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166925"/>
  <mc:AlternateContent xmlns:mc="http://schemas.openxmlformats.org/markup-compatibility/2006">
    <mc:Choice Requires="x15">
      <x15ac:absPath xmlns:x15ac="http://schemas.microsoft.com/office/spreadsheetml/2010/11/ac" url="C:\Users\SEM2\multiperiod\V48 - paper Applied updates\"/>
    </mc:Choice>
  </mc:AlternateContent>
  <xr:revisionPtr revIDLastSave="0" documentId="13_ncr:1_{9BAC88EA-0899-41F9-9F9F-320DC54C93C6}" xr6:coauthVersionLast="47" xr6:coauthVersionMax="47" xr10:uidLastSave="{00000000-0000-0000-0000-000000000000}"/>
  <bookViews>
    <workbookView xWindow="-120" yWindow="-120" windowWidth="19440" windowHeight="15000" firstSheet="51" activeTab="54" xr2:uid="{0C57EF8E-7977-434C-9500-BAADD01A43B6}"/>
  </bookViews>
  <sheets>
    <sheet name="Timeseries" sheetId="105" r:id="rId1"/>
    <sheet name="Cost Technologies" sheetId="73" r:id="rId2"/>
    <sheet name="CEPCI" sheetId="75" r:id="rId3"/>
    <sheet name="series_ep_cost_not_rounded" sheetId="56" r:id="rId4"/>
    <sheet name="series_ep_cost" sheetId="77" r:id="rId5"/>
    <sheet name="fixed_cost_not rounded" sheetId="74" r:id="rId6"/>
    <sheet name="fixed_cost" sheetId="76" r:id="rId7"/>
    <sheet name="lifetime" sheetId="78" r:id="rId8"/>
    <sheet name="age" sheetId="79" r:id="rId9"/>
    <sheet name="existing" sheetId="80" r:id="rId10"/>
    <sheet name="age_existing" sheetId="27" r:id="rId11"/>
    <sheet name="existing transformer_cap_GW" sheetId="26" r:id="rId12"/>
    <sheet name="overall_maximum" sheetId="28" r:id="rId13"/>
    <sheet name="Flows variable costs" sheetId="81" r:id="rId14"/>
    <sheet name="source_ costs" sheetId="95" r:id="rId15"/>
    <sheet name="sources" sheetId="35" r:id="rId16"/>
    <sheet name="nuclear" sheetId="98" r:id="rId17"/>
    <sheet name="transformer CO2" sheetId="82" r:id="rId18"/>
    <sheet name="buses" sheetId="34" r:id="rId19"/>
    <sheet name="demand" sheetId="57" r:id="rId20"/>
    <sheet name="demand electric vehicles" sheetId="71" r:id="rId21"/>
    <sheet name="demand industry" sheetId="67" r:id="rId22"/>
    <sheet name="demand mobility" sheetId="49" r:id="rId23"/>
    <sheet name="demand_nav_avi" sheetId="72" r:id="rId24"/>
    <sheet name="simple transformers" sheetId="97" r:id="rId25"/>
    <sheet name="emitters" sheetId="83" r:id="rId26"/>
    <sheet name="two output transformers" sheetId="11" r:id="rId27"/>
    <sheet name="two output transformers- no INV" sheetId="111" r:id="rId28"/>
    <sheet name="two inputs transformers" sheetId="12" r:id="rId29"/>
    <sheet name="Carbon Capture" sheetId="108" r:id="rId30"/>
    <sheet name="DAC" sheetId="96" r:id="rId31"/>
    <sheet name="Technology for h2 blends" sheetId="99" r:id="rId32"/>
    <sheet name="blending_trasformer" sheetId="63" r:id="rId33"/>
    <sheet name="storages" sheetId="37" r:id="rId34"/>
    <sheet name="link" sheetId="59" r:id="rId35"/>
    <sheet name="demand_nominal_value" sheetId="2" r:id="rId36"/>
    <sheet name="storage energy capacity" sheetId="19" r:id="rId37"/>
    <sheet name="storage initial capacity" sheetId="51" r:id="rId38"/>
    <sheet name="storage dis power capacity" sheetId="20" r:id="rId39"/>
    <sheet name="storage char power capacity" sheetId="24" r:id="rId40"/>
    <sheet name="supply estero EE" sheetId="45" r:id="rId41"/>
    <sheet name="Prod naz gas" sheetId="46" r:id="rId42"/>
    <sheet name="supply LF" sheetId="110" r:id="rId43"/>
    <sheet name="supply estero gas" sheetId="44" r:id="rId44"/>
    <sheet name="Biomass" sheetId="47" r:id="rId45"/>
    <sheet name="line_matrix" sheetId="15" r:id="rId46"/>
    <sheet name="line_matrix_con" sheetId="16" r:id="rId47"/>
    <sheet name="line_matrix_new_installation" sheetId="60" r:id="rId48"/>
    <sheet name="new_elec_line_2030" sheetId="100" r:id="rId49"/>
    <sheet name="new_elec_line_2035" sheetId="101" r:id="rId50"/>
    <sheet name="new_elec_line_2040" sheetId="102" r:id="rId51"/>
    <sheet name="new_elec_inv_line" sheetId="104" r:id="rId52"/>
    <sheet name="link_blending_matrix" sheetId="58" r:id="rId53"/>
    <sheet name="distance regions" sheetId="48" r:id="rId54"/>
    <sheet name="dist regions EE" sheetId="103" r:id="rId55"/>
    <sheet name="h2_link_matrix" sheetId="93" r:id="rId56"/>
    <sheet name="co2_export_reg" sheetId="106" r:id="rId57"/>
    <sheet name="co2_links" sheetId="107" r:id="rId58"/>
    <sheet name="LF_links" sheetId="109" r:id="rId59"/>
    <sheet name="chp" sheetId="70" r:id="rId60"/>
    <sheet name="chp_term" sheetId="69" r:id="rId61"/>
    <sheet name="chp_ele" sheetId="68" r:id="rId62"/>
    <sheet name="gas_storages" sheetId="61" r:id="rId63"/>
  </sheets>
  <externalReferences>
    <externalReference r:id="rId64"/>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K3" i="77" l="1"/>
  <c r="AK4" i="77"/>
  <c r="AK5" i="77"/>
  <c r="AK6" i="77"/>
  <c r="AK7" i="77"/>
  <c r="AK8" i="77"/>
  <c r="AJ3" i="76"/>
  <c r="AJ4" i="76"/>
  <c r="AJ5" i="76"/>
  <c r="AJ6" i="76"/>
  <c r="AJ7" i="76"/>
  <c r="AJ8" i="76"/>
  <c r="I11" i="97"/>
  <c r="I10" i="97"/>
  <c r="T5" i="108"/>
  <c r="M5" i="108"/>
  <c r="T4" i="108"/>
  <c r="M4" i="108"/>
  <c r="T3" i="108"/>
  <c r="M3" i="108"/>
  <c r="T2" i="108"/>
  <c r="M2" i="108"/>
  <c r="X1" i="108"/>
  <c r="B30" i="44"/>
  <c r="B29" i="44"/>
  <c r="BI2" i="105"/>
  <c r="BH2" i="105"/>
  <c r="BG2" i="105"/>
  <c r="BF2" i="105"/>
  <c r="BE2" i="105"/>
  <c r="BD2" i="105"/>
  <c r="BC2" i="105"/>
  <c r="BB2" i="105"/>
  <c r="BA2" i="105"/>
  <c r="AZ2" i="105"/>
  <c r="AY2" i="105"/>
  <c r="AX2" i="105"/>
  <c r="AW2" i="105"/>
  <c r="AV2" i="105"/>
  <c r="AU2" i="105"/>
  <c r="AT2" i="105"/>
  <c r="AS2" i="105"/>
  <c r="AR2" i="105"/>
  <c r="AQ2" i="105"/>
  <c r="AP2" i="105"/>
  <c r="AK2" i="28"/>
  <c r="AJ2" i="78"/>
  <c r="AJ2" i="76"/>
  <c r="AJ3" i="74"/>
  <c r="AJ4" i="74"/>
  <c r="AJ5" i="74"/>
  <c r="AJ6" i="74"/>
  <c r="AJ7" i="74"/>
  <c r="AJ8" i="74"/>
  <c r="AJ2" i="74"/>
  <c r="AK2" i="77"/>
  <c r="AK3" i="56"/>
  <c r="AK4" i="56"/>
  <c r="AK5" i="56"/>
  <c r="AK6" i="56"/>
  <c r="AK7" i="56"/>
  <c r="AK8" i="56"/>
  <c r="AK2" i="56"/>
  <c r="BX10" i="73"/>
  <c r="BX11" i="73"/>
  <c r="BX12" i="73"/>
  <c r="BX13" i="73"/>
  <c r="BX14" i="73"/>
  <c r="BX15" i="73"/>
  <c r="BX9" i="73"/>
  <c r="BY7" i="73"/>
  <c r="BX7" i="73"/>
  <c r="BW7" i="73"/>
  <c r="Q9" i="97"/>
  <c r="Q4" i="83"/>
  <c r="Q2" i="99"/>
  <c r="U1" i="99"/>
  <c r="AD3" i="74"/>
  <c r="AD4" i="74"/>
  <c r="AD5" i="74"/>
  <c r="AD6" i="74"/>
  <c r="AD7" i="74"/>
  <c r="AD8" i="74"/>
  <c r="AD2" i="74"/>
  <c r="AD3" i="56"/>
  <c r="AD4" i="56"/>
  <c r="AD5" i="56"/>
  <c r="AD6" i="56"/>
  <c r="AD7" i="56"/>
  <c r="AD8" i="56"/>
  <c r="AD2" i="56"/>
  <c r="BV7" i="73"/>
  <c r="BU7" i="73"/>
  <c r="BT7" i="73"/>
  <c r="AH2" i="78"/>
  <c r="AG2" i="78"/>
  <c r="AI2" i="78"/>
  <c r="N47" i="75" l="1"/>
  <c r="N48" i="75"/>
  <c r="N49" i="75"/>
  <c r="N50" i="75"/>
  <c r="N51" i="75"/>
  <c r="N52" i="75"/>
  <c r="N53" i="75"/>
  <c r="N54" i="75"/>
  <c r="N55" i="75"/>
  <c r="N46" i="75"/>
  <c r="BS7" i="73"/>
  <c r="BR7" i="73"/>
  <c r="BQ7" i="73"/>
  <c r="BO9" i="73"/>
  <c r="BO10" i="73"/>
  <c r="BO11" i="73"/>
  <c r="AI2" i="28"/>
  <c r="AJ2" i="28"/>
  <c r="AH3" i="74"/>
  <c r="AH3" i="76" s="1"/>
  <c r="AG4" i="74"/>
  <c r="AG4" i="76" s="1"/>
  <c r="AG8" i="74"/>
  <c r="AG8" i="76" s="1"/>
  <c r="AI6" i="56"/>
  <c r="AI6" i="77" s="1"/>
  <c r="AH4" i="56"/>
  <c r="AH4" i="77" s="1"/>
  <c r="AH6" i="56"/>
  <c r="AH6" i="77" s="1"/>
  <c r="AH8" i="56"/>
  <c r="AH8" i="77" s="1"/>
  <c r="BO13" i="73"/>
  <c r="AH6" i="74" s="1"/>
  <c r="AH6" i="76" s="1"/>
  <c r="BO14" i="73"/>
  <c r="AH7" i="74" s="1"/>
  <c r="AH7" i="76" s="1"/>
  <c r="BO15" i="73"/>
  <c r="AH8" i="74" s="1"/>
  <c r="AH8" i="76" s="1"/>
  <c r="BO12" i="73"/>
  <c r="AH5" i="74" s="1"/>
  <c r="AH5" i="76" s="1"/>
  <c r="BP7" i="73"/>
  <c r="BO7" i="73"/>
  <c r="AH4" i="74" s="1"/>
  <c r="AH4" i="76" s="1"/>
  <c r="BN7" i="73"/>
  <c r="AI7" i="56" s="1"/>
  <c r="AI7" i="77" s="1"/>
  <c r="BM7" i="73"/>
  <c r="BL7" i="73"/>
  <c r="AG5" i="74" s="1"/>
  <c r="AG5" i="76" s="1"/>
  <c r="BK7" i="73"/>
  <c r="AH3" i="56" s="1"/>
  <c r="AH3" i="77" s="1"/>
  <c r="AH7" i="56" l="1"/>
  <c r="AH7" i="77" s="1"/>
  <c r="AI5" i="56"/>
  <c r="AI5" i="77" s="1"/>
  <c r="AG3" i="74"/>
  <c r="AG3" i="76" s="1"/>
  <c r="AH5" i="56"/>
  <c r="AH5" i="77" s="1"/>
  <c r="AG2" i="74"/>
  <c r="AG2" i="76" s="1"/>
  <c r="AH2" i="56"/>
  <c r="AH2" i="77" s="1"/>
  <c r="AI6" i="74"/>
  <c r="AI6" i="76" s="1"/>
  <c r="AJ4" i="56"/>
  <c r="AJ4" i="77" s="1"/>
  <c r="AI7" i="74"/>
  <c r="AI7" i="76" s="1"/>
  <c r="AJ5" i="56"/>
  <c r="AJ5" i="77" s="1"/>
  <c r="AJ3" i="56"/>
  <c r="AJ3" i="77" s="1"/>
  <c r="AI8" i="74"/>
  <c r="AI8" i="76" s="1"/>
  <c r="AJ6" i="56"/>
  <c r="AJ6" i="77" s="1"/>
  <c r="AJ7" i="56"/>
  <c r="AJ7" i="77" s="1"/>
  <c r="AJ8" i="56"/>
  <c r="AJ8" i="77" s="1"/>
  <c r="AI3" i="74"/>
  <c r="AI3" i="76" s="1"/>
  <c r="AJ2" i="56"/>
  <c r="AJ2" i="77" s="1"/>
  <c r="AI4" i="74"/>
  <c r="AI4" i="76" s="1"/>
  <c r="AI5" i="74"/>
  <c r="AI5" i="76" s="1"/>
  <c r="AI2" i="74"/>
  <c r="AI2" i="76" s="1"/>
  <c r="AI4" i="56"/>
  <c r="AI4" i="77" s="1"/>
  <c r="AG7" i="74"/>
  <c r="AG7" i="76" s="1"/>
  <c r="AI3" i="56"/>
  <c r="AI3" i="77" s="1"/>
  <c r="AI8" i="56"/>
  <c r="AI8" i="77" s="1"/>
  <c r="AG6" i="74"/>
  <c r="AG6" i="76" s="1"/>
  <c r="AI2" i="56"/>
  <c r="AI2" i="77" s="1"/>
  <c r="AH2" i="74"/>
  <c r="AH2" i="76" s="1"/>
  <c r="Q8" i="97"/>
  <c r="Q2" i="97"/>
  <c r="U1" i="97"/>
  <c r="K7" i="73"/>
  <c r="J7" i="73"/>
  <c r="I7" i="73"/>
  <c r="H7" i="73"/>
  <c r="G7" i="73"/>
  <c r="F7" i="73"/>
  <c r="K37" i="73"/>
  <c r="J37" i="73"/>
  <c r="I37" i="73"/>
  <c r="K23" i="73"/>
  <c r="J23" i="73"/>
  <c r="I23" i="73"/>
  <c r="H37" i="73"/>
  <c r="G37" i="73"/>
  <c r="F37" i="73"/>
  <c r="H23" i="73"/>
  <c r="G23" i="73"/>
  <c r="F23" i="73"/>
  <c r="AK15" i="73"/>
  <c r="AK14" i="73"/>
  <c r="AK13" i="73"/>
  <c r="AK12" i="73"/>
  <c r="AK11" i="73"/>
  <c r="AK10" i="73"/>
  <c r="AK9" i="73"/>
  <c r="AL7" i="73"/>
  <c r="AK7" i="73"/>
  <c r="AJ7" i="73"/>
  <c r="AK40" i="73"/>
  <c r="AK41" i="73"/>
  <c r="AK42" i="73"/>
  <c r="AK43" i="73"/>
  <c r="AK44" i="73"/>
  <c r="AK45" i="73"/>
  <c r="AK39" i="73"/>
  <c r="AL51" i="73"/>
  <c r="AK51" i="73"/>
  <c r="AJ51" i="73"/>
  <c r="AL37" i="73"/>
  <c r="AK37" i="73"/>
  <c r="AJ37" i="73"/>
  <c r="AL23" i="73"/>
  <c r="AK23" i="73"/>
  <c r="AJ23" i="73"/>
  <c r="K43" i="44"/>
  <c r="B32" i="44"/>
  <c r="B34" i="44"/>
  <c r="B35" i="44"/>
  <c r="B37" i="44"/>
  <c r="K42" i="44"/>
  <c r="F43" i="44"/>
  <c r="F44" i="44" s="1"/>
  <c r="F42" i="44"/>
  <c r="BJ7" i="73"/>
  <c r="BI7" i="73"/>
  <c r="BH7" i="73"/>
  <c r="AG5" i="56" s="1"/>
  <c r="AG5" i="77" s="1"/>
  <c r="AH2" i="28"/>
  <c r="AG2" i="28"/>
  <c r="AG6" i="56" l="1"/>
  <c r="AG6" i="77" s="1"/>
  <c r="AG4" i="56"/>
  <c r="AG4" i="77" s="1"/>
  <c r="AG8" i="56"/>
  <c r="AG8" i="77" s="1"/>
  <c r="AG3" i="56"/>
  <c r="AG3" i="77" s="1"/>
  <c r="AG2" i="56"/>
  <c r="AG2" i="77" s="1"/>
  <c r="AG7" i="56"/>
  <c r="AG7" i="77" s="1"/>
  <c r="F45" i="44"/>
  <c r="Q3" i="83"/>
  <c r="Q2" i="83"/>
  <c r="U1" i="83"/>
  <c r="AF2" i="78"/>
  <c r="AE2" i="78"/>
  <c r="AD3" i="76"/>
  <c r="AD4" i="76"/>
  <c r="AD5" i="76"/>
  <c r="AD6" i="76"/>
  <c r="AD7" i="76"/>
  <c r="AD8" i="76"/>
  <c r="AD3" i="77"/>
  <c r="AD4" i="77"/>
  <c r="AD5" i="77"/>
  <c r="AD6" i="77"/>
  <c r="AD7" i="77"/>
  <c r="AD8" i="77"/>
  <c r="D15" i="81"/>
  <c r="D14" i="81"/>
  <c r="D13" i="81"/>
  <c r="D11" i="81"/>
  <c r="D10" i="81"/>
  <c r="AD4" i="28"/>
  <c r="AD5" i="28"/>
  <c r="AD6" i="28"/>
  <c r="AD7" i="28"/>
  <c r="AD8" i="28"/>
  <c r="AD9" i="28"/>
  <c r="AD10" i="28"/>
  <c r="AD11" i="28"/>
  <c r="AD12" i="28"/>
  <c r="AD13" i="28"/>
  <c r="AD14" i="28"/>
  <c r="AD15" i="28"/>
  <c r="AD16" i="28"/>
  <c r="AD17" i="28"/>
  <c r="AD18" i="28"/>
  <c r="AD19" i="28"/>
  <c r="AD20" i="28"/>
  <c r="AD21" i="28"/>
  <c r="AD22" i="28"/>
  <c r="AD2" i="77"/>
  <c r="AD3" i="28"/>
  <c r="AC2" i="26"/>
  <c r="AE2" i="28"/>
  <c r="AC3" i="77"/>
  <c r="AC4" i="77"/>
  <c r="AC5" i="77"/>
  <c r="AC6" i="77"/>
  <c r="AC7" i="77"/>
  <c r="AC8" i="77"/>
  <c r="AC3" i="76"/>
  <c r="AC4" i="76"/>
  <c r="AC5" i="76"/>
  <c r="AC6" i="76"/>
  <c r="AC7" i="76"/>
  <c r="AC8" i="76"/>
  <c r="AD2" i="76"/>
  <c r="C2" i="26"/>
  <c r="D2" i="26"/>
  <c r="E2" i="26"/>
  <c r="F2" i="26"/>
  <c r="G2" i="26"/>
  <c r="H2" i="26"/>
  <c r="I2" i="26"/>
  <c r="J2" i="26"/>
  <c r="Q2" i="26"/>
  <c r="AI2" i="26"/>
  <c r="R2" i="26"/>
  <c r="S2" i="26"/>
  <c r="T2" i="26"/>
  <c r="U2" i="26"/>
  <c r="V2" i="26"/>
  <c r="W2" i="26"/>
  <c r="X2" i="26"/>
  <c r="Y2" i="26"/>
  <c r="Z2" i="26"/>
  <c r="AA2" i="26"/>
  <c r="AB2" i="26"/>
  <c r="AC2" i="79"/>
  <c r="AB2" i="78"/>
  <c r="AA2" i="78"/>
  <c r="Z2" i="78"/>
  <c r="Y2" i="78"/>
  <c r="N2" i="78"/>
  <c r="M2" i="78"/>
  <c r="L2" i="78"/>
  <c r="K2" i="78"/>
  <c r="J2" i="78"/>
  <c r="I2" i="78"/>
  <c r="H2" i="78"/>
  <c r="G2" i="78"/>
  <c r="F2" i="78"/>
  <c r="E2" i="78"/>
  <c r="D2" i="78"/>
  <c r="N7" i="35" s="1"/>
  <c r="C2" i="78"/>
  <c r="N6" i="35" s="1"/>
  <c r="B2" i="78"/>
  <c r="N5" i="35" s="1"/>
  <c r="O2" i="77"/>
  <c r="P2" i="77"/>
  <c r="Q2" i="77"/>
  <c r="R2" i="77"/>
  <c r="S2" i="77"/>
  <c r="T2" i="77"/>
  <c r="U2" i="77"/>
  <c r="V2" i="77"/>
  <c r="W2" i="77"/>
  <c r="X2" i="77"/>
  <c r="AC2" i="77"/>
  <c r="O3" i="77"/>
  <c r="P3" i="77"/>
  <c r="Q3" i="77"/>
  <c r="R3" i="77"/>
  <c r="S3" i="77"/>
  <c r="T3" i="77"/>
  <c r="U3" i="77"/>
  <c r="V3" i="77"/>
  <c r="W3" i="77"/>
  <c r="X3" i="77"/>
  <c r="O4" i="77"/>
  <c r="P4" i="77"/>
  <c r="Q4" i="77"/>
  <c r="R4" i="77"/>
  <c r="S4" i="77"/>
  <c r="T4" i="77"/>
  <c r="U4" i="77"/>
  <c r="V4" i="77"/>
  <c r="W4" i="77"/>
  <c r="X4" i="77"/>
  <c r="O5" i="77"/>
  <c r="P5" i="77"/>
  <c r="Q5" i="77"/>
  <c r="R5" i="77"/>
  <c r="S5" i="77"/>
  <c r="T5" i="77"/>
  <c r="U5" i="77"/>
  <c r="V5" i="77"/>
  <c r="W5" i="77"/>
  <c r="X5" i="77"/>
  <c r="O6" i="77"/>
  <c r="P6" i="77"/>
  <c r="Q6" i="77"/>
  <c r="R6" i="77"/>
  <c r="S6" i="77"/>
  <c r="T6" i="77"/>
  <c r="U6" i="77"/>
  <c r="V6" i="77"/>
  <c r="W6" i="77"/>
  <c r="X6" i="77"/>
  <c r="O7" i="77"/>
  <c r="P7" i="77"/>
  <c r="Q7" i="77"/>
  <c r="R7" i="77"/>
  <c r="S7" i="77"/>
  <c r="T7" i="77"/>
  <c r="U7" i="77"/>
  <c r="V7" i="77"/>
  <c r="W7" i="77"/>
  <c r="X7" i="77"/>
  <c r="O8" i="77"/>
  <c r="P8" i="77"/>
  <c r="Q8" i="77"/>
  <c r="R8" i="77"/>
  <c r="S8" i="77"/>
  <c r="T8" i="77"/>
  <c r="U8" i="77"/>
  <c r="V8" i="77"/>
  <c r="W8" i="77"/>
  <c r="X8" i="77"/>
  <c r="O2" i="76"/>
  <c r="P2" i="76"/>
  <c r="Q2" i="76"/>
  <c r="R2" i="76"/>
  <c r="S2" i="76"/>
  <c r="T2" i="76"/>
  <c r="U2" i="76"/>
  <c r="V2" i="76"/>
  <c r="W2" i="76"/>
  <c r="X2" i="76"/>
  <c r="AC2" i="76"/>
  <c r="O3" i="76"/>
  <c r="P3" i="76"/>
  <c r="Q3" i="76"/>
  <c r="R3" i="76"/>
  <c r="S3" i="76"/>
  <c r="T3" i="76"/>
  <c r="U3" i="76"/>
  <c r="V3" i="76"/>
  <c r="W3" i="76"/>
  <c r="X3" i="76"/>
  <c r="O4" i="76"/>
  <c r="P4" i="76"/>
  <c r="Q4" i="76"/>
  <c r="R4" i="76"/>
  <c r="S4" i="76"/>
  <c r="T4" i="76"/>
  <c r="U4" i="76"/>
  <c r="V4" i="76"/>
  <c r="W4" i="76"/>
  <c r="X4" i="76"/>
  <c r="O5" i="76"/>
  <c r="P5" i="76"/>
  <c r="Q5" i="76"/>
  <c r="R5" i="76"/>
  <c r="S5" i="76"/>
  <c r="T5" i="76"/>
  <c r="U5" i="76"/>
  <c r="V5" i="76"/>
  <c r="W5" i="76"/>
  <c r="X5" i="76"/>
  <c r="O6" i="76"/>
  <c r="P6" i="76"/>
  <c r="Q6" i="76"/>
  <c r="R6" i="76"/>
  <c r="S6" i="76"/>
  <c r="T6" i="76"/>
  <c r="U6" i="76"/>
  <c r="V6" i="76"/>
  <c r="W6" i="76"/>
  <c r="X6" i="76"/>
  <c r="O7" i="76"/>
  <c r="P7" i="76"/>
  <c r="Q7" i="76"/>
  <c r="R7" i="76"/>
  <c r="S7" i="76"/>
  <c r="T7" i="76"/>
  <c r="U7" i="76"/>
  <c r="V7" i="76"/>
  <c r="W7" i="76"/>
  <c r="X7" i="76"/>
  <c r="O8" i="76"/>
  <c r="P8" i="76"/>
  <c r="Q8" i="76"/>
  <c r="R8" i="76"/>
  <c r="S8" i="76"/>
  <c r="T8" i="76"/>
  <c r="U8" i="76"/>
  <c r="V8" i="76"/>
  <c r="W8" i="76"/>
  <c r="X8" i="76"/>
  <c r="J4" i="74"/>
  <c r="J4" i="76" s="1"/>
  <c r="J6" i="74"/>
  <c r="J6" i="76" s="1"/>
  <c r="J3" i="56"/>
  <c r="J3" i="77" s="1"/>
  <c r="J5" i="56"/>
  <c r="J5" i="77" s="1"/>
  <c r="L3" i="74"/>
  <c r="L3" i="76" s="1"/>
  <c r="M4" i="56"/>
  <c r="M4" i="77" s="1"/>
  <c r="M4" i="74"/>
  <c r="M4" i="76" s="1"/>
  <c r="L7" i="73"/>
  <c r="N7" i="56" s="1"/>
  <c r="N7" i="77" s="1"/>
  <c r="M7" i="73"/>
  <c r="N2" i="74" s="1"/>
  <c r="N2" i="76" s="1"/>
  <c r="N7" i="73"/>
  <c r="O7" i="73"/>
  <c r="AA7" i="56" s="1"/>
  <c r="AA7" i="77" s="1"/>
  <c r="P7" i="73"/>
  <c r="AA6" i="74" s="1"/>
  <c r="AA6" i="76" s="1"/>
  <c r="Q7" i="73"/>
  <c r="R7" i="73"/>
  <c r="B4" i="56" s="1"/>
  <c r="B4" i="77" s="1"/>
  <c r="S7" i="73"/>
  <c r="B5" i="74" s="1"/>
  <c r="B5" i="76" s="1"/>
  <c r="T7" i="73"/>
  <c r="U7" i="73"/>
  <c r="C3" i="56" s="1"/>
  <c r="C3" i="77" s="1"/>
  <c r="V7" i="73"/>
  <c r="C4" i="74" s="1"/>
  <c r="C4" i="76" s="1"/>
  <c r="W7" i="73"/>
  <c r="X7" i="73"/>
  <c r="D4" i="56" s="1"/>
  <c r="D4" i="77" s="1"/>
  <c r="Y7" i="73"/>
  <c r="D3" i="74" s="1"/>
  <c r="D3" i="76" s="1"/>
  <c r="Z7" i="73"/>
  <c r="AA7" i="73"/>
  <c r="AB7" i="73"/>
  <c r="AC7" i="73"/>
  <c r="AD7" i="73"/>
  <c r="Y2" i="56" s="1"/>
  <c r="Y2" i="77" s="1"/>
  <c r="AE7" i="73"/>
  <c r="AF7" i="73"/>
  <c r="AG7" i="73"/>
  <c r="Z8" i="56" s="1"/>
  <c r="Z8" i="77" s="1"/>
  <c r="AH7" i="73"/>
  <c r="AI7" i="73"/>
  <c r="J4" i="56"/>
  <c r="J4" i="77" s="1"/>
  <c r="J5" i="74"/>
  <c r="J5" i="76" s="1"/>
  <c r="AM7" i="73"/>
  <c r="E2" i="56" s="1"/>
  <c r="E2" i="77" s="1"/>
  <c r="AN7" i="73"/>
  <c r="E4" i="74" s="1"/>
  <c r="E4" i="76" s="1"/>
  <c r="AO7" i="73"/>
  <c r="AP7" i="73"/>
  <c r="F8" i="56" s="1"/>
  <c r="F8" i="77" s="1"/>
  <c r="AQ7" i="73"/>
  <c r="AR7" i="73"/>
  <c r="AS7" i="73"/>
  <c r="AT7" i="73"/>
  <c r="AU7" i="73"/>
  <c r="AV7" i="73"/>
  <c r="G7" i="56" s="1"/>
  <c r="G7" i="77" s="1"/>
  <c r="AW7" i="73"/>
  <c r="AX7" i="73"/>
  <c r="AY7" i="73"/>
  <c r="H6" i="56" s="1"/>
  <c r="H6" i="77" s="1"/>
  <c r="AZ7" i="73"/>
  <c r="BA7" i="73"/>
  <c r="BB7" i="73"/>
  <c r="BC7" i="73"/>
  <c r="BD7" i="73"/>
  <c r="BE7" i="73"/>
  <c r="I5" i="56" s="1"/>
  <c r="I5" i="77" s="1"/>
  <c r="BF7" i="73"/>
  <c r="BG7" i="73"/>
  <c r="L3" i="56"/>
  <c r="L3" i="77" s="1"/>
  <c r="D23" i="73"/>
  <c r="C33" i="73"/>
  <c r="C34" i="73"/>
  <c r="C35" i="73"/>
  <c r="C36" i="73"/>
  <c r="C31" i="73"/>
  <c r="C23" i="73"/>
  <c r="C24" i="73"/>
  <c r="C25" i="73"/>
  <c r="C26" i="73"/>
  <c r="C27" i="73"/>
  <c r="C28" i="73"/>
  <c r="C29" i="73"/>
  <c r="C30" i="73"/>
  <c r="C32" i="73"/>
  <c r="B4" i="74" l="1"/>
  <c r="B4" i="76" s="1"/>
  <c r="Z2" i="56"/>
  <c r="Z2" i="77" s="1"/>
  <c r="AB6" i="56"/>
  <c r="AB6" i="77" s="1"/>
  <c r="AE2" i="56"/>
  <c r="Z7" i="56"/>
  <c r="Z7" i="77" s="1"/>
  <c r="B6" i="74"/>
  <c r="B6" i="76" s="1"/>
  <c r="M3" i="56"/>
  <c r="M3" i="77" s="1"/>
  <c r="AB5" i="56"/>
  <c r="AB5" i="77" s="1"/>
  <c r="AF5" i="56"/>
  <c r="AF5" i="77" s="1"/>
  <c r="M2" i="56"/>
  <c r="M2" i="77" s="1"/>
  <c r="AA8" i="56"/>
  <c r="AA8" i="77" s="1"/>
  <c r="AA6" i="56"/>
  <c r="AA6" i="77" s="1"/>
  <c r="E3" i="74"/>
  <c r="E3" i="76" s="1"/>
  <c r="AF4" i="56"/>
  <c r="AF4" i="77" s="1"/>
  <c r="AB7" i="56"/>
  <c r="AB7" i="77" s="1"/>
  <c r="L4" i="56"/>
  <c r="L4" i="77" s="1"/>
  <c r="AE6" i="56"/>
  <c r="AE6" i="77" s="1"/>
  <c r="AE5" i="56"/>
  <c r="AE5" i="77" s="1"/>
  <c r="AE4" i="56"/>
  <c r="AE4" i="77" s="1"/>
  <c r="Y8" i="56"/>
  <c r="Y8" i="77" s="1"/>
  <c r="AE3" i="56"/>
  <c r="AE3" i="77" s="1"/>
  <c r="AF8" i="56"/>
  <c r="AF8" i="77" s="1"/>
  <c r="AF7" i="56"/>
  <c r="AF7" i="77" s="1"/>
  <c r="AF6" i="56"/>
  <c r="AF6" i="77" s="1"/>
  <c r="AF3" i="56"/>
  <c r="AF3" i="77" s="1"/>
  <c r="C5" i="74"/>
  <c r="C5" i="76" s="1"/>
  <c r="C3" i="74"/>
  <c r="C3" i="76" s="1"/>
  <c r="D4" i="74"/>
  <c r="D4" i="76" s="1"/>
  <c r="L4" i="74"/>
  <c r="L4" i="76" s="1"/>
  <c r="N8" i="74"/>
  <c r="N8" i="76" s="1"/>
  <c r="D3" i="56"/>
  <c r="D3" i="77" s="1"/>
  <c r="C4" i="56"/>
  <c r="C4" i="77" s="1"/>
  <c r="E8" i="56"/>
  <c r="E8" i="77" s="1"/>
  <c r="AA7" i="74"/>
  <c r="AA7" i="76" s="1"/>
  <c r="G8" i="56"/>
  <c r="G8" i="77" s="1"/>
  <c r="H7" i="56"/>
  <c r="H7" i="77" s="1"/>
  <c r="H5" i="56"/>
  <c r="H5" i="77" s="1"/>
  <c r="I6" i="56"/>
  <c r="I6" i="77" s="1"/>
  <c r="AE2" i="77"/>
  <c r="I4" i="56"/>
  <c r="I4" i="77" s="1"/>
  <c r="AF2" i="56"/>
  <c r="AF2" i="77" s="1"/>
  <c r="AE8" i="56"/>
  <c r="AE8" i="77" s="1"/>
  <c r="AE7" i="56"/>
  <c r="AE7" i="77" s="1"/>
  <c r="F46" i="44"/>
  <c r="F47" i="44" s="1"/>
  <c r="F48" i="44" s="1"/>
  <c r="B5" i="56"/>
  <c r="B5" i="77" s="1"/>
  <c r="F2" i="56"/>
  <c r="F2" i="77" s="1"/>
  <c r="M3" i="74"/>
  <c r="M3" i="76" s="1"/>
  <c r="D2" i="56"/>
  <c r="D2" i="77" s="1"/>
  <c r="F7" i="56"/>
  <c r="F7" i="77" s="1"/>
  <c r="C2" i="56"/>
  <c r="C2" i="77" s="1"/>
  <c r="D8" i="56"/>
  <c r="D8" i="77" s="1"/>
  <c r="E7" i="56"/>
  <c r="E7" i="77" s="1"/>
  <c r="F6" i="56"/>
  <c r="F6" i="77" s="1"/>
  <c r="G5" i="56"/>
  <c r="G5" i="77" s="1"/>
  <c r="H4" i="56"/>
  <c r="H4" i="77" s="1"/>
  <c r="I3" i="56"/>
  <c r="I3" i="77" s="1"/>
  <c r="L2" i="56"/>
  <c r="L2" i="77" s="1"/>
  <c r="M8" i="56"/>
  <c r="M8" i="77" s="1"/>
  <c r="Y7" i="56"/>
  <c r="Y7" i="77" s="1"/>
  <c r="Z6" i="56"/>
  <c r="Z6" i="77" s="1"/>
  <c r="AA5" i="56"/>
  <c r="AA5" i="77" s="1"/>
  <c r="AB4" i="56"/>
  <c r="AB4" i="77" s="1"/>
  <c r="B3" i="74"/>
  <c r="B3" i="76" s="1"/>
  <c r="D2" i="74"/>
  <c r="D2" i="76" s="1"/>
  <c r="E8" i="74"/>
  <c r="E8" i="76" s="1"/>
  <c r="J3" i="74"/>
  <c r="J3" i="76" s="1"/>
  <c r="L2" i="74"/>
  <c r="L2" i="76" s="1"/>
  <c r="M8" i="74"/>
  <c r="M8" i="76" s="1"/>
  <c r="N7" i="74"/>
  <c r="N7" i="76" s="1"/>
  <c r="AA4" i="74"/>
  <c r="AA4" i="76" s="1"/>
  <c r="G6" i="56"/>
  <c r="G6" i="77" s="1"/>
  <c r="B2" i="56"/>
  <c r="B2" i="77" s="1"/>
  <c r="C8" i="56"/>
  <c r="C8" i="77" s="1"/>
  <c r="D7" i="56"/>
  <c r="D7" i="77" s="1"/>
  <c r="E6" i="56"/>
  <c r="E6" i="77" s="1"/>
  <c r="F5" i="56"/>
  <c r="F5" i="77" s="1"/>
  <c r="G4" i="56"/>
  <c r="G4" i="77" s="1"/>
  <c r="H3" i="56"/>
  <c r="H3" i="77" s="1"/>
  <c r="J2" i="56"/>
  <c r="J2" i="77" s="1"/>
  <c r="L8" i="56"/>
  <c r="L8" i="77" s="1"/>
  <c r="M7" i="56"/>
  <c r="M7" i="77" s="1"/>
  <c r="Y6" i="56"/>
  <c r="Y6" i="77" s="1"/>
  <c r="Z5" i="56"/>
  <c r="Z5" i="77" s="1"/>
  <c r="AA4" i="56"/>
  <c r="AA4" i="77" s="1"/>
  <c r="AB3" i="56"/>
  <c r="AB3" i="77" s="1"/>
  <c r="C2" i="74"/>
  <c r="C2" i="76" s="1"/>
  <c r="D8" i="74"/>
  <c r="D8" i="76" s="1"/>
  <c r="E7" i="74"/>
  <c r="E7" i="76" s="1"/>
  <c r="L8" i="74"/>
  <c r="L8" i="76" s="1"/>
  <c r="M7" i="74"/>
  <c r="M7" i="76" s="1"/>
  <c r="N6" i="74"/>
  <c r="N6" i="76" s="1"/>
  <c r="AA3" i="74"/>
  <c r="AA3" i="76" s="1"/>
  <c r="AA5" i="74"/>
  <c r="AA5" i="76" s="1"/>
  <c r="B8" i="56"/>
  <c r="B8" i="77" s="1"/>
  <c r="C7" i="56"/>
  <c r="C7" i="77" s="1"/>
  <c r="D6" i="56"/>
  <c r="D6" i="77" s="1"/>
  <c r="E5" i="56"/>
  <c r="E5" i="77" s="1"/>
  <c r="F4" i="56"/>
  <c r="F4" i="77" s="1"/>
  <c r="G3" i="56"/>
  <c r="G3" i="77" s="1"/>
  <c r="I2" i="56"/>
  <c r="I2" i="77" s="1"/>
  <c r="J8" i="56"/>
  <c r="J8" i="77" s="1"/>
  <c r="L7" i="56"/>
  <c r="L7" i="77" s="1"/>
  <c r="M6" i="56"/>
  <c r="M6" i="77" s="1"/>
  <c r="Y5" i="56"/>
  <c r="Y5" i="77" s="1"/>
  <c r="Z4" i="56"/>
  <c r="Z4" i="77" s="1"/>
  <c r="AA3" i="56"/>
  <c r="AA3" i="77" s="1"/>
  <c r="B2" i="74"/>
  <c r="B2" i="76" s="1"/>
  <c r="C8" i="74"/>
  <c r="C8" i="76" s="1"/>
  <c r="D7" i="74"/>
  <c r="D7" i="76" s="1"/>
  <c r="E6" i="74"/>
  <c r="E6" i="76" s="1"/>
  <c r="J2" i="74"/>
  <c r="J2" i="76" s="1"/>
  <c r="L7" i="74"/>
  <c r="L7" i="76" s="1"/>
  <c r="M6" i="74"/>
  <c r="M6" i="76" s="1"/>
  <c r="N5" i="74"/>
  <c r="N5" i="76" s="1"/>
  <c r="B3" i="56"/>
  <c r="B3" i="77" s="1"/>
  <c r="M2" i="74"/>
  <c r="M2" i="76" s="1"/>
  <c r="B7" i="56"/>
  <c r="B7" i="77" s="1"/>
  <c r="C6" i="56"/>
  <c r="C6" i="77" s="1"/>
  <c r="D5" i="56"/>
  <c r="D5" i="77" s="1"/>
  <c r="E4" i="56"/>
  <c r="E4" i="77" s="1"/>
  <c r="F3" i="56"/>
  <c r="F3" i="77" s="1"/>
  <c r="H2" i="56"/>
  <c r="H2" i="77" s="1"/>
  <c r="I8" i="56"/>
  <c r="I8" i="77" s="1"/>
  <c r="J7" i="56"/>
  <c r="J7" i="77" s="1"/>
  <c r="L6" i="56"/>
  <c r="L6" i="77" s="1"/>
  <c r="M5" i="56"/>
  <c r="M5" i="77" s="1"/>
  <c r="Y4" i="56"/>
  <c r="Y4" i="77" s="1"/>
  <c r="Z3" i="56"/>
  <c r="Z3" i="77" s="1"/>
  <c r="AB2" i="56"/>
  <c r="AB2" i="77" s="1"/>
  <c r="B8" i="74"/>
  <c r="B8" i="76" s="1"/>
  <c r="C7" i="74"/>
  <c r="C7" i="76" s="1"/>
  <c r="D6" i="74"/>
  <c r="D6" i="76" s="1"/>
  <c r="E5" i="74"/>
  <c r="E5" i="76" s="1"/>
  <c r="J8" i="74"/>
  <c r="J8" i="76" s="1"/>
  <c r="L6" i="74"/>
  <c r="L6" i="76" s="1"/>
  <c r="M5" i="74"/>
  <c r="M5" i="76" s="1"/>
  <c r="N4" i="74"/>
  <c r="N4" i="76" s="1"/>
  <c r="AA2" i="74"/>
  <c r="AA2" i="76" s="1"/>
  <c r="E2" i="74"/>
  <c r="E2" i="76" s="1"/>
  <c r="B6" i="56"/>
  <c r="B6" i="77" s="1"/>
  <c r="C5" i="56"/>
  <c r="C5" i="77" s="1"/>
  <c r="E3" i="56"/>
  <c r="E3" i="77" s="1"/>
  <c r="G2" i="56"/>
  <c r="G2" i="77" s="1"/>
  <c r="H8" i="56"/>
  <c r="H8" i="77" s="1"/>
  <c r="I7" i="56"/>
  <c r="I7" i="77" s="1"/>
  <c r="J6" i="56"/>
  <c r="J6" i="77" s="1"/>
  <c r="L5" i="56"/>
  <c r="L5" i="77" s="1"/>
  <c r="Y3" i="56"/>
  <c r="Y3" i="77" s="1"/>
  <c r="AA2" i="56"/>
  <c r="AA2" i="77" s="1"/>
  <c r="AB8" i="56"/>
  <c r="AB8" i="77" s="1"/>
  <c r="B7" i="74"/>
  <c r="B7" i="76" s="1"/>
  <c r="C6" i="74"/>
  <c r="C6" i="76" s="1"/>
  <c r="D5" i="74"/>
  <c r="D5" i="76" s="1"/>
  <c r="J7" i="74"/>
  <c r="J7" i="76" s="1"/>
  <c r="L5" i="74"/>
  <c r="L5" i="76" s="1"/>
  <c r="N3" i="74"/>
  <c r="N3" i="76" s="1"/>
  <c r="AA8" i="74"/>
  <c r="AA8" i="76" s="1"/>
  <c r="N6" i="56"/>
  <c r="N6" i="77" s="1"/>
  <c r="N5" i="56"/>
  <c r="N5" i="77" s="1"/>
  <c r="N4" i="56"/>
  <c r="N4" i="77" s="1"/>
  <c r="N3" i="56"/>
  <c r="N3" i="77" s="1"/>
  <c r="N2" i="56"/>
  <c r="N2" i="77" s="1"/>
  <c r="N8" i="56"/>
  <c r="N8" i="77" s="1"/>
  <c r="K6" i="56"/>
  <c r="K6" i="77" s="1"/>
  <c r="K8" i="56"/>
  <c r="K8" i="77" s="1"/>
  <c r="K4" i="56"/>
  <c r="K4" i="77" s="1"/>
  <c r="K2" i="56"/>
  <c r="K2" i="77" s="1"/>
  <c r="C21" i="73"/>
  <c r="AB11" i="73" l="1"/>
  <c r="K4" i="74" s="1"/>
  <c r="K4" i="76" s="1"/>
  <c r="AB13" i="73"/>
  <c r="K6" i="74" s="1"/>
  <c r="K6" i="76" s="1"/>
  <c r="AB15" i="73"/>
  <c r="K8" i="74" s="1"/>
  <c r="K8" i="76" s="1"/>
  <c r="AB9" i="73"/>
  <c r="K2" i="74" s="1"/>
  <c r="K2" i="76" s="1"/>
  <c r="BC15" i="73"/>
  <c r="BC14" i="73"/>
  <c r="BC13" i="73"/>
  <c r="BC12" i="73"/>
  <c r="BC11" i="73"/>
  <c r="BC10" i="73"/>
  <c r="BC9" i="73"/>
  <c r="BF10" i="73"/>
  <c r="I3" i="74" s="1"/>
  <c r="I3" i="76" s="1"/>
  <c r="BF11" i="73"/>
  <c r="I4" i="74" s="1"/>
  <c r="I4" i="76" s="1"/>
  <c r="BF12" i="73"/>
  <c r="I5" i="74" s="1"/>
  <c r="I5" i="76" s="1"/>
  <c r="BF13" i="73"/>
  <c r="I6" i="74" s="1"/>
  <c r="I6" i="76" s="1"/>
  <c r="BF14" i="73"/>
  <c r="I7" i="74" s="1"/>
  <c r="I7" i="76" s="1"/>
  <c r="BF15" i="73"/>
  <c r="I8" i="74" s="1"/>
  <c r="I8" i="76" s="1"/>
  <c r="BF9" i="73"/>
  <c r="I2" i="74" s="1"/>
  <c r="I2" i="76" s="1"/>
  <c r="AW10" i="73"/>
  <c r="G3" i="74" s="1"/>
  <c r="G3" i="76" s="1"/>
  <c r="AW11" i="73"/>
  <c r="G4" i="74" s="1"/>
  <c r="G4" i="76" s="1"/>
  <c r="AW12" i="73"/>
  <c r="G5" i="74" s="1"/>
  <c r="G5" i="76" s="1"/>
  <c r="AW13" i="73"/>
  <c r="G6" i="74" s="1"/>
  <c r="G6" i="76" s="1"/>
  <c r="AW14" i="73"/>
  <c r="G7" i="74" s="1"/>
  <c r="G7" i="76" s="1"/>
  <c r="AW15" i="73"/>
  <c r="G8" i="74" s="1"/>
  <c r="G8" i="76" s="1"/>
  <c r="AW9" i="73"/>
  <c r="G2" i="74" s="1"/>
  <c r="G2" i="76" s="1"/>
  <c r="AQ10" i="73"/>
  <c r="F3" i="74" s="1"/>
  <c r="F3" i="76" s="1"/>
  <c r="AQ11" i="73"/>
  <c r="F4" i="74" s="1"/>
  <c r="F4" i="76" s="1"/>
  <c r="AQ12" i="73"/>
  <c r="F5" i="74" s="1"/>
  <c r="F5" i="76" s="1"/>
  <c r="AQ13" i="73"/>
  <c r="F6" i="74" s="1"/>
  <c r="F6" i="76" s="1"/>
  <c r="AQ14" i="73"/>
  <c r="F7" i="74" s="1"/>
  <c r="F7" i="76" s="1"/>
  <c r="AQ15" i="73"/>
  <c r="F8" i="74" s="1"/>
  <c r="F8" i="76" s="1"/>
  <c r="AQ9" i="73"/>
  <c r="F2" i="74" s="1"/>
  <c r="F2" i="76" s="1"/>
  <c r="AO62" i="73"/>
  <c r="AO68" i="73" s="1"/>
  <c r="AO63" i="73"/>
  <c r="AO72" i="73" s="1"/>
  <c r="AO61" i="73"/>
  <c r="Y40" i="73"/>
  <c r="Z40" i="73" s="1"/>
  <c r="Z48" i="73" s="1"/>
  <c r="Y39" i="73"/>
  <c r="Z39" i="73" s="1"/>
  <c r="Z44" i="73" s="1"/>
  <c r="Z38" i="73"/>
  <c r="W38" i="73"/>
  <c r="V40" i="73"/>
  <c r="W40" i="73" s="1"/>
  <c r="W48" i="73" s="1"/>
  <c r="V39" i="73"/>
  <c r="W39" i="73" s="1"/>
  <c r="W44" i="73" s="1"/>
  <c r="T48" i="73"/>
  <c r="T38" i="73"/>
  <c r="S39" i="73"/>
  <c r="T39" i="73" s="1"/>
  <c r="T44" i="73" s="1"/>
  <c r="S40" i="73"/>
  <c r="AH15" i="73"/>
  <c r="Z8" i="74" s="1"/>
  <c r="Z8" i="76" s="1"/>
  <c r="AH14" i="73"/>
  <c r="Z7" i="74" s="1"/>
  <c r="Z7" i="76" s="1"/>
  <c r="AH13" i="73"/>
  <c r="Z6" i="74" s="1"/>
  <c r="Z6" i="76" s="1"/>
  <c r="AH12" i="73"/>
  <c r="Z5" i="74" s="1"/>
  <c r="Z5" i="76" s="1"/>
  <c r="AH11" i="73"/>
  <c r="Z4" i="74" s="1"/>
  <c r="Z4" i="76" s="1"/>
  <c r="AH10" i="73"/>
  <c r="Z3" i="74" s="1"/>
  <c r="Z3" i="76" s="1"/>
  <c r="AH9" i="73"/>
  <c r="Z2" i="74" s="1"/>
  <c r="Z2" i="76" s="1"/>
  <c r="AE10" i="73"/>
  <c r="Y3" i="74" s="1"/>
  <c r="Y3" i="76" s="1"/>
  <c r="AE11" i="73"/>
  <c r="Y4" i="74" s="1"/>
  <c r="Y4" i="76" s="1"/>
  <c r="AE12" i="73"/>
  <c r="Y5" i="74" s="1"/>
  <c r="Y5" i="76" s="1"/>
  <c r="AE13" i="73"/>
  <c r="Y6" i="74" s="1"/>
  <c r="Y6" i="76" s="1"/>
  <c r="AE14" i="73"/>
  <c r="Y7" i="74" s="1"/>
  <c r="Y7" i="76" s="1"/>
  <c r="AE15" i="73"/>
  <c r="Y8" i="74" s="1"/>
  <c r="Y8" i="76" s="1"/>
  <c r="AE9" i="73"/>
  <c r="Y2" i="74" s="1"/>
  <c r="Y2" i="76" s="1"/>
  <c r="AZ10" i="73"/>
  <c r="H3" i="74" s="1"/>
  <c r="H3" i="76" s="1"/>
  <c r="AZ11" i="73"/>
  <c r="H4" i="74" s="1"/>
  <c r="H4" i="76" s="1"/>
  <c r="AZ12" i="73"/>
  <c r="H5" i="74" s="1"/>
  <c r="H5" i="76" s="1"/>
  <c r="AZ13" i="73"/>
  <c r="H6" i="74" s="1"/>
  <c r="H6" i="76" s="1"/>
  <c r="AZ14" i="73"/>
  <c r="H7" i="74" s="1"/>
  <c r="H7" i="76" s="1"/>
  <c r="AZ15" i="73"/>
  <c r="H8" i="74" s="1"/>
  <c r="H8" i="76" s="1"/>
  <c r="AZ9" i="73"/>
  <c r="H2" i="74" s="1"/>
  <c r="H2" i="76" s="1"/>
  <c r="AM49" i="73"/>
  <c r="AM50" i="73"/>
  <c r="AM51" i="73"/>
  <c r="AM52" i="73"/>
  <c r="AM53" i="73"/>
  <c r="AM54" i="73"/>
  <c r="AM48" i="73"/>
  <c r="AA14" i="73"/>
  <c r="K7" i="56" s="1"/>
  <c r="K7" i="77" s="1"/>
  <c r="AA12" i="73"/>
  <c r="K5" i="56" s="1"/>
  <c r="K5" i="77" s="1"/>
  <c r="AA10" i="73"/>
  <c r="AB21" i="27"/>
  <c r="AB20" i="27" s="1"/>
  <c r="AB19" i="27" s="1"/>
  <c r="AB18" i="27" s="1"/>
  <c r="AB17" i="27" s="1"/>
  <c r="AB16" i="27" s="1"/>
  <c r="AB15" i="27" s="1"/>
  <c r="AB14" i="27" s="1"/>
  <c r="AB13" i="27" s="1"/>
  <c r="AB12" i="27" s="1"/>
  <c r="AB11" i="27" s="1"/>
  <c r="AB10" i="27" s="1"/>
  <c r="AB9" i="27" s="1"/>
  <c r="AB8" i="27" s="1"/>
  <c r="AB7" i="27" s="1"/>
  <c r="AB6" i="27" s="1"/>
  <c r="AB5" i="27" s="1"/>
  <c r="AB4" i="27" s="1"/>
  <c r="AB3" i="27" s="1"/>
  <c r="AB2" i="27" s="1"/>
  <c r="AD2" i="28"/>
  <c r="AC2" i="28"/>
  <c r="AB2" i="28"/>
  <c r="N22" i="26"/>
  <c r="N21" i="26" s="1"/>
  <c r="N20" i="26" s="1"/>
  <c r="N19" i="26" s="1"/>
  <c r="N18" i="26" s="1"/>
  <c r="N17" i="26" s="1"/>
  <c r="N16" i="26" s="1"/>
  <c r="N15" i="26" s="1"/>
  <c r="N14" i="26" s="1"/>
  <c r="N13" i="26" s="1"/>
  <c r="N12" i="26" s="1"/>
  <c r="N11" i="26" s="1"/>
  <c r="N10" i="26" s="1"/>
  <c r="N9" i="26" s="1"/>
  <c r="N8" i="26" s="1"/>
  <c r="N7" i="26" s="1"/>
  <c r="N6" i="26" s="1"/>
  <c r="N5" i="26" s="1"/>
  <c r="N4" i="26" s="1"/>
  <c r="N3" i="26" s="1"/>
  <c r="N2" i="26" s="1"/>
  <c r="AF2" i="74" l="1"/>
  <c r="AF2" i="76" s="1"/>
  <c r="AE2" i="74"/>
  <c r="AE2" i="76" s="1"/>
  <c r="AB2" i="74"/>
  <c r="AB2" i="76" s="1"/>
  <c r="AE3" i="74"/>
  <c r="AE3" i="76" s="1"/>
  <c r="AF3" i="74"/>
  <c r="AF3" i="76" s="1"/>
  <c r="AB3" i="74"/>
  <c r="AB3" i="76" s="1"/>
  <c r="AE4" i="74"/>
  <c r="AE4" i="76" s="1"/>
  <c r="AB4" i="74"/>
  <c r="AB4" i="76" s="1"/>
  <c r="AF4" i="74"/>
  <c r="AF4" i="76" s="1"/>
  <c r="AE5" i="74"/>
  <c r="AE5" i="76" s="1"/>
  <c r="AF5" i="74"/>
  <c r="AF5" i="76" s="1"/>
  <c r="AB5" i="74"/>
  <c r="AB5" i="76" s="1"/>
  <c r="AE6" i="74"/>
  <c r="AE6" i="76" s="1"/>
  <c r="AB6" i="74"/>
  <c r="AB6" i="76" s="1"/>
  <c r="AF6" i="74"/>
  <c r="AF6" i="76" s="1"/>
  <c r="AE7" i="74"/>
  <c r="AE7" i="76" s="1"/>
  <c r="AF7" i="74"/>
  <c r="AF7" i="76" s="1"/>
  <c r="AB7" i="74"/>
  <c r="AB7" i="76" s="1"/>
  <c r="AE8" i="74"/>
  <c r="AE8" i="76" s="1"/>
  <c r="AF8" i="74"/>
  <c r="AF8" i="76" s="1"/>
  <c r="AB8" i="74"/>
  <c r="AB8" i="76" s="1"/>
  <c r="AB10" i="73"/>
  <c r="K3" i="74" s="1"/>
  <c r="K3" i="76" s="1"/>
  <c r="K3" i="56"/>
  <c r="K3" i="77" s="1"/>
  <c r="AB12" i="73"/>
  <c r="K5" i="74" s="1"/>
  <c r="K5" i="76" s="1"/>
  <c r="AB14" i="73"/>
  <c r="K7" i="74" s="1"/>
  <c r="K7" i="76" s="1"/>
  <c r="AO71" i="73"/>
  <c r="AO67" i="73"/>
  <c r="T43" i="73"/>
  <c r="T45" i="73"/>
  <c r="T46" i="73"/>
  <c r="T47" i="73"/>
  <c r="AO69" i="73"/>
  <c r="AO70" i="73"/>
  <c r="Z43" i="73"/>
  <c r="Z47" i="73"/>
  <c r="Z46" i="73"/>
  <c r="Z45" i="73"/>
  <c r="W47" i="73"/>
  <c r="W46" i="73"/>
  <c r="W45" i="73"/>
  <c r="W43" i="73"/>
  <c r="S8" i="11"/>
  <c r="S7" i="11"/>
  <c r="B43" i="44"/>
  <c r="B44" i="44"/>
  <c r="B45" i="44" s="1"/>
  <c r="B46" i="44" s="1"/>
  <c r="B47" i="44" s="1"/>
  <c r="C2" i="28"/>
  <c r="D2" i="28"/>
  <c r="E2" i="28"/>
  <c r="F2" i="28"/>
  <c r="G2" i="28"/>
  <c r="H2" i="28"/>
  <c r="I2" i="28"/>
  <c r="J2" i="28"/>
  <c r="K2" i="28"/>
  <c r="L2" i="28"/>
  <c r="M2" i="28"/>
  <c r="N2" i="28"/>
  <c r="O2" i="28"/>
  <c r="P2" i="28"/>
  <c r="Q2" i="28"/>
  <c r="R2" i="28"/>
  <c r="S2" i="28"/>
  <c r="T2" i="28"/>
  <c r="U2" i="28"/>
  <c r="V2" i="28"/>
  <c r="W2" i="28"/>
  <c r="X2" i="28"/>
  <c r="Y2" i="28"/>
  <c r="S36" i="44"/>
  <c r="S35" i="44"/>
  <c r="Q36" i="44"/>
  <c r="Q35" i="44"/>
  <c r="O36" i="44"/>
  <c r="O35" i="44"/>
  <c r="K35" i="44"/>
  <c r="I35" i="44"/>
  <c r="K34" i="44"/>
  <c r="I34" i="44"/>
  <c r="B31" i="44"/>
  <c r="K32" i="44"/>
  <c r="K31" i="44"/>
  <c r="K30" i="44"/>
  <c r="I30" i="44"/>
  <c r="I31" i="44" s="1"/>
  <c r="I32" i="44" s="1"/>
  <c r="B33" i="44"/>
  <c r="D32" i="44"/>
  <c r="D23" i="46"/>
  <c r="B24" i="47"/>
  <c r="C2" i="47"/>
  <c r="S2" i="12"/>
  <c r="E5" i="51" l="1"/>
  <c r="E6" i="51"/>
  <c r="E7" i="51"/>
  <c r="E10" i="51"/>
  <c r="E15" i="51"/>
  <c r="E17" i="51"/>
  <c r="E22" i="51"/>
  <c r="E3" i="51"/>
  <c r="D3" i="51"/>
  <c r="D4" i="51"/>
  <c r="D5" i="51"/>
  <c r="D6" i="51"/>
  <c r="D7" i="51"/>
  <c r="D8" i="51"/>
  <c r="D9" i="51"/>
  <c r="D10" i="51"/>
  <c r="D11" i="51"/>
  <c r="D12" i="51"/>
  <c r="D13" i="51"/>
  <c r="D14" i="51"/>
  <c r="D15" i="51"/>
  <c r="D16" i="51"/>
  <c r="D17" i="51"/>
  <c r="D19" i="51"/>
  <c r="D20" i="51"/>
  <c r="D22" i="51"/>
  <c r="C2" i="51"/>
  <c r="B2" i="51"/>
  <c r="W2" i="37"/>
  <c r="H21" i="46"/>
  <c r="H20" i="46"/>
  <c r="H19" i="46"/>
  <c r="H18" i="46"/>
  <c r="H17" i="46"/>
  <c r="H16" i="46"/>
  <c r="H15" i="46"/>
  <c r="H14" i="46"/>
  <c r="H13" i="46"/>
  <c r="H12" i="46"/>
  <c r="H11" i="46"/>
  <c r="H10" i="46"/>
  <c r="H9" i="46"/>
  <c r="H8" i="46"/>
  <c r="H7" i="46"/>
  <c r="H6" i="46"/>
  <c r="H5" i="46"/>
  <c r="H4" i="46"/>
  <c r="H3" i="46"/>
  <c r="H2" i="46"/>
  <c r="C2" i="44"/>
  <c r="D26" i="28"/>
  <c r="C21" i="47" l="1"/>
  <c r="C20" i="47"/>
  <c r="C19" i="47"/>
  <c r="C18" i="47"/>
  <c r="C17" i="47"/>
  <c r="C16" i="47"/>
  <c r="C15" i="47"/>
  <c r="C14" i="47"/>
  <c r="C13" i="47"/>
  <c r="C12" i="47"/>
  <c r="C11" i="47"/>
  <c r="C10" i="47"/>
  <c r="C9" i="47"/>
  <c r="C8" i="47"/>
  <c r="C7" i="47"/>
  <c r="C6" i="47"/>
  <c r="C5" i="47"/>
  <c r="C4" i="47"/>
  <c r="C3" i="47"/>
  <c r="F3" i="46"/>
  <c r="F4" i="46"/>
  <c r="F5" i="46"/>
  <c r="F6" i="46"/>
  <c r="F7" i="46"/>
  <c r="F8" i="46"/>
  <c r="F9" i="46"/>
  <c r="F10" i="46"/>
  <c r="F11" i="46"/>
  <c r="F12" i="46"/>
  <c r="F13" i="46"/>
  <c r="F14" i="46"/>
  <c r="F15" i="46"/>
  <c r="F16" i="46"/>
  <c r="F17" i="46"/>
  <c r="F18" i="46"/>
  <c r="F19" i="46"/>
  <c r="F20" i="46"/>
  <c r="F21" i="46"/>
  <c r="F2" i="46"/>
  <c r="E3" i="46"/>
  <c r="E4" i="46"/>
  <c r="E5" i="46"/>
  <c r="E6" i="46"/>
  <c r="E7" i="46"/>
  <c r="E8" i="46"/>
  <c r="E9" i="46"/>
  <c r="E10" i="46"/>
  <c r="E11" i="46"/>
  <c r="E12" i="46"/>
  <c r="E13" i="46"/>
  <c r="E14" i="46"/>
  <c r="E15" i="46"/>
  <c r="E16" i="46"/>
  <c r="E17" i="46"/>
  <c r="E18" i="46"/>
  <c r="E19" i="46"/>
  <c r="E20" i="46"/>
  <c r="E21" i="46"/>
  <c r="E2" i="46"/>
  <c r="D3" i="46"/>
  <c r="D4" i="46"/>
  <c r="D5" i="46"/>
  <c r="D6" i="46"/>
  <c r="D7" i="46"/>
  <c r="D8" i="46"/>
  <c r="D9" i="46"/>
  <c r="D10" i="46"/>
  <c r="D11" i="46"/>
  <c r="D12" i="46"/>
  <c r="D13" i="46"/>
  <c r="D14" i="46"/>
  <c r="D15" i="46"/>
  <c r="D16" i="46"/>
  <c r="D17" i="46"/>
  <c r="D18" i="46"/>
  <c r="D19" i="46"/>
  <c r="D20" i="46"/>
  <c r="D21" i="46"/>
  <c r="D2" i="46"/>
  <c r="B9" i="44"/>
  <c r="B10" i="44"/>
  <c r="C3" i="44"/>
  <c r="C4" i="44"/>
  <c r="C5" i="44"/>
  <c r="C6" i="44"/>
  <c r="C7" i="44"/>
  <c r="C8" i="44"/>
  <c r="C9" i="44"/>
  <c r="C10" i="44"/>
  <c r="C11" i="44"/>
  <c r="C12" i="44"/>
  <c r="C13" i="44"/>
  <c r="C14" i="44"/>
  <c r="C15" i="44"/>
  <c r="C16" i="44"/>
  <c r="C17" i="44"/>
  <c r="C18" i="44"/>
  <c r="C19" i="44"/>
  <c r="C20" i="44"/>
  <c r="C21" i="44"/>
  <c r="D29" i="44"/>
  <c r="D30" i="44" s="1"/>
  <c r="D31" i="44" s="1"/>
  <c r="D33" i="44" s="1"/>
  <c r="D34" i="44" s="1"/>
  <c r="D35" i="44" s="1"/>
  <c r="D37" i="44" s="1"/>
  <c r="D2" i="19" l="1"/>
  <c r="P22" i="26"/>
  <c r="O22" i="26"/>
  <c r="M22" i="26"/>
  <c r="M21" i="26" s="1"/>
  <c r="M20" i="26" s="1"/>
  <c r="M19" i="26" s="1"/>
  <c r="M18" i="26" s="1"/>
  <c r="M17" i="26" s="1"/>
  <c r="M16" i="26" s="1"/>
  <c r="M15" i="26" s="1"/>
  <c r="M14" i="26" s="1"/>
  <c r="M13" i="26" s="1"/>
  <c r="M12" i="26" s="1"/>
  <c r="M11" i="26" s="1"/>
  <c r="M10" i="26" s="1"/>
  <c r="M9" i="26" s="1"/>
  <c r="M8" i="26" s="1"/>
  <c r="M7" i="26" s="1"/>
  <c r="M6" i="26" s="1"/>
  <c r="M5" i="26" s="1"/>
  <c r="M4" i="26" s="1"/>
  <c r="M3" i="26" s="1"/>
  <c r="M2" i="26" s="1"/>
  <c r="L22" i="26"/>
  <c r="L21" i="26" s="1"/>
  <c r="L20" i="26" s="1"/>
  <c r="L19" i="26" s="1"/>
  <c r="L18" i="26" s="1"/>
  <c r="L17" i="26" s="1"/>
  <c r="L16" i="26" s="1"/>
  <c r="L15" i="26" s="1"/>
  <c r="L14" i="26" s="1"/>
  <c r="L13" i="26" s="1"/>
  <c r="L12" i="26" s="1"/>
  <c r="L11" i="26" s="1"/>
  <c r="L10" i="26" s="1"/>
  <c r="L9" i="26" s="1"/>
  <c r="L8" i="26" s="1"/>
  <c r="L7" i="26" s="1"/>
  <c r="L6" i="26" s="1"/>
  <c r="L5" i="26" s="1"/>
  <c r="L4" i="26" s="1"/>
  <c r="L3" i="26" s="1"/>
  <c r="L2" i="26" s="1"/>
  <c r="K22" i="26"/>
  <c r="K21" i="26" s="1"/>
  <c r="K20" i="26" s="1"/>
  <c r="K19" i="26" s="1"/>
  <c r="K18" i="26" s="1"/>
  <c r="K17" i="26" s="1"/>
  <c r="K16" i="26" s="1"/>
  <c r="K15" i="26" s="1"/>
  <c r="K14" i="26" s="1"/>
  <c r="K13" i="26" s="1"/>
  <c r="K12" i="26" s="1"/>
  <c r="K11" i="26" s="1"/>
  <c r="K10" i="26" s="1"/>
  <c r="K9" i="26" s="1"/>
  <c r="K8" i="26" s="1"/>
  <c r="K7" i="26" s="1"/>
  <c r="K6" i="26" s="1"/>
  <c r="K5" i="26" s="1"/>
  <c r="K4" i="26" s="1"/>
  <c r="K3" i="26" s="1"/>
  <c r="K2" i="26" s="1"/>
  <c r="P21" i="26"/>
  <c r="P20" i="26" s="1"/>
  <c r="P19" i="26" s="1"/>
  <c r="P18" i="26" s="1"/>
  <c r="P17" i="26" s="1"/>
  <c r="P16" i="26" s="1"/>
  <c r="P15" i="26" s="1"/>
  <c r="P14" i="26" s="1"/>
  <c r="P13" i="26" s="1"/>
  <c r="P12" i="26" s="1"/>
  <c r="P11" i="26" s="1"/>
  <c r="P10" i="26" s="1"/>
  <c r="P9" i="26" s="1"/>
  <c r="P8" i="26" s="1"/>
  <c r="P7" i="26" s="1"/>
  <c r="P6" i="26" s="1"/>
  <c r="P5" i="26" s="1"/>
  <c r="P4" i="26" s="1"/>
  <c r="P3" i="26" s="1"/>
  <c r="P2" i="26" s="1"/>
  <c r="O21" i="26"/>
  <c r="O20" i="26" s="1"/>
  <c r="O19" i="26" s="1"/>
  <c r="O18" i="26" s="1"/>
  <c r="O17" i="26" s="1"/>
  <c r="O16" i="26" s="1"/>
  <c r="O15" i="26" s="1"/>
  <c r="O14" i="26" s="1"/>
  <c r="O13" i="26" s="1"/>
  <c r="O12" i="26" s="1"/>
  <c r="O11" i="26" s="1"/>
  <c r="O10" i="26" s="1"/>
  <c r="O9" i="26" s="1"/>
  <c r="O8" i="26" s="1"/>
  <c r="O7" i="26" s="1"/>
  <c r="O6" i="26" s="1"/>
  <c r="O5" i="26" s="1"/>
  <c r="O4" i="26" s="1"/>
  <c r="O3" i="26" s="1"/>
  <c r="O2" i="26" s="1"/>
  <c r="B2" i="28"/>
  <c r="B2" i="26"/>
  <c r="E2" i="20"/>
  <c r="C2" i="24"/>
  <c r="B2" i="24"/>
  <c r="D2" i="20" l="1"/>
  <c r="B2" i="20" l="1"/>
  <c r="C2" i="20"/>
  <c r="C2" i="19"/>
  <c r="B2" i="19" l="1"/>
  <c r="W1" i="12" l="1"/>
  <c r="B22" i="2"/>
  <c r="B21" i="2"/>
  <c r="B20" i="2"/>
  <c r="B19" i="2"/>
  <c r="B18" i="2"/>
  <c r="B17" i="2"/>
  <c r="B16" i="2"/>
  <c r="B15" i="2"/>
  <c r="B14" i="2"/>
  <c r="B13" i="2"/>
  <c r="B12" i="2"/>
  <c r="B11" i="2"/>
  <c r="B10" i="2"/>
  <c r="B9" i="2"/>
  <c r="B8" i="2"/>
  <c r="B7" i="2"/>
  <c r="B6" i="2"/>
  <c r="B5" i="2"/>
  <c r="B4" i="2"/>
  <c r="B3" i="2"/>
  <c r="B2" i="2" l="1"/>
</calcChain>
</file>

<file path=xl/sharedStrings.xml><?xml version="1.0" encoding="utf-8"?>
<sst xmlns="http://schemas.openxmlformats.org/spreadsheetml/2006/main" count="2804" uniqueCount="665">
  <si>
    <t>_load_el_net</t>
  </si>
  <si>
    <t>it</t>
  </si>
  <si>
    <t>r01</t>
  </si>
  <si>
    <t>r02</t>
  </si>
  <si>
    <t>r03</t>
  </si>
  <si>
    <t>r04</t>
  </si>
  <si>
    <t>r05</t>
  </si>
  <si>
    <t>r06</t>
  </si>
  <si>
    <t>r07</t>
  </si>
  <si>
    <t>r08</t>
  </si>
  <si>
    <t>r09</t>
  </si>
  <si>
    <t>r10</t>
  </si>
  <si>
    <t>r11</t>
  </si>
  <si>
    <t>r12</t>
  </si>
  <si>
    <t>r13</t>
  </si>
  <si>
    <t>r14</t>
  </si>
  <si>
    <t>r15</t>
  </si>
  <si>
    <t>r16</t>
  </si>
  <si>
    <t>r17</t>
  </si>
  <si>
    <t>r18</t>
  </si>
  <si>
    <t>r19</t>
  </si>
  <si>
    <t>r20</t>
  </si>
  <si>
    <t>bus_suffix</t>
  </si>
  <si>
    <t>excess</t>
  </si>
  <si>
    <t>emision constraint</t>
  </si>
  <si>
    <t>descrizione</t>
  </si>
  <si>
    <t>_bus_gas</t>
  </si>
  <si>
    <t>_bus_el</t>
  </si>
  <si>
    <t>bus elc  immessa nel mercato  iesima</t>
  </si>
  <si>
    <t>_bus_h2</t>
  </si>
  <si>
    <t>bus idrogeno</t>
  </si>
  <si>
    <t>_bus_CO2_sequestred</t>
  </si>
  <si>
    <t>bus CO2 sequestred</t>
  </si>
  <si>
    <t>_bus_CO2_gaspp</t>
  </si>
  <si>
    <t xml:space="preserve">bus CO2 </t>
  </si>
  <si>
    <t>_bus_CO2_emitted</t>
  </si>
  <si>
    <t>bus CO2 emitted</t>
  </si>
  <si>
    <t>demand</t>
  </si>
  <si>
    <t>bus_in</t>
  </si>
  <si>
    <t>profile</t>
  </si>
  <si>
    <t>description</t>
  </si>
  <si>
    <t>notes</t>
  </si>
  <si>
    <t>data sources and assumptions</t>
  </si>
  <si>
    <t>General notes</t>
  </si>
  <si>
    <t>power demand excluding electricity for space and water heating, for cooling and for electric vehicles</t>
  </si>
  <si>
    <t>Consistent with [2]</t>
  </si>
  <si>
    <t>in the column "Profile" is the name of the corresponding time series in the "time-series" sheet.
While the annual demand is the common input for demand, the nominal value is the actual value taken into account by the model code (in order to make the runs shorter). The nominal value is obtained by dividing the annual demand by the sum of the time-series (since the time-series contain number between 0 and 1, their sum can range between 0 and 8760). The nominal value here represents the peak for that specific demand (its meaning generally depends on the meaning of time series values)</t>
  </si>
  <si>
    <t>è già preso nelle timeseries</t>
  </si>
  <si>
    <t>source_suffix</t>
  </si>
  <si>
    <t>bus_out_suffix</t>
  </si>
  <si>
    <t>variable_costs</t>
  </si>
  <si>
    <t>emission_factor [kton CO2/GWh]</t>
  </si>
  <si>
    <t>fixed</t>
  </si>
  <si>
    <t>Inv</t>
  </si>
  <si>
    <t>existing</t>
  </si>
  <si>
    <t>maximum capacity</t>
  </si>
  <si>
    <t>ep_costs</t>
  </si>
  <si>
    <t>lifetime</t>
  </si>
  <si>
    <t>interest rate</t>
  </si>
  <si>
    <t>fixed costs</t>
  </si>
  <si>
    <t>cost_decrease</t>
  </si>
  <si>
    <t>_supply_gas</t>
  </si>
  <si>
    <t>False</t>
  </si>
  <si>
    <t>_supply_elc</t>
  </si>
  <si>
    <t xml:space="preserve">energia elettrica da rete </t>
  </si>
  <si>
    <t>_solar_pv</t>
  </si>
  <si>
    <t>PV</t>
  </si>
  <si>
    <t>True</t>
  </si>
  <si>
    <t>_wind</t>
  </si>
  <si>
    <t xml:space="preserve">wind </t>
  </si>
  <si>
    <t>_wind_off</t>
  </si>
  <si>
    <t>Periodi</t>
  </si>
  <si>
    <t>label</t>
  </si>
  <si>
    <t>from</t>
  </si>
  <si>
    <t>bus</t>
  </si>
  <si>
    <t>efficiency</t>
  </si>
  <si>
    <t>Fixed</t>
  </si>
  <si>
    <t>profile (if fixed)</t>
  </si>
  <si>
    <t>max</t>
  </si>
  <si>
    <t>min</t>
  </si>
  <si>
    <t>variable costs (M€/GWh)</t>
  </si>
  <si>
    <t>emission constraint</t>
  </si>
  <si>
    <t>CO2 emission factor [Kton/GWh]</t>
  </si>
  <si>
    <t>NOTE</t>
  </si>
  <si>
    <t>_gasppCO2_emitter</t>
  </si>
  <si>
    <t>_DAC</t>
  </si>
  <si>
    <t>bus2</t>
  </si>
  <si>
    <t>CO2 converted</t>
  </si>
  <si>
    <t>CO2 emission factor [kton/GWh]</t>
  </si>
  <si>
    <t>from2</t>
  </si>
  <si>
    <t>el consumption</t>
  </si>
  <si>
    <t>_gas_pp_CO2</t>
  </si>
  <si>
    <t>_bio_l_pp</t>
  </si>
  <si>
    <t>_urban_waste_pp</t>
  </si>
  <si>
    <t>_oil_pp</t>
  </si>
  <si>
    <t>type</t>
  </si>
  <si>
    <t>bus 1 in</t>
  </si>
  <si>
    <t>bus 2 in</t>
  </si>
  <si>
    <t>bus out</t>
  </si>
  <si>
    <t>capacity storage [GWh]</t>
  </si>
  <si>
    <t>charge efficiency</t>
  </si>
  <si>
    <t>discharge efficiency</t>
  </si>
  <si>
    <t>initial capacity</t>
  </si>
  <si>
    <t>cmin</t>
  </si>
  <si>
    <t>cmax</t>
  </si>
  <si>
    <t>accounted for stability</t>
  </si>
  <si>
    <t>stability factor</t>
  </si>
  <si>
    <t>GenericStorage</t>
  </si>
  <si>
    <t> </t>
  </si>
  <si>
    <t>electricity storage through batteries to be coupled with big centralized PV plants for improving benefits from power market participation</t>
  </si>
  <si>
    <t>Charge/discharge capacity is consistent with [2] by assuming a storage capacity of 8 equivalent hours; charging/discharging cycle efficiency is assumed as 75%</t>
  </si>
  <si>
    <t>_hydro_pump</t>
  </si>
  <si>
    <t>[GWh]</t>
  </si>
  <si>
    <t>_hydro_res</t>
  </si>
  <si>
    <t>[GW]</t>
  </si>
  <si>
    <t>Matteo database</t>
  </si>
  <si>
    <t>inv</t>
  </si>
  <si>
    <t>_bus_inflow_res</t>
  </si>
  <si>
    <t>_bus_inflow_pump</t>
  </si>
  <si>
    <t>inflow naturale di acqua( espressa in GWh) che entra nei reservoir</t>
  </si>
  <si>
    <t>_hydro_res_in</t>
  </si>
  <si>
    <t>_hydro_ror</t>
  </si>
  <si>
    <t>energia elettrica da hydro run of river</t>
  </si>
  <si>
    <t>_h2_fc</t>
  </si>
  <si>
    <t>_h2_elec</t>
  </si>
  <si>
    <t>_h2_stor</t>
  </si>
  <si>
    <t>_tg_pp</t>
  </si>
  <si>
    <t>_waste_stor</t>
  </si>
  <si>
    <t>_bus_CO2_emitted_neutral</t>
  </si>
  <si>
    <t>bus CO2 emitted from biomass or waste</t>
  </si>
  <si>
    <t>aprrovigionamento petrolio</t>
  </si>
  <si>
    <t>_batteries</t>
  </si>
  <si>
    <t>bus gas</t>
  </si>
  <si>
    <t>bus petrolio</t>
  </si>
  <si>
    <t>bus inflow reservoir</t>
  </si>
  <si>
    <t>_ccgt_pp</t>
  </si>
  <si>
    <t>capacity loss</t>
  </si>
  <si>
    <t>_urban_waste_source</t>
  </si>
  <si>
    <t>hydro ror</t>
  </si>
  <si>
    <t>energia elettrica da rifiuti urbani generati per regione</t>
  </si>
  <si>
    <t>waste</t>
  </si>
  <si>
    <t>prod biometano</t>
  </si>
  <si>
    <t>[M Sm3/d]</t>
  </si>
  <si>
    <t>GWh/h</t>
  </si>
  <si>
    <t>m3/kmol</t>
  </si>
  <si>
    <t>m3/kg</t>
  </si>
  <si>
    <t>rho</t>
  </si>
  <si>
    <t>kg/s</t>
  </si>
  <si>
    <t>Kg/s</t>
  </si>
  <si>
    <t>MJ/s</t>
  </si>
  <si>
    <t>KWh/s</t>
  </si>
  <si>
    <t>Sm3/d</t>
  </si>
  <si>
    <t>calcolo per area condotta</t>
  </si>
  <si>
    <t>calcolo per Sm3/d</t>
  </si>
  <si>
    <t>coefficienti</t>
  </si>
  <si>
    <t>supply gas</t>
  </si>
  <si>
    <t>approrvvigionamento gas dall'estero</t>
  </si>
  <si>
    <t>fixed source no inv</t>
  </si>
  <si>
    <t>GW</t>
  </si>
  <si>
    <t>supply EE</t>
  </si>
  <si>
    <t>MWh/y</t>
  </si>
  <si>
    <t>'Piem'</t>
  </si>
  <si>
    <t>'Vall'</t>
  </si>
  <si>
    <t>'Lomb'</t>
  </si>
  <si>
    <t>'Tren'</t>
  </si>
  <si>
    <t>'Vene'</t>
  </si>
  <si>
    <t>'Friu'</t>
  </si>
  <si>
    <t>'Ligu'</t>
  </si>
  <si>
    <t>'Emil'</t>
  </si>
  <si>
    <t>'Tosc'</t>
  </si>
  <si>
    <t>'Umbr'</t>
  </si>
  <si>
    <t>'Marc'</t>
  </si>
  <si>
    <t>'Lazi'</t>
  </si>
  <si>
    <t>'Abru'</t>
  </si>
  <si>
    <t>'Moli'</t>
  </si>
  <si>
    <t>'Camp'</t>
  </si>
  <si>
    <t>'Pugl'</t>
  </si>
  <si>
    <t>'Basi'</t>
  </si>
  <si>
    <t>'Cala'</t>
  </si>
  <si>
    <t>'Sici'</t>
  </si>
  <si>
    <t>'Sard'</t>
  </si>
  <si>
    <t>GWh/y</t>
  </si>
  <si>
    <t>_gas_prod_it</t>
  </si>
  <si>
    <t>prod gas nazionale</t>
  </si>
  <si>
    <t>fixed quantity year</t>
  </si>
  <si>
    <t>nominal value</t>
  </si>
  <si>
    <t>limit year</t>
  </si>
  <si>
    <t>_geo</t>
  </si>
  <si>
    <t>prod da geotermico</t>
  </si>
  <si>
    <t>_bus_biomass</t>
  </si>
  <si>
    <t>bus biomass</t>
  </si>
  <si>
    <t>biomassa disponibile</t>
  </si>
  <si>
    <t>_dem_LF_trans</t>
  </si>
  <si>
    <t>_dem_CH4_trans</t>
  </si>
  <si>
    <t>_dem_H2_trans</t>
  </si>
  <si>
    <t>nominal value 1</t>
  </si>
  <si>
    <t>limit year 1</t>
  </si>
  <si>
    <t>biomass</t>
  </si>
  <si>
    <t>supply_constraint</t>
  </si>
  <si>
    <t>reservoir</t>
  </si>
  <si>
    <t>pumped storage</t>
  </si>
  <si>
    <t>Reference</t>
  </si>
  <si>
    <t>Full energy sector transition towards 100% renewable energy supply: Integrating power, heat, transport and industry sectors including desalination - https://www.sciencedirect.com/science/article/pii/S0306261920316639?via%3Dihub#m0005</t>
  </si>
  <si>
    <t xml:space="preserve"> </t>
  </si>
  <si>
    <t>_eFuel_prod</t>
  </si>
  <si>
    <t>CO2 factor</t>
  </si>
  <si>
    <t>emission_constraint</t>
  </si>
  <si>
    <t>60 bar</t>
  </si>
  <si>
    <t>kWh/s</t>
  </si>
  <si>
    <t>ch4</t>
  </si>
  <si>
    <t>h2</t>
  </si>
  <si>
    <t>Area</t>
  </si>
  <si>
    <t>gas</t>
  </si>
  <si>
    <t>somma</t>
  </si>
  <si>
    <t>_blending_link</t>
  </si>
  <si>
    <t>to1</t>
  </si>
  <si>
    <t>to2</t>
  </si>
  <si>
    <t>from1</t>
  </si>
  <si>
    <t>max_percentage_h2</t>
  </si>
  <si>
    <t>conversion_factor_1</t>
  </si>
  <si>
    <t>conversion_factor_2</t>
  </si>
  <si>
    <t>_gas_stor</t>
  </si>
  <si>
    <t>GWh</t>
  </si>
  <si>
    <t>_bus_blending</t>
  </si>
  <si>
    <t>conversio factor 1</t>
  </si>
  <si>
    <t>conversio factor 2</t>
  </si>
  <si>
    <t>max h2 %</t>
  </si>
  <si>
    <t>chp_ind_car</t>
  </si>
  <si>
    <t>chp_ind_std</t>
  </si>
  <si>
    <t>chp_cvl</t>
  </si>
  <si>
    <t>_chp_ind</t>
  </si>
  <si>
    <t>bus_out</t>
  </si>
  <si>
    <t>bus_out2</t>
  </si>
  <si>
    <t>eff_full</t>
  </si>
  <si>
    <t>eff_el</t>
  </si>
  <si>
    <t>eff_th</t>
  </si>
  <si>
    <t>_NG_feedstk_ind_dmd</t>
  </si>
  <si>
    <t>_LF_feedstk_ind_dmd</t>
  </si>
  <si>
    <t>_H2_feedstk_ind_dmd</t>
  </si>
  <si>
    <t>_CO2_feedstk_ind_dmd</t>
  </si>
  <si>
    <t>_bus_heat_ind_0_100</t>
  </si>
  <si>
    <t>_bus_heat_ind_1000_plus</t>
  </si>
  <si>
    <t>_boiler_el_ind_200_400</t>
  </si>
  <si>
    <t>_boiler_el_ind_400_100</t>
  </si>
  <si>
    <t>_heat_pump_ind_0_100</t>
  </si>
  <si>
    <t>_boiler_ind_gas_100_400</t>
  </si>
  <si>
    <t>_bus_heat_ind_100_400</t>
  </si>
  <si>
    <t>_boiler_ind_gas_400_1000</t>
  </si>
  <si>
    <t>_boiler_ind_gas_1000_plus</t>
  </si>
  <si>
    <t>_boiler_ind_LF_100_400</t>
  </si>
  <si>
    <t>_boiler_ind_LF_400_1000</t>
  </si>
  <si>
    <t>_bus_heat_ind_400_1000</t>
  </si>
  <si>
    <t>_PC</t>
  </si>
  <si>
    <t>_HD</t>
  </si>
  <si>
    <t>_LD</t>
  </si>
  <si>
    <t>_buses</t>
  </si>
  <si>
    <t>_industry_th_gas_demand</t>
  </si>
  <si>
    <t>_industry_th_LF_demand</t>
  </si>
  <si>
    <t>_industry_th_el_demand</t>
  </si>
  <si>
    <t>_load_el_cons_sh_res_ter</t>
  </si>
  <si>
    <t>_load_oth_cons_sh_res_ter</t>
  </si>
  <si>
    <t>_load_el_cons_hw_res_ter</t>
  </si>
  <si>
    <t>_load_oth_cons_hw_res_ter</t>
  </si>
  <si>
    <t>_load_el_cons_ck_res_ter</t>
  </si>
  <si>
    <t>_load_el_cons_cool_res_ter</t>
  </si>
  <si>
    <t>_load_gas_cons_sh_res_ter</t>
  </si>
  <si>
    <t>_load_gas_cons_hw_res_ter</t>
  </si>
  <si>
    <t>_load_gas_cons_ck_res_ter</t>
  </si>
  <si>
    <t>_load_bio_l_cons_sh_res_ter</t>
  </si>
  <si>
    <t>_load_biom_cons_ck_res_ter</t>
  </si>
  <si>
    <t>_load_dh_res_ter</t>
  </si>
  <si>
    <t>_load_dh_hw_res_ter</t>
  </si>
  <si>
    <t>_load_gpl_cons_ck_res_ter</t>
  </si>
  <si>
    <t>_steam_reforming_grey</t>
  </si>
  <si>
    <t>_steam_reforming_blue</t>
  </si>
  <si>
    <t>_supply_LF</t>
  </si>
  <si>
    <t>_bus_LF</t>
  </si>
  <si>
    <t>_supply_LF_green</t>
  </si>
  <si>
    <t>euro/l</t>
  </si>
  <si>
    <t>euro/kg</t>
  </si>
  <si>
    <t>euro/MJ</t>
  </si>
  <si>
    <t>Me/GWh</t>
  </si>
  <si>
    <t>calcolo import LF</t>
  </si>
  <si>
    <t>_biogas_prod</t>
  </si>
  <si>
    <t>_biomass_suistainable_source</t>
  </si>
  <si>
    <t>_biomass_imported</t>
  </si>
  <si>
    <t>biomassa importata</t>
  </si>
  <si>
    <t>_aviation_dmd_LF</t>
  </si>
  <si>
    <t>_aviation_dmd_h2</t>
  </si>
  <si>
    <t>_aviation_dmd_EE</t>
  </si>
  <si>
    <t>_navigation_dmd_LF</t>
  </si>
  <si>
    <t>_navigation_dmd_h2</t>
  </si>
  <si>
    <t>_navigation_dmd_EE</t>
  </si>
  <si>
    <t>biomass imported</t>
  </si>
  <si>
    <t>_biomass_pp</t>
  </si>
  <si>
    <t>_bus_CO2_biomasspp</t>
  </si>
  <si>
    <t>_biomass_pp_CO2</t>
  </si>
  <si>
    <t>_biomassppCO2_emitter</t>
  </si>
  <si>
    <t>€ year ref</t>
  </si>
  <si>
    <t>solar_pv</t>
  </si>
  <si>
    <t>ccgt_pp</t>
  </si>
  <si>
    <t>CAPEX [M€/GW]</t>
  </si>
  <si>
    <t>FIXED OPEX  [M€/GW]</t>
  </si>
  <si>
    <t>VAR OPEX  [M€/GW]</t>
  </si>
  <si>
    <t>wind</t>
  </si>
  <si>
    <t>wind_off</t>
  </si>
  <si>
    <t>batteries</t>
  </si>
  <si>
    <t>CAPEX [M€/GWh]</t>
  </si>
  <si>
    <t>FIXED OPEX  [M€/GWh]</t>
  </si>
  <si>
    <t>VAR OPEX  [M€/GWh]</t>
  </si>
  <si>
    <t>DAC</t>
  </si>
  <si>
    <t>CAPEX [M€/ktonCO2]</t>
  </si>
  <si>
    <t>FIXED OPEX  [M€/ktonCO2]</t>
  </si>
  <si>
    <t>VAR OPEX  [M€/ktonCO2]</t>
  </si>
  <si>
    <t>oil_pp</t>
  </si>
  <si>
    <t>tg_pp</t>
  </si>
  <si>
    <t>biomass_pp</t>
  </si>
  <si>
    <t>h2_elec</t>
  </si>
  <si>
    <t>h2_fc</t>
  </si>
  <si>
    <r>
      <t>CAPEX [M€/GW</t>
    </r>
    <r>
      <rPr>
        <vertAlign val="subscript"/>
        <sz val="11"/>
        <color theme="1"/>
        <rFont val="Calibri"/>
        <family val="2"/>
        <scheme val="minor"/>
      </rPr>
      <t>H2</t>
    </r>
    <r>
      <rPr>
        <sz val="11"/>
        <color theme="1"/>
        <rFont val="Calibri"/>
        <family val="2"/>
        <scheme val="minor"/>
      </rPr>
      <t>]</t>
    </r>
  </si>
  <si>
    <r>
      <t>FIXED OPEX  [M€/GW</t>
    </r>
    <r>
      <rPr>
        <vertAlign val="subscript"/>
        <sz val="11"/>
        <color theme="1"/>
        <rFont val="Calibri"/>
        <family val="2"/>
        <scheme val="minor"/>
      </rPr>
      <t>H2</t>
    </r>
    <r>
      <rPr>
        <sz val="11"/>
        <color theme="1"/>
        <rFont val="Calibri"/>
        <family val="2"/>
        <scheme val="minor"/>
      </rPr>
      <t>]</t>
    </r>
  </si>
  <si>
    <r>
      <t>VAR OPEX  [M€/GW</t>
    </r>
    <r>
      <rPr>
        <vertAlign val="subscript"/>
        <sz val="11"/>
        <color theme="1"/>
        <rFont val="Calibri"/>
        <family val="2"/>
        <scheme val="minor"/>
      </rPr>
      <t>H2</t>
    </r>
    <r>
      <rPr>
        <sz val="11"/>
        <color theme="1"/>
        <rFont val="Calibri"/>
        <family val="2"/>
        <scheme val="minor"/>
      </rPr>
      <t>]</t>
    </r>
  </si>
  <si>
    <t>steam_reforming_blue</t>
  </si>
  <si>
    <t>steam_reforming_grey</t>
  </si>
  <si>
    <t>Bogdanov- https://doi.org/10.1016/j.apenergy.2020.116273</t>
  </si>
  <si>
    <t>-</t>
  </si>
  <si>
    <t>Poluzzi - https://link.springer.com/article/10.1007/s40518-021-00191-7</t>
  </si>
  <si>
    <t>Lifetime</t>
  </si>
  <si>
    <t>NETL, Cost and performance baseline for fossil energy plants (2019) - https://doi.org/10.2172/1893822</t>
  </si>
  <si>
    <t>batteries_interface</t>
  </si>
  <si>
    <t>aggregated</t>
  </si>
  <si>
    <t>Broehm et al., Techno-Economic Review of Direct Air Capture Systems for Large Scale Mitigation of Atmospheric CO2 (2015)</t>
  </si>
  <si>
    <t>IEAGHG, Technical report 2017-02 (2017) - https://ieaghg.org/exco_docs/2017-02.pdf</t>
  </si>
  <si>
    <t>IRENA estimations</t>
  </si>
  <si>
    <t>Year</t>
  </si>
  <si>
    <t>$/Kw</t>
  </si>
  <si>
    <t>€/Kw</t>
  </si>
  <si>
    <t>cambio euro/dollaro</t>
  </si>
  <si>
    <t>linear variation</t>
  </si>
  <si>
    <t>Irena Future of Solar - https://www.irena.org/-/media/Files/IRENA/Agency/Publication/2019/Nov/IRENA_Future_of_Solar_PV_2019.pdf?rev=d2e0fb395422440bbeb74c69bbe2dc99</t>
  </si>
  <si>
    <t>JRP 2050</t>
  </si>
  <si>
    <t>Irena Future of Wind - https://www.irena.org/-/media/Files/IRENA/Agency/Publication/2019/Oct/IRENA_Future_of_wind_2019.pdf?rev=c324896ba0f74c99a0cde784f3a36dff</t>
  </si>
  <si>
    <t>NREL estimation</t>
  </si>
  <si>
    <t>yera reference cost</t>
  </si>
  <si>
    <t>cambio eur/dollaro</t>
  </si>
  <si>
    <t>NREL Cost Projections for Utility-Scale
Battery Storage: 2023 Update - https://www.nrel.gov/docs/fy23osti/85332.pdf</t>
  </si>
  <si>
    <t>2,5 % del valore in €/kW assunto 1/6 della capcità in Kwh</t>
  </si>
  <si>
    <t>DA TOGLIERE nell'ottimizzazione</t>
  </si>
  <si>
    <t>h2_stor_depleted_field</t>
  </si>
  <si>
    <t>h2_stor_line_rock</t>
  </si>
  <si>
    <t>HyUnder, Overview on all Known Underground - https://hyunder.eu/wp-content/uploads/2016/01/D3.1_Overview-of-all-known-underground-storage-technologies.pdf</t>
  </si>
  <si>
    <t>Not yet included in the model</t>
  </si>
  <si>
    <t>h2_stor_tank</t>
  </si>
  <si>
    <t>stesso valore JRP</t>
  </si>
  <si>
    <t>Fuel Cells and Hydrogen 2 Joint Undertaking (FCH JU), “Addendum to the Multi-Annual Work Plan 2014-2020,” 2018</t>
  </si>
  <si>
    <t>_h2_stor_tank</t>
  </si>
  <si>
    <t>2 % capex</t>
  </si>
  <si>
    <t>4 % capex</t>
  </si>
  <si>
    <t>2% Capex</t>
  </si>
  <si>
    <t>cambio €/years</t>
  </si>
  <si>
    <t>year reference</t>
  </si>
  <si>
    <t>Cost year Y = Cost year X*(CEPCI year Y/CEPCI year X)</t>
  </si>
  <si>
    <t>CEPCI</t>
  </si>
  <si>
    <t>$/€</t>
  </si>
  <si>
    <t>€/£</t>
  </si>
  <si>
    <t>Valore per costi 2020</t>
  </si>
  <si>
    <t>stesso JRP - anno non sicuro</t>
  </si>
  <si>
    <t>cambio rounded</t>
  </si>
  <si>
    <t>30 Bogdanov</t>
  </si>
  <si>
    <t>35 Bogdanov</t>
  </si>
  <si>
    <t>variable_costs_1_[M€/ktonCO2]</t>
  </si>
  <si>
    <t>variable_costs_2_[M€/ktonCO2]</t>
  </si>
  <si>
    <t>invest_relation_input_capacity</t>
  </si>
  <si>
    <t>_biofuel_prod</t>
  </si>
  <si>
    <t>_waste_to_energy</t>
  </si>
  <si>
    <t>Input</t>
  </si>
  <si>
    <t>Output</t>
  </si>
  <si>
    <t>Costs [M€/GWh]</t>
  </si>
  <si>
    <t>supply_gas</t>
  </si>
  <si>
    <t>bus_gas</t>
  </si>
  <si>
    <t>bus_el</t>
  </si>
  <si>
    <t>bus_LF</t>
  </si>
  <si>
    <t>bus_biomass</t>
  </si>
  <si>
    <t>bus_CO2_biomasspp</t>
  </si>
  <si>
    <t>bus_CO2_sequestred</t>
  </si>
  <si>
    <t>bus_CO2_sequestred_excess_Ravenna</t>
  </si>
  <si>
    <t>bus_CO2_sequestred_excess_shipping</t>
  </si>
  <si>
    <t>supply_elc</t>
  </si>
  <si>
    <t>biogas_prod</t>
  </si>
  <si>
    <t>supply_LF</t>
  </si>
  <si>
    <t>gas_prod_it</t>
  </si>
  <si>
    <t>biomass_suistainable_source</t>
  </si>
  <si>
    <t>supply_LF_green</t>
  </si>
  <si>
    <t>biomass_imported</t>
  </si>
  <si>
    <t>biofuel_prod</t>
  </si>
  <si>
    <t>gas_pp_CO2</t>
  </si>
  <si>
    <t>eFuel_prod</t>
  </si>
  <si>
    <t>biomass_pp_CO2</t>
  </si>
  <si>
    <t>restricted regions</t>
  </si>
  <si>
    <t>supply_EE</t>
  </si>
  <si>
    <t>emissioni cemento</t>
  </si>
  <si>
    <t>co2 catturata cementifici</t>
  </si>
  <si>
    <t>_industry_cement_EE</t>
  </si>
  <si>
    <t>_industry_steel_EE</t>
  </si>
  <si>
    <t>_industry_steel_CH4</t>
  </si>
  <si>
    <t>_industry_steel_H2</t>
  </si>
  <si>
    <t>emissioni acciaierie</t>
  </si>
  <si>
    <t>co2 catturata acciaierie</t>
  </si>
  <si>
    <t>_waste_CO2_trasf</t>
  </si>
  <si>
    <t>_bus_waste</t>
  </si>
  <si>
    <t>_bus_CO2_waste</t>
  </si>
  <si>
    <t>_biomethane_CO2_trasf</t>
  </si>
  <si>
    <t>_bus_biomethane</t>
  </si>
  <si>
    <t>_bus_CO2_biomethane</t>
  </si>
  <si>
    <t>_gas_biomethane_CO2</t>
  </si>
  <si>
    <t>_waste_pp_CO2</t>
  </si>
  <si>
    <t>_waste_ppCO2_emitter</t>
  </si>
  <si>
    <t>_biomethane_CO2_emitter</t>
  </si>
  <si>
    <t>__industry_cement_CO2_emitted</t>
  </si>
  <si>
    <t>__industry_cement_CO2_captured</t>
  </si>
  <si>
    <t>__industry_steel_CO2_emitted</t>
  </si>
  <si>
    <t>__industry_steel_CO2_captured</t>
  </si>
  <si>
    <t>bus_biomethane</t>
  </si>
  <si>
    <t>nominal value 5</t>
  </si>
  <si>
    <t>limit year 5</t>
  </si>
  <si>
    <t>_geothermal</t>
  </si>
  <si>
    <t>_line_h2</t>
  </si>
  <si>
    <t>Gas For Climate - https://gasforclimate2050.eu/publications</t>
  </si>
  <si>
    <t>_supply_hydrogen_green</t>
  </si>
  <si>
    <t>_supply_hydrogen_blue</t>
  </si>
  <si>
    <t>green h2</t>
  </si>
  <si>
    <t>blue h2</t>
  </si>
  <si>
    <t>supply h2</t>
  </si>
  <si>
    <t>_supply_hydrogen_green_liquid</t>
  </si>
  <si>
    <t>_supply_hydrogen_blue_liquid</t>
  </si>
  <si>
    <t>supply h2 liq</t>
  </si>
  <si>
    <t>h2 gas</t>
  </si>
  <si>
    <t>h2 liq</t>
  </si>
  <si>
    <t>H2</t>
  </si>
  <si>
    <t>grid_par</t>
  </si>
  <si>
    <t>inv_ramp</t>
  </si>
  <si>
    <t>IRENA Green hydrogen cost reduction - https://www.irena.org/-/media/Files/IRENA/Agency/Publication/2020/Dec/IRENA_Green_hydrogen_cost_2020.pdf?rev=95b8c10569874148a44e1d17b301d263</t>
  </si>
  <si>
    <t>Gas Turbine World</t>
  </si>
  <si>
    <t>_bus_CO2_sequestred_excess_shipping</t>
  </si>
  <si>
    <t>_EE_feedstk_ind_dmd</t>
  </si>
  <si>
    <t>_nuclear_pp</t>
  </si>
  <si>
    <t>_nuclear_SMR</t>
  </si>
  <si>
    <t>3 % capex</t>
  </si>
  <si>
    <t>nuclear power plants</t>
  </si>
  <si>
    <t>Small modular reactors</t>
  </si>
  <si>
    <t>Mario fonte</t>
  </si>
  <si>
    <t>Danish agency - ens.dk/en/our-services/technology-catalogues/technology-data-renewable-fuels</t>
  </si>
  <si>
    <t>h2 consumption</t>
  </si>
  <si>
    <t>MWhh2/MWhFT</t>
  </si>
  <si>
    <t>co2 consumption</t>
  </si>
  <si>
    <t>ktco2/GwhFT</t>
  </si>
  <si>
    <t>biomass consum</t>
  </si>
  <si>
    <t>MW biomass/MWhFT</t>
  </si>
  <si>
    <t>co2 sequestred</t>
  </si>
  <si>
    <t>co2 emitted</t>
  </si>
  <si>
    <t>cost incremented of 4 % compared to paper Poluzzi</t>
  </si>
  <si>
    <t>evoluzione uguale a quella degli efuel</t>
  </si>
  <si>
    <t>_bus_h2_blending</t>
  </si>
  <si>
    <t>_from_h2_to_h2_blending</t>
  </si>
  <si>
    <t>_deblender_h2</t>
  </si>
  <si>
    <t>https://doi.org/10.1016/j.ijhydene.2022.08.175</t>
  </si>
  <si>
    <t>own assumption</t>
  </si>
  <si>
    <t>old h2 gas</t>
  </si>
  <si>
    <t>supply_2050_2055</t>
  </si>
  <si>
    <t>_MD</t>
  </si>
  <si>
    <t>Date</t>
  </si>
  <si>
    <t>r01_load_el_net</t>
  </si>
  <si>
    <t>r02_load_el_net</t>
  </si>
  <si>
    <t>r03_load_el_net</t>
  </si>
  <si>
    <t>r04_load_el_net</t>
  </si>
  <si>
    <t>r05_load_el_net</t>
  </si>
  <si>
    <t>r06_load_el_net</t>
  </si>
  <si>
    <t>r07_load_el_net</t>
  </si>
  <si>
    <t>r08_load_el_net</t>
  </si>
  <si>
    <t>r09_load_el_net</t>
  </si>
  <si>
    <t>r10_load_el_net</t>
  </si>
  <si>
    <t>r11_load_el_net</t>
  </si>
  <si>
    <t>r12_load_el_net</t>
  </si>
  <si>
    <t>r13_load_el_net</t>
  </si>
  <si>
    <t>r14_load_el_net</t>
  </si>
  <si>
    <t>r15_load_el_net</t>
  </si>
  <si>
    <t>r16_load_el_net</t>
  </si>
  <si>
    <t>r17_load_el_net</t>
  </si>
  <si>
    <t>r18_load_el_net</t>
  </si>
  <si>
    <t>r19_load_el_net</t>
  </si>
  <si>
    <t>r20_load_el_net</t>
  </si>
  <si>
    <t>r01_wind</t>
  </si>
  <si>
    <t>r02_wind</t>
  </si>
  <si>
    <t>r03_wind</t>
  </si>
  <si>
    <t>r04_wind</t>
  </si>
  <si>
    <t>r05_wind</t>
  </si>
  <si>
    <t>r06_wind</t>
  </si>
  <si>
    <t>r07_wind</t>
  </si>
  <si>
    <t>r08_wind</t>
  </si>
  <si>
    <t>r09_wind</t>
  </si>
  <si>
    <t>r10_wind</t>
  </si>
  <si>
    <t>r11_wind</t>
  </si>
  <si>
    <t>r12_wind</t>
  </si>
  <si>
    <t>r13_wind</t>
  </si>
  <si>
    <t>r14_wind</t>
  </si>
  <si>
    <t>r15_wind</t>
  </si>
  <si>
    <t>r16_wind</t>
  </si>
  <si>
    <t>r17_wind</t>
  </si>
  <si>
    <t>r18_wind</t>
  </si>
  <si>
    <t>r19_wind</t>
  </si>
  <si>
    <t>r20_wind</t>
  </si>
  <si>
    <t>r01_wind_off</t>
  </si>
  <si>
    <t>r02_wind_off</t>
  </si>
  <si>
    <t>r03_wind_off</t>
  </si>
  <si>
    <t>r04_wind_off</t>
  </si>
  <si>
    <t>r05_wind_off</t>
  </si>
  <si>
    <t>r06_wind_off</t>
  </si>
  <si>
    <t>r07_wind_off</t>
  </si>
  <si>
    <t>r08_wind_off</t>
  </si>
  <si>
    <t>r09_wind_off</t>
  </si>
  <si>
    <t>r10_wind_off</t>
  </si>
  <si>
    <t>r11_wind_off</t>
  </si>
  <si>
    <t>r12_wind_off</t>
  </si>
  <si>
    <t>r13_wind_off</t>
  </si>
  <si>
    <t>r14_wind_off</t>
  </si>
  <si>
    <t>r15_wind_off</t>
  </si>
  <si>
    <t>r16_wind_off</t>
  </si>
  <si>
    <t>r17_wind_off</t>
  </si>
  <si>
    <t>r18_wind_off</t>
  </si>
  <si>
    <t>r19_wind_off</t>
  </si>
  <si>
    <t>r20_wind_off</t>
  </si>
  <si>
    <t>r01_solar_pv</t>
  </si>
  <si>
    <t>r02_solar_pv</t>
  </si>
  <si>
    <t>r03_solar_pv</t>
  </si>
  <si>
    <t>r04_solar_pv</t>
  </si>
  <si>
    <t>r05_solar_pv</t>
  </si>
  <si>
    <t>r06_solar_pv</t>
  </si>
  <si>
    <t>r07_solar_pv</t>
  </si>
  <si>
    <t>r08_solar_pv</t>
  </si>
  <si>
    <t>r09_solar_pv</t>
  </si>
  <si>
    <t>r10_solar_pv</t>
  </si>
  <si>
    <t>r11_solar_pv</t>
  </si>
  <si>
    <t>r12_solar_pv</t>
  </si>
  <si>
    <t>r13_solar_pv</t>
  </si>
  <si>
    <t>r14_solar_pv</t>
  </si>
  <si>
    <t>r15_solar_pv</t>
  </si>
  <si>
    <t>r16_solar_pv</t>
  </si>
  <si>
    <t>r17_solar_pv</t>
  </si>
  <si>
    <t>r18_solar_pv</t>
  </si>
  <si>
    <t>r19_solar_pv</t>
  </si>
  <si>
    <t>r20_solar_pv</t>
  </si>
  <si>
    <t>r01_hydro_res_in</t>
  </si>
  <si>
    <t>r02_hydro_res_in</t>
  </si>
  <si>
    <t>r03_hydro_res_in</t>
  </si>
  <si>
    <t>r04_hydro_res_in</t>
  </si>
  <si>
    <t>r05_hydro_res_in</t>
  </si>
  <si>
    <t>r06_hydro_res_in</t>
  </si>
  <si>
    <t>r07_hydro_res_in</t>
  </si>
  <si>
    <t>r08_hydro_res_in</t>
  </si>
  <si>
    <t>r09_hydro_res_in</t>
  </si>
  <si>
    <t>r10_hydro_res_in</t>
  </si>
  <si>
    <t>r11_hydro_res_in</t>
  </si>
  <si>
    <t>r12_hydro_res_in</t>
  </si>
  <si>
    <t>r13_hydro_res_in</t>
  </si>
  <si>
    <t>r14_hydro_res_in</t>
  </si>
  <si>
    <t>r15_hydro_res_in</t>
  </si>
  <si>
    <t>r16_hydro_res_in</t>
  </si>
  <si>
    <t>r17_hydro_res_in</t>
  </si>
  <si>
    <t>r18_hydro_res_in</t>
  </si>
  <si>
    <t>r19_hydro_res_in</t>
  </si>
  <si>
    <t>r20_hydro_res_in</t>
  </si>
  <si>
    <t>r01_urban_waste_source</t>
  </si>
  <si>
    <t>r02_urban_waste_source</t>
  </si>
  <si>
    <t>r03_urban_waste_source</t>
  </si>
  <si>
    <t>r04_urban_waste_source</t>
  </si>
  <si>
    <t>r05_urban_waste_source</t>
  </si>
  <si>
    <t>r06_urban_waste_source</t>
  </si>
  <si>
    <t>r07_urban_waste_source</t>
  </si>
  <si>
    <t>r08_urban_waste_source</t>
  </si>
  <si>
    <t>r09_urban_waste_source</t>
  </si>
  <si>
    <t>r10_urban_waste_source</t>
  </si>
  <si>
    <t>r11_urban_waste_source</t>
  </si>
  <si>
    <t>r12_urban_waste_source</t>
  </si>
  <si>
    <t>r13_urban_waste_source</t>
  </si>
  <si>
    <t>r14_urban_waste_source</t>
  </si>
  <si>
    <t>r15_urban_waste_source</t>
  </si>
  <si>
    <t>r16_urban_waste_source</t>
  </si>
  <si>
    <t>r17_urban_waste_source</t>
  </si>
  <si>
    <t>r18_urban_waste_source</t>
  </si>
  <si>
    <t>r19_urban_waste_source</t>
  </si>
  <si>
    <t>r20_urban_waste_source</t>
  </si>
  <si>
    <t>r01_hydro_ror</t>
  </si>
  <si>
    <t>r02_hydro_ror</t>
  </si>
  <si>
    <t>r03_hydro_ror</t>
  </si>
  <si>
    <t>r04_hydro_ror</t>
  </si>
  <si>
    <t>r05_hydro_ror</t>
  </si>
  <si>
    <t>r06_hydro_ror</t>
  </si>
  <si>
    <t>r07_hydro_ror</t>
  </si>
  <si>
    <t>r08_hydro_ror</t>
  </si>
  <si>
    <t>r09_hydro_ror</t>
  </si>
  <si>
    <t>r10_hydro_ror</t>
  </si>
  <si>
    <t>r11_hydro_ror</t>
  </si>
  <si>
    <t>r12_hydro_ror</t>
  </si>
  <si>
    <t>r13_hydro_ror</t>
  </si>
  <si>
    <t>r14_hydro_ror</t>
  </si>
  <si>
    <t>r15_hydro_ror</t>
  </si>
  <si>
    <t>r16_hydro_ror</t>
  </si>
  <si>
    <t>r17_hydro_ror</t>
  </si>
  <si>
    <t>r18_hydro_ror</t>
  </si>
  <si>
    <t>r19_hydro_ror</t>
  </si>
  <si>
    <t>r20_hydro_ror</t>
  </si>
  <si>
    <t>r01_biogas_prod</t>
  </si>
  <si>
    <t>r02_biogas_prod</t>
  </si>
  <si>
    <t>r03_biogas_prod</t>
  </si>
  <si>
    <t>r04_biogas_prod</t>
  </si>
  <si>
    <t>r05_biogas_prod</t>
  </si>
  <si>
    <t>r06_biogas_prod</t>
  </si>
  <si>
    <t>r07_biogas_prod</t>
  </si>
  <si>
    <t>r08_biogas_prod</t>
  </si>
  <si>
    <t>r09_biogas_prod</t>
  </si>
  <si>
    <t>r10_biogas_prod</t>
  </si>
  <si>
    <t>r11_biogas_prod</t>
  </si>
  <si>
    <t>r12_biogas_prod</t>
  </si>
  <si>
    <t>r13_biogas_prod</t>
  </si>
  <si>
    <t>r14_biogas_prod</t>
  </si>
  <si>
    <t>r15_biogas_prod</t>
  </si>
  <si>
    <t>r16_biogas_prod</t>
  </si>
  <si>
    <t>r17_biogas_prod</t>
  </si>
  <si>
    <t>r18_biogas_prod</t>
  </si>
  <si>
    <t>r19_biogas_prod</t>
  </si>
  <si>
    <t>r20_biogas_prod</t>
  </si>
  <si>
    <t>r01_geo</t>
  </si>
  <si>
    <t>r02_geo</t>
  </si>
  <si>
    <t>r03_geo</t>
  </si>
  <si>
    <t>r04_geo</t>
  </si>
  <si>
    <t>r05_geo</t>
  </si>
  <si>
    <t>r06_geo</t>
  </si>
  <si>
    <t>r07_geo</t>
  </si>
  <si>
    <t>r08_geo</t>
  </si>
  <si>
    <t>r09_geo</t>
  </si>
  <si>
    <t>r10_geo</t>
  </si>
  <si>
    <t>r11_geo</t>
  </si>
  <si>
    <t>r12_geo</t>
  </si>
  <si>
    <t>r13_geo</t>
  </si>
  <si>
    <t>r14_geo</t>
  </si>
  <si>
    <t>r15_geo</t>
  </si>
  <si>
    <t>r16_geo</t>
  </si>
  <si>
    <t>r17_geo</t>
  </si>
  <si>
    <t>r18_geo</t>
  </si>
  <si>
    <t>r19_geo</t>
  </si>
  <si>
    <t>r20_geo</t>
  </si>
  <si>
    <t>_bus_dmd_h2_blending</t>
  </si>
  <si>
    <t>_from_h2_to_dmd_blend</t>
  </si>
  <si>
    <t>_from_bus_blending_to_dmd_blend</t>
  </si>
  <si>
    <t>_blending_mixer</t>
  </si>
  <si>
    <t>export</t>
  </si>
  <si>
    <t>export_old</t>
  </si>
  <si>
    <t>Capture efficciency</t>
  </si>
  <si>
    <t>_supply_LF_green_old</t>
  </si>
  <si>
    <t>old</t>
  </si>
  <si>
    <t>import</t>
  </si>
  <si>
    <t>_bus_ccgt_tg_blend</t>
  </si>
  <si>
    <t>_emission_accounting_ccgt_tg</t>
  </si>
  <si>
    <t>_from_bus_h2_blending_to_bus_ccgt</t>
  </si>
  <si>
    <t>supply LF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</si>
</sst>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000000000000"/>
    <numFmt numFmtId="165" formatCode="0.0"/>
    <numFmt numFmtId="166" formatCode="0.0000"/>
  </numFmts>
  <fonts count="34" x14ac:knownFonts="1">
    <font>
      <sz val="11"/>
      <color theme="1"/>
      <name val="Calibri"/>
      <family val="2"/>
      <scheme val="minor"/>
    </font>
    <font>
      <sz val="11"/>
      <color theme="1"/>
      <name val="Calibri"/>
      <family val="2"/>
      <scheme val="minor"/>
    </font>
    <font>
      <b/>
      <sz val="11"/>
      <color theme="1"/>
      <name val="Calibri"/>
      <family val="2"/>
      <scheme val="minor"/>
    </font>
    <font>
      <sz val="11"/>
      <color rgb="FF000000"/>
      <name val="Calibri"/>
      <family val="2"/>
      <scheme val="minor"/>
    </font>
    <font>
      <sz val="10"/>
      <color theme="0"/>
      <name val="Arial"/>
      <family val="2"/>
    </font>
    <font>
      <sz val="10"/>
      <name val="Arial"/>
      <family val="2"/>
    </font>
    <font>
      <sz val="10"/>
      <name val="Arial"/>
      <family val="2"/>
      <charset val="1"/>
    </font>
    <font>
      <sz val="10"/>
      <color theme="2"/>
      <name val="Arial"/>
      <family val="2"/>
    </font>
    <font>
      <b/>
      <sz val="10"/>
      <name val="Arial"/>
      <family val="2"/>
      <charset val="1"/>
    </font>
    <font>
      <u/>
      <sz val="10"/>
      <color theme="10"/>
      <name val="Arial"/>
      <family val="2"/>
    </font>
    <font>
      <b/>
      <sz val="10"/>
      <name val="Arial"/>
      <family val="2"/>
    </font>
    <font>
      <sz val="8"/>
      <color rgb="FF000000"/>
      <name val="Calibri"/>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b/>
      <sz val="11"/>
      <name val="Calibri"/>
      <family val="2"/>
    </font>
    <font>
      <u/>
      <sz val="11"/>
      <color theme="10"/>
      <name val="Calibri"/>
      <family val="2"/>
      <scheme val="minor"/>
    </font>
    <font>
      <vertAlign val="subscript"/>
      <sz val="11"/>
      <color theme="1"/>
      <name val="Calibri"/>
      <family val="2"/>
      <scheme val="minor"/>
    </font>
    <font>
      <vertAlign val="subscript"/>
      <sz val="12"/>
      <color rgb="FF000000"/>
      <name val="Calibri"/>
      <family val="2"/>
      <scheme val="minor"/>
    </font>
    <font>
      <sz val="10.5"/>
      <color rgb="FF000000"/>
      <name val="Cambria"/>
      <family val="1"/>
    </font>
    <font>
      <sz val="10"/>
      <color rgb="FF0000FF"/>
      <name val="Helvetica"/>
      <charset val="1"/>
    </font>
    <font>
      <sz val="8"/>
      <name val="Calibri"/>
      <family val="2"/>
      <scheme val="minor"/>
    </font>
  </fonts>
  <fills count="50">
    <fill>
      <patternFill patternType="none"/>
    </fill>
    <fill>
      <patternFill patternType="gray125"/>
    </fill>
    <fill>
      <patternFill patternType="solid">
        <fgColor rgb="FFFFFF00"/>
        <bgColor indexed="64"/>
      </patternFill>
    </fill>
    <fill>
      <patternFill patternType="solid">
        <fgColor theme="4" tint="-0.249977111117893"/>
        <bgColor indexed="64"/>
      </patternFill>
    </fill>
    <fill>
      <patternFill patternType="solid">
        <fgColor theme="9" tint="0.79998168889431442"/>
        <bgColor indexed="64"/>
      </patternFill>
    </fill>
    <fill>
      <patternFill patternType="solid">
        <fgColor theme="4" tint="0.39997558519241921"/>
        <bgColor rgb="FFFFFF00"/>
      </patternFill>
    </fill>
    <fill>
      <patternFill patternType="solid">
        <fgColor theme="4" tint="0.39997558519241921"/>
        <bgColor indexed="64"/>
      </patternFill>
    </fill>
    <fill>
      <patternFill patternType="solid">
        <fgColor rgb="FF92D050"/>
        <bgColor indexed="64"/>
      </patternFill>
    </fill>
    <fill>
      <patternFill patternType="solid">
        <fgColor theme="4" tint="0.39997558519241921"/>
        <bgColor rgb="FFCCFFFF"/>
      </patternFill>
    </fill>
    <fill>
      <patternFill patternType="solid">
        <fgColor theme="4" tint="0.39997558519241921"/>
        <bgColor rgb="FFDEEBF7"/>
      </patternFill>
    </fill>
    <fill>
      <patternFill patternType="solid">
        <fgColor theme="4" tint="0.39997558519241921"/>
        <bgColor rgb="FF000000"/>
      </patternFill>
    </fill>
    <fill>
      <patternFill patternType="solid">
        <fgColor rgb="FF00B0F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FF"/>
        <bgColor rgb="FF000000"/>
      </patternFill>
    </fill>
    <fill>
      <patternFill patternType="solid">
        <fgColor theme="4" tint="0.59999389629810485"/>
        <bgColor indexed="64"/>
      </patternFill>
    </fill>
    <fill>
      <patternFill patternType="solid">
        <fgColor theme="7" tint="0.39997558519241921"/>
        <bgColor indexed="64"/>
      </patternFill>
    </fill>
    <fill>
      <patternFill patternType="solid">
        <fgColor theme="9" tint="0.39997558519241921"/>
        <bgColor indexed="64"/>
      </patternFill>
    </fill>
    <fill>
      <patternFill patternType="solid">
        <fgColor theme="6" tint="0.39997558519241921"/>
        <bgColor indexed="64"/>
      </patternFill>
    </fill>
    <fill>
      <patternFill patternType="solid">
        <fgColor rgb="FFFFC000"/>
        <bgColor indexed="64"/>
      </patternFill>
    </fill>
    <fill>
      <patternFill patternType="solid">
        <fgColor theme="5" tint="0.39997558519241921"/>
        <bgColor indexed="64"/>
      </patternFill>
    </fill>
  </fills>
  <borders count="39">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auto="1"/>
      </left>
      <right style="thin">
        <color auto="1"/>
      </right>
      <top style="thin">
        <color auto="1"/>
      </top>
      <bottom/>
      <diagonal/>
    </border>
    <border>
      <left style="thin">
        <color auto="1"/>
      </left>
      <right style="thin">
        <color auto="1"/>
      </right>
      <top/>
      <bottom/>
      <diagonal/>
    </border>
    <border>
      <left/>
      <right/>
      <top style="thin">
        <color indexed="64"/>
      </top>
      <bottom style="thin">
        <color indexed="64"/>
      </bottom>
      <diagonal/>
    </border>
    <border>
      <left/>
      <right/>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bottom/>
      <diagonal/>
    </border>
    <border>
      <left/>
      <right style="medium">
        <color indexed="64"/>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diagonal/>
    </border>
    <border>
      <left/>
      <right/>
      <top/>
      <bottom style="thin">
        <color rgb="FF000000"/>
      </bottom>
      <diagonal/>
    </border>
    <border>
      <left/>
      <right style="thin">
        <color rgb="FF000000"/>
      </right>
      <top/>
      <bottom style="thin">
        <color rgb="FF000000"/>
      </bottom>
      <diagonal/>
    </border>
    <border>
      <left/>
      <right style="thin">
        <color indexed="64"/>
      </right>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s>
  <cellStyleXfs count="45">
    <xf numFmtId="0" fontId="0" fillId="0" borderId="0"/>
    <xf numFmtId="0" fontId="6" fillId="0" borderId="0"/>
    <xf numFmtId="0" fontId="11" fillId="0" borderId="0"/>
    <xf numFmtId="0" fontId="12" fillId="0" borderId="0" applyNumberFormat="0" applyFill="0" applyBorder="0" applyAlignment="0" applyProtection="0"/>
    <xf numFmtId="0" fontId="13" fillId="0" borderId="8" applyNumberFormat="0" applyFill="0" applyAlignment="0" applyProtection="0"/>
    <xf numFmtId="0" fontId="14" fillId="0" borderId="9" applyNumberFormat="0" applyFill="0" applyAlignment="0" applyProtection="0"/>
    <xf numFmtId="0" fontId="15" fillId="0" borderId="10" applyNumberFormat="0" applyFill="0" applyAlignment="0" applyProtection="0"/>
    <xf numFmtId="0" fontId="15" fillId="0" borderId="0" applyNumberFormat="0" applyFill="0" applyBorder="0" applyAlignment="0" applyProtection="0"/>
    <xf numFmtId="0" fontId="16" fillId="12" borderId="0" applyNumberFormat="0" applyBorder="0" applyAlignment="0" applyProtection="0"/>
    <xf numFmtId="0" fontId="17" fillId="13" borderId="0" applyNumberFormat="0" applyBorder="0" applyAlignment="0" applyProtection="0"/>
    <xf numFmtId="0" fontId="18" fillId="14" borderId="0" applyNumberFormat="0" applyBorder="0" applyAlignment="0" applyProtection="0"/>
    <xf numFmtId="0" fontId="19" fillId="15" borderId="11" applyNumberFormat="0" applyAlignment="0" applyProtection="0"/>
    <xf numFmtId="0" fontId="20" fillId="16" borderId="12" applyNumberFormat="0" applyAlignment="0" applyProtection="0"/>
    <xf numFmtId="0" fontId="21" fillId="16" borderId="11" applyNumberFormat="0" applyAlignment="0" applyProtection="0"/>
    <xf numFmtId="0" fontId="22" fillId="0" borderId="13" applyNumberFormat="0" applyFill="0" applyAlignment="0" applyProtection="0"/>
    <xf numFmtId="0" fontId="23" fillId="17" borderId="14" applyNumberFormat="0" applyAlignment="0" applyProtection="0"/>
    <xf numFmtId="0" fontId="24" fillId="0" borderId="0" applyNumberFormat="0" applyFill="0" applyBorder="0" applyAlignment="0" applyProtection="0"/>
    <xf numFmtId="0" fontId="1" fillId="18" borderId="15" applyNumberFormat="0" applyFont="0" applyAlignment="0" applyProtection="0"/>
    <xf numFmtId="0" fontId="25" fillId="0" borderId="0" applyNumberFormat="0" applyFill="0" applyBorder="0" applyAlignment="0" applyProtection="0"/>
    <xf numFmtId="0" fontId="2" fillId="0" borderId="16" applyNumberFormat="0" applyFill="0" applyAlignment="0" applyProtection="0"/>
    <xf numFmtId="0" fontId="26"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26"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26"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1" fillId="30" borderId="0" applyNumberFormat="0" applyBorder="0" applyAlignment="0" applyProtection="0"/>
    <xf numFmtId="0" fontId="26"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26"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1" fillId="38" borderId="0" applyNumberFormat="0" applyBorder="0" applyAlignment="0" applyProtection="0"/>
    <xf numFmtId="0" fontId="26"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1" fillId="42" borderId="0" applyNumberFormat="0" applyBorder="0" applyAlignment="0" applyProtection="0"/>
    <xf numFmtId="0" fontId="9" fillId="0" borderId="0" applyNumberFormat="0" applyFill="0" applyBorder="0" applyAlignment="0" applyProtection="0"/>
  </cellStyleXfs>
  <cellXfs count="137">
    <xf numFmtId="0" fontId="0" fillId="0" borderId="0" xfId="0"/>
    <xf numFmtId="0" fontId="0" fillId="0" borderId="0" xfId="0" applyAlignment="1">
      <alignment horizontal="center"/>
    </xf>
    <xf numFmtId="0" fontId="4" fillId="3" borderId="1" xfId="0" applyFont="1" applyFill="1" applyBorder="1" applyAlignment="1">
      <alignment horizontal="center"/>
    </xf>
    <xf numFmtId="0" fontId="0" fillId="4" borderId="0" xfId="0" applyFill="1"/>
    <xf numFmtId="0" fontId="5" fillId="4" borderId="1" xfId="0" applyFont="1" applyFill="1" applyBorder="1"/>
    <xf numFmtId="0" fontId="6" fillId="0" borderId="0" xfId="0" applyFont="1"/>
    <xf numFmtId="2" fontId="7" fillId="3" borderId="1" xfId="0" applyNumberFormat="1" applyFont="1" applyFill="1" applyBorder="1" applyAlignment="1">
      <alignment horizontal="center"/>
    </xf>
    <xf numFmtId="0" fontId="7" fillId="3" borderId="1" xfId="0" applyFont="1" applyFill="1" applyBorder="1" applyAlignment="1">
      <alignment horizontal="center"/>
    </xf>
    <xf numFmtId="49" fontId="0" fillId="0" borderId="1" xfId="0" applyNumberFormat="1" applyBorder="1" applyAlignment="1">
      <alignment horizontal="center"/>
    </xf>
    <xf numFmtId="2" fontId="0" fillId="4" borderId="0" xfId="0" applyNumberFormat="1" applyFill="1"/>
    <xf numFmtId="0" fontId="0" fillId="0" borderId="1" xfId="0" applyBorder="1"/>
    <xf numFmtId="0" fontId="2" fillId="5" borderId="1" xfId="0" applyFont="1" applyFill="1" applyBorder="1" applyAlignment="1">
      <alignment horizontal="center"/>
    </xf>
    <xf numFmtId="0" fontId="2" fillId="6" borderId="1" xfId="0" applyFont="1" applyFill="1" applyBorder="1" applyAlignment="1">
      <alignment horizontal="center"/>
    </xf>
    <xf numFmtId="0" fontId="0" fillId="0" borderId="1" xfId="0" applyBorder="1" applyAlignment="1">
      <alignment horizontal="center"/>
    </xf>
    <xf numFmtId="0" fontId="6" fillId="0" borderId="1" xfId="0" applyFont="1" applyBorder="1"/>
    <xf numFmtId="0" fontId="6" fillId="0" borderId="3" xfId="0" applyFont="1" applyBorder="1"/>
    <xf numFmtId="0" fontId="8" fillId="8" borderId="1" xfId="0" applyFont="1" applyFill="1" applyBorder="1" applyAlignment="1">
      <alignment horizontal="center"/>
    </xf>
    <xf numFmtId="0" fontId="8" fillId="6" borderId="1" xfId="0" applyFont="1" applyFill="1" applyBorder="1" applyAlignment="1">
      <alignment horizontal="center"/>
    </xf>
    <xf numFmtId="0" fontId="8" fillId="9" borderId="1" xfId="0" applyFont="1" applyFill="1" applyBorder="1" applyAlignment="1">
      <alignment horizontal="center"/>
    </xf>
    <xf numFmtId="0" fontId="6" fillId="0" borderId="3" xfId="0" applyFont="1" applyBorder="1" applyAlignment="1">
      <alignment horizontal="center"/>
    </xf>
    <xf numFmtId="164" fontId="6" fillId="0" borderId="3" xfId="0" applyNumberFormat="1" applyFont="1" applyBorder="1" applyAlignment="1">
      <alignment horizontal="center"/>
    </xf>
    <xf numFmtId="0" fontId="6" fillId="0" borderId="3" xfId="0" applyFont="1" applyBorder="1" applyAlignment="1">
      <alignment horizontal="center" vertical="top" wrapText="1"/>
    </xf>
    <xf numFmtId="0" fontId="6" fillId="0" borderId="0" xfId="0" applyFont="1" applyAlignment="1">
      <alignment horizontal="center"/>
    </xf>
    <xf numFmtId="0" fontId="2" fillId="5" borderId="1" xfId="0" applyFont="1" applyFill="1" applyBorder="1" applyAlignment="1">
      <alignment horizontal="center" vertical="center" wrapText="1"/>
    </xf>
    <xf numFmtId="0" fontId="2" fillId="6" borderId="1" xfId="0" applyFont="1" applyFill="1" applyBorder="1" applyAlignment="1">
      <alignment horizontal="center" vertical="center" wrapText="1"/>
    </xf>
    <xf numFmtId="0" fontId="6" fillId="0" borderId="1" xfId="1" applyBorder="1"/>
    <xf numFmtId="0" fontId="8" fillId="6" borderId="1" xfId="1" applyFont="1" applyFill="1" applyBorder="1" applyAlignment="1">
      <alignment horizontal="center"/>
    </xf>
    <xf numFmtId="2" fontId="6" fillId="0" borderId="1" xfId="1" applyNumberFormat="1" applyBorder="1"/>
    <xf numFmtId="165" fontId="6" fillId="0" borderId="1" xfId="1" applyNumberFormat="1" applyBorder="1"/>
    <xf numFmtId="0" fontId="6" fillId="0" borderId="0" xfId="1"/>
    <xf numFmtId="0" fontId="8" fillId="6" borderId="4" xfId="1" applyFont="1" applyFill="1" applyBorder="1" applyAlignment="1">
      <alignment horizontal="center" vertical="center" wrapText="1"/>
    </xf>
    <xf numFmtId="0" fontId="6" fillId="6" borderId="0" xfId="1" applyFill="1" applyAlignment="1">
      <alignment horizontal="center" vertical="center" wrapText="1"/>
    </xf>
    <xf numFmtId="165" fontId="6" fillId="6" borderId="4" xfId="1" applyNumberFormat="1" applyFill="1" applyBorder="1" applyAlignment="1">
      <alignment horizontal="center" vertical="center" wrapText="1"/>
    </xf>
    <xf numFmtId="0" fontId="6" fillId="0" borderId="1" xfId="1" applyBorder="1" applyAlignment="1">
      <alignment horizontal="center"/>
    </xf>
    <xf numFmtId="2" fontId="6" fillId="0" borderId="1" xfId="1" applyNumberFormat="1" applyBorder="1" applyAlignment="1">
      <alignment horizontal="center"/>
    </xf>
    <xf numFmtId="165" fontId="6" fillId="0" borderId="1" xfId="1" applyNumberFormat="1" applyBorder="1" applyAlignment="1">
      <alignment horizontal="center"/>
    </xf>
    <xf numFmtId="1" fontId="6" fillId="0" borderId="1" xfId="1" applyNumberFormat="1" applyBorder="1"/>
    <xf numFmtId="0" fontId="8" fillId="6" borderId="1" xfId="1" applyFont="1" applyFill="1" applyBorder="1" applyAlignment="1">
      <alignment horizontal="center" vertical="center"/>
    </xf>
    <xf numFmtId="0" fontId="8" fillId="6" borderId="1" xfId="1" applyFont="1" applyFill="1" applyBorder="1" applyAlignment="1">
      <alignment horizontal="center" vertical="center" wrapText="1"/>
    </xf>
    <xf numFmtId="0" fontId="6" fillId="6" borderId="1" xfId="1" applyFill="1" applyBorder="1" applyAlignment="1">
      <alignment horizontal="center" vertical="center" wrapText="1"/>
    </xf>
    <xf numFmtId="0" fontId="6" fillId="6" borderId="1" xfId="1" applyFill="1" applyBorder="1" applyAlignment="1">
      <alignment horizontal="center" vertical="center"/>
    </xf>
    <xf numFmtId="0" fontId="9" fillId="0" borderId="1" xfId="44" applyBorder="1"/>
    <xf numFmtId="0" fontId="6" fillId="0" borderId="4" xfId="1" applyBorder="1"/>
    <xf numFmtId="0" fontId="6" fillId="0" borderId="1" xfId="1" applyBorder="1" applyAlignment="1">
      <alignment horizontal="center" vertical="center"/>
    </xf>
    <xf numFmtId="0" fontId="0" fillId="0" borderId="0" xfId="0" applyAlignment="1">
      <alignment horizontal="center" vertical="center"/>
    </xf>
    <xf numFmtId="165" fontId="6" fillId="6" borderId="1" xfId="1" applyNumberFormat="1" applyFill="1" applyBorder="1" applyAlignment="1">
      <alignment horizontal="center" vertical="center" wrapText="1"/>
    </xf>
    <xf numFmtId="0" fontId="2" fillId="6" borderId="1" xfId="0" applyFont="1" applyFill="1" applyBorder="1" applyAlignment="1">
      <alignment horizontal="center" vertical="center"/>
    </xf>
    <xf numFmtId="0" fontId="0" fillId="7" borderId="1" xfId="0" applyFill="1" applyBorder="1" applyAlignment="1">
      <alignment horizontal="center"/>
    </xf>
    <xf numFmtId="0" fontId="6" fillId="0" borderId="2" xfId="0" applyFont="1" applyBorder="1"/>
    <xf numFmtId="0" fontId="6" fillId="0" borderId="2" xfId="0" applyFont="1" applyBorder="1" applyAlignment="1">
      <alignment vertical="center"/>
    </xf>
    <xf numFmtId="0" fontId="0" fillId="0" borderId="6" xfId="0" applyBorder="1"/>
    <xf numFmtId="0" fontId="0" fillId="0" borderId="1" xfId="0" applyBorder="1" applyAlignment="1">
      <alignment wrapText="1"/>
    </xf>
    <xf numFmtId="0" fontId="10" fillId="10" borderId="2" xfId="0" applyFont="1" applyFill="1" applyBorder="1" applyAlignment="1">
      <alignment horizontal="center" vertical="center" wrapText="1"/>
    </xf>
    <xf numFmtId="0" fontId="8" fillId="10" borderId="1" xfId="0" applyFont="1" applyFill="1" applyBorder="1" applyAlignment="1">
      <alignment horizontal="center" vertical="center" wrapText="1"/>
    </xf>
    <xf numFmtId="0" fontId="8" fillId="10" borderId="2" xfId="0" applyFont="1" applyFill="1" applyBorder="1" applyAlignment="1">
      <alignment horizontal="center" vertical="center" wrapText="1"/>
    </xf>
    <xf numFmtId="0" fontId="0" fillId="6" borderId="0" xfId="0" applyFill="1" applyAlignment="1">
      <alignment horizontal="center" vertical="center" wrapText="1"/>
    </xf>
    <xf numFmtId="0" fontId="0" fillId="4" borderId="0" xfId="0" applyFill="1" applyAlignment="1">
      <alignment horizontal="center"/>
    </xf>
    <xf numFmtId="0" fontId="5" fillId="4" borderId="1" xfId="0" applyFont="1" applyFill="1" applyBorder="1" applyAlignment="1">
      <alignment horizontal="center"/>
    </xf>
    <xf numFmtId="2" fontId="0" fillId="4" borderId="0" xfId="0" applyNumberFormat="1" applyFill="1" applyAlignment="1">
      <alignment horizontal="center"/>
    </xf>
    <xf numFmtId="0" fontId="6" fillId="2" borderId="2" xfId="0" applyFont="1" applyFill="1" applyBorder="1"/>
    <xf numFmtId="0" fontId="6" fillId="2" borderId="1" xfId="0" applyFont="1" applyFill="1" applyBorder="1"/>
    <xf numFmtId="0" fontId="6" fillId="2" borderId="1" xfId="1" applyFill="1" applyBorder="1"/>
    <xf numFmtId="0" fontId="0" fillId="2" borderId="1" xfId="0" applyFill="1" applyBorder="1"/>
    <xf numFmtId="0" fontId="0" fillId="2" borderId="1" xfId="0" applyFill="1" applyBorder="1" applyAlignment="1">
      <alignment horizontal="center"/>
    </xf>
    <xf numFmtId="0" fontId="2" fillId="6" borderId="5" xfId="0" applyFont="1" applyFill="1" applyBorder="1" applyAlignment="1">
      <alignment horizontal="center" vertical="center"/>
    </xf>
    <xf numFmtId="0" fontId="0" fillId="0" borderId="0" xfId="0" applyAlignment="1">
      <alignment horizontal="left"/>
    </xf>
    <xf numFmtId="0" fontId="0" fillId="2" borderId="0" xfId="0" applyFill="1"/>
    <xf numFmtId="165" fontId="6" fillId="0" borderId="5" xfId="1" applyNumberFormat="1" applyBorder="1"/>
    <xf numFmtId="0" fontId="2" fillId="0" borderId="7" xfId="0" applyFont="1" applyBorder="1" applyAlignment="1">
      <alignment horizontal="center"/>
    </xf>
    <xf numFmtId="2" fontId="0" fillId="0" borderId="0" xfId="0" applyNumberFormat="1" applyAlignment="1">
      <alignment horizontal="center"/>
    </xf>
    <xf numFmtId="166" fontId="0" fillId="0" borderId="0" xfId="0" applyNumberFormat="1" applyAlignment="1">
      <alignment horizontal="center" vertical="center"/>
    </xf>
    <xf numFmtId="0" fontId="11" fillId="0" borderId="0" xfId="2" applyAlignment="1">
      <alignment horizontal="center"/>
    </xf>
    <xf numFmtId="2" fontId="0" fillId="0" borderId="0" xfId="0" applyNumberFormat="1"/>
    <xf numFmtId="22" fontId="0" fillId="0" borderId="0" xfId="0" applyNumberFormat="1"/>
    <xf numFmtId="0" fontId="10" fillId="6" borderId="0" xfId="1" applyFont="1" applyFill="1" applyAlignment="1">
      <alignment horizontal="center" vertical="center" wrapText="1"/>
    </xf>
    <xf numFmtId="0" fontId="0" fillId="2" borderId="0" xfId="0" applyFill="1" applyAlignment="1">
      <alignment horizontal="center"/>
    </xf>
    <xf numFmtId="0" fontId="5" fillId="10" borderId="1" xfId="0" applyFont="1" applyFill="1" applyBorder="1" applyAlignment="1">
      <alignment horizontal="center" vertical="center" wrapText="1"/>
    </xf>
    <xf numFmtId="0" fontId="27" fillId="0" borderId="1" xfId="0" applyFont="1" applyBorder="1" applyAlignment="1">
      <alignment horizontal="center" vertical="top"/>
    </xf>
    <xf numFmtId="0" fontId="6" fillId="2" borderId="0" xfId="1" applyFill="1"/>
    <xf numFmtId="0" fontId="0" fillId="0" borderId="5" xfId="0" applyBorder="1"/>
    <xf numFmtId="0" fontId="0" fillId="0" borderId="20" xfId="0" applyBorder="1"/>
    <xf numFmtId="0" fontId="0" fillId="0" borderId="21" xfId="0" applyBorder="1"/>
    <xf numFmtId="0" fontId="0" fillId="0" borderId="22" xfId="0" applyBorder="1"/>
    <xf numFmtId="0" fontId="0" fillId="0" borderId="26" xfId="0" applyBorder="1"/>
    <xf numFmtId="0" fontId="0" fillId="0" borderId="27" xfId="0" applyBorder="1"/>
    <xf numFmtId="0" fontId="0" fillId="0" borderId="28" xfId="0" applyBorder="1"/>
    <xf numFmtId="0" fontId="31" fillId="0" borderId="0" xfId="0" applyFont="1" applyAlignment="1">
      <alignment horizontal="center" vertical="center" readingOrder="1"/>
    </xf>
    <xf numFmtId="0" fontId="0" fillId="0" borderId="18" xfId="0" applyBorder="1"/>
    <xf numFmtId="0" fontId="0" fillId="0" borderId="19" xfId="0" applyBorder="1"/>
    <xf numFmtId="0" fontId="0" fillId="0" borderId="29" xfId="0" applyBorder="1"/>
    <xf numFmtId="0" fontId="0" fillId="0" borderId="30" xfId="0" applyBorder="1"/>
    <xf numFmtId="0" fontId="2" fillId="0" borderId="17" xfId="0" applyFont="1" applyBorder="1"/>
    <xf numFmtId="0" fontId="0" fillId="0" borderId="0" xfId="0" applyAlignment="1">
      <alignment wrapText="1"/>
    </xf>
    <xf numFmtId="0" fontId="0" fillId="0" borderId="18" xfId="0" applyBorder="1" applyAlignment="1">
      <alignment wrapText="1"/>
    </xf>
    <xf numFmtId="0" fontId="28" fillId="0" borderId="0" xfId="44" applyFont="1"/>
    <xf numFmtId="9" fontId="0" fillId="0" borderId="0" xfId="0" applyNumberFormat="1"/>
    <xf numFmtId="0" fontId="3" fillId="0" borderId="0" xfId="0" applyFont="1"/>
    <xf numFmtId="0" fontId="32" fillId="43" borderId="31" xfId="0" applyFont="1" applyFill="1" applyBorder="1" applyAlignment="1">
      <alignment wrapText="1"/>
    </xf>
    <xf numFmtId="0" fontId="3" fillId="43" borderId="32" xfId="0" applyFont="1" applyFill="1" applyBorder="1" applyAlignment="1">
      <alignment wrapText="1"/>
    </xf>
    <xf numFmtId="0" fontId="3" fillId="43" borderId="33" xfId="0" applyFont="1" applyFill="1" applyBorder="1" applyAlignment="1">
      <alignment wrapText="1"/>
    </xf>
    <xf numFmtId="0" fontId="3" fillId="43" borderId="34" xfId="0" applyFont="1" applyFill="1" applyBorder="1" applyAlignment="1">
      <alignment wrapText="1"/>
    </xf>
    <xf numFmtId="0" fontId="2" fillId="44" borderId="1" xfId="0" applyFont="1" applyFill="1" applyBorder="1"/>
    <xf numFmtId="0" fontId="0" fillId="0" borderId="1" xfId="0" applyBorder="1" applyAlignment="1">
      <alignment horizontal="center" vertical="center"/>
    </xf>
    <xf numFmtId="0" fontId="0" fillId="0" borderId="1" xfId="0" applyBorder="1" applyAlignment="1">
      <alignment horizontal="left"/>
    </xf>
    <xf numFmtId="0" fontId="2" fillId="44" borderId="35" xfId="0" applyFont="1" applyFill="1" applyBorder="1"/>
    <xf numFmtId="0" fontId="2" fillId="11" borderId="0" xfId="0" applyFont="1" applyFill="1"/>
    <xf numFmtId="0" fontId="2" fillId="11" borderId="1" xfId="0" applyFont="1" applyFill="1" applyBorder="1"/>
    <xf numFmtId="0" fontId="2" fillId="11" borderId="5" xfId="0" applyFont="1" applyFill="1" applyBorder="1"/>
    <xf numFmtId="0" fontId="0" fillId="11" borderId="0" xfId="0" applyFill="1" applyAlignment="1">
      <alignment horizontal="left"/>
    </xf>
    <xf numFmtId="0" fontId="30" fillId="0" borderId="0" xfId="0" applyFont="1" applyAlignment="1">
      <alignment horizontal="center" vertical="center" readingOrder="1"/>
    </xf>
    <xf numFmtId="0" fontId="6" fillId="0" borderId="5" xfId="0" applyFont="1" applyBorder="1"/>
    <xf numFmtId="165" fontId="6" fillId="0" borderId="5" xfId="1" applyNumberFormat="1" applyBorder="1" applyAlignment="1">
      <alignment horizontal="center"/>
    </xf>
    <xf numFmtId="0" fontId="0" fillId="0" borderId="6" xfId="0" applyBorder="1" applyAlignment="1">
      <alignment horizontal="center"/>
    </xf>
    <xf numFmtId="165" fontId="6" fillId="0" borderId="0" xfId="1" applyNumberFormat="1"/>
    <xf numFmtId="14" fontId="3" fillId="0" borderId="0" xfId="0" applyNumberFormat="1" applyFont="1" applyAlignment="1">
      <alignment horizontal="center"/>
    </xf>
    <xf numFmtId="0" fontId="2" fillId="45" borderId="1" xfId="0" applyFont="1" applyFill="1" applyBorder="1" applyAlignment="1">
      <alignment horizontal="center"/>
    </xf>
    <xf numFmtId="0" fontId="0" fillId="46" borderId="0" xfId="0" applyFill="1"/>
    <xf numFmtId="0" fontId="27" fillId="6" borderId="1" xfId="0" applyFont="1" applyFill="1" applyBorder="1" applyAlignment="1">
      <alignment horizontal="center" vertical="top"/>
    </xf>
    <xf numFmtId="0" fontId="2" fillId="47" borderId="1" xfId="0" applyFont="1" applyFill="1" applyBorder="1"/>
    <xf numFmtId="0" fontId="27" fillId="11" borderId="1" xfId="0" applyFont="1" applyFill="1" applyBorder="1" applyAlignment="1">
      <alignment horizontal="center" vertical="top"/>
    </xf>
    <xf numFmtId="0" fontId="2" fillId="48" borderId="1" xfId="0" applyFont="1" applyFill="1" applyBorder="1" applyAlignment="1">
      <alignment vertical="top"/>
    </xf>
    <xf numFmtId="0" fontId="2" fillId="49" borderId="1" xfId="0" applyFont="1" applyFill="1" applyBorder="1" applyAlignment="1">
      <alignment vertical="top"/>
    </xf>
    <xf numFmtId="14" fontId="3" fillId="0" borderId="0" xfId="0" applyNumberFormat="1" applyFont="1" applyAlignment="1">
      <alignment horizontal="left"/>
    </xf>
    <xf numFmtId="14" fontId="1" fillId="0" borderId="0" xfId="0" applyNumberFormat="1" applyFont="1" applyAlignment="1">
      <alignment horizontal="left"/>
    </xf>
    <xf numFmtId="14" fontId="0" fillId="0" borderId="0" xfId="0" applyNumberFormat="1"/>
    <xf numFmtId="0" fontId="0" fillId="7" borderId="23" xfId="0" applyFill="1" applyBorder="1" applyAlignment="1">
      <alignment horizontal="center"/>
    </xf>
    <xf numFmtId="0" fontId="0" fillId="7" borderId="24" xfId="0" applyFill="1" applyBorder="1" applyAlignment="1">
      <alignment horizontal="center"/>
    </xf>
    <xf numFmtId="0" fontId="0" fillId="7" borderId="25" xfId="0" applyFill="1" applyBorder="1" applyAlignment="1">
      <alignment horizontal="center"/>
    </xf>
    <xf numFmtId="0" fontId="0" fillId="0" borderId="23" xfId="0" applyBorder="1" applyAlignment="1">
      <alignment horizontal="center"/>
    </xf>
    <xf numFmtId="0" fontId="0" fillId="0" borderId="24" xfId="0" applyBorder="1" applyAlignment="1">
      <alignment horizontal="center"/>
    </xf>
    <xf numFmtId="0" fontId="0" fillId="0" borderId="25" xfId="0" applyBorder="1" applyAlignment="1">
      <alignment horizontal="center"/>
    </xf>
    <xf numFmtId="0" fontId="0" fillId="0" borderId="36" xfId="0" applyBorder="1" applyAlignment="1">
      <alignment horizontal="center"/>
    </xf>
    <xf numFmtId="0" fontId="0" fillId="0" borderId="37" xfId="0" applyBorder="1" applyAlignment="1">
      <alignment horizontal="center"/>
    </xf>
    <xf numFmtId="0" fontId="0" fillId="0" borderId="38" xfId="0" applyBorder="1" applyAlignment="1">
      <alignment horizontal="center"/>
    </xf>
    <xf numFmtId="0" fontId="0" fillId="7" borderId="36" xfId="0" applyFill="1" applyBorder="1" applyAlignment="1">
      <alignment horizontal="center"/>
    </xf>
    <xf numFmtId="0" fontId="0" fillId="7" borderId="37" xfId="0" applyFill="1" applyBorder="1" applyAlignment="1">
      <alignment horizontal="center"/>
    </xf>
    <xf numFmtId="0" fontId="0" fillId="7" borderId="38" xfId="0" applyFill="1" applyBorder="1" applyAlignment="1">
      <alignment horizontal="center"/>
    </xf>
  </cellXfs>
  <cellStyles count="45">
    <cellStyle name="20% - Accent1" xfId="21" builtinId="30" customBuiltin="1"/>
    <cellStyle name="20% - Accent2" xfId="25" builtinId="34" customBuiltin="1"/>
    <cellStyle name="20% - Accent3" xfId="29" builtinId="38" customBuiltin="1"/>
    <cellStyle name="20% - Accent4" xfId="33" builtinId="42" customBuiltin="1"/>
    <cellStyle name="20% - Accent5" xfId="37" builtinId="46" customBuiltin="1"/>
    <cellStyle name="20% - Accent6" xfId="41" builtinId="50" customBuiltin="1"/>
    <cellStyle name="40% - Accent1" xfId="22" builtinId="31" customBuiltin="1"/>
    <cellStyle name="40% - Accent2" xfId="26" builtinId="35" customBuiltin="1"/>
    <cellStyle name="40% - Accent3" xfId="30" builtinId="39" customBuiltin="1"/>
    <cellStyle name="40% - Accent4" xfId="34" builtinId="43" customBuiltin="1"/>
    <cellStyle name="40% - Accent5" xfId="38" builtinId="47" customBuiltin="1"/>
    <cellStyle name="40% - Accent6" xfId="42" builtinId="51" customBuiltin="1"/>
    <cellStyle name="60% - Accent1" xfId="23" builtinId="32" customBuiltin="1"/>
    <cellStyle name="60% - Accent2" xfId="27" builtinId="36" customBuiltin="1"/>
    <cellStyle name="60% - Accent3" xfId="31" builtinId="40" customBuiltin="1"/>
    <cellStyle name="60% - Accent4" xfId="35" builtinId="44" customBuiltin="1"/>
    <cellStyle name="60% - Accent5" xfId="39" builtinId="48" customBuiltin="1"/>
    <cellStyle name="60% - Accent6" xfId="43" builtinId="52" customBuiltin="1"/>
    <cellStyle name="Accent1" xfId="20" builtinId="29" customBuiltin="1"/>
    <cellStyle name="Accent2" xfId="24" builtinId="33" customBuiltin="1"/>
    <cellStyle name="Accent3" xfId="28" builtinId="37" customBuiltin="1"/>
    <cellStyle name="Accent4" xfId="32" builtinId="41" customBuiltin="1"/>
    <cellStyle name="Accent5" xfId="36" builtinId="45" customBuiltin="1"/>
    <cellStyle name="Accent6" xfId="40" builtinId="49" customBuiltin="1"/>
    <cellStyle name="Bad" xfId="9" builtinId="27" customBuiltin="1"/>
    <cellStyle name="Calculation" xfId="13" builtinId="22" customBuiltin="1"/>
    <cellStyle name="Check Cell" xfId="15" builtinId="23" customBuiltin="1"/>
    <cellStyle name="Explanatory Text" xfId="18" builtinId="53" customBuiltin="1"/>
    <cellStyle name="Good" xfId="8" builtinId="26" customBuiltin="1"/>
    <cellStyle name="Heading 1" xfId="4" builtinId="16" customBuiltin="1"/>
    <cellStyle name="Heading 2" xfId="5" builtinId="17" customBuiltin="1"/>
    <cellStyle name="Heading 3" xfId="6" builtinId="18" customBuiltin="1"/>
    <cellStyle name="Heading 4" xfId="7" builtinId="19" customBuiltin="1"/>
    <cellStyle name="Hyperlink" xfId="44" builtinId="8"/>
    <cellStyle name="Input" xfId="11" builtinId="20" customBuiltin="1"/>
    <cellStyle name="Linked Cell" xfId="14" builtinId="24" customBuiltin="1"/>
    <cellStyle name="Neutral" xfId="10" builtinId="28" customBuiltin="1"/>
    <cellStyle name="Normal" xfId="0" builtinId="0"/>
    <cellStyle name="Normale 2" xfId="1" xr:uid="{6D7599D1-207E-4FE0-831B-3C97BBBBD3B2}"/>
    <cellStyle name="Normale 3" xfId="2" xr:uid="{8EEE657C-E353-4B93-A6D4-5DEA155E6220}"/>
    <cellStyle name="Note" xfId="17" builtinId="10" customBuiltin="1"/>
    <cellStyle name="Output" xfId="12" builtinId="21" customBuiltin="1"/>
    <cellStyle name="Title" xfId="3" builtinId="15" customBuiltin="1"/>
    <cellStyle name="Total" xfId="19" builtinId="25" customBuiltin="1"/>
    <cellStyle name="Warning Text" xfId="16" builtinId="11" customBuiltin="1"/>
  </cellStyles>
  <dxfs count="67">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worksheet" Target="worksheets/sheet63.xml"/><Relationship Id="rId68" Type="http://schemas.openxmlformats.org/officeDocument/2006/relationships/calcChain" Target="calcChain.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styles" Target="styles.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externalLink" Target="externalLinks/externalLink1.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sharedStrings" Target="sharedStrings.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https://polimi365-my.sharepoint.com/personal/10874857_polimi_it/Documents/multiperiod/multi%20period%20-%20version/V15%20-%20vELOCE/Input-V15.xlsx" TargetMode="External"/><Relationship Id="rId1" Type="http://schemas.openxmlformats.org/officeDocument/2006/relationships/externalLinkPath" Target="https://polimi365-my.sharepoint.com/personal/10874857_polimi_it/Documents/multiperiod/multi%20period%20-%20version/V15%20-%20vELOCE/Input-V1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timeseries_mod"/>
      <sheetName val="timeseries_new"/>
      <sheetName val="demand_nominal_value_old"/>
      <sheetName val="demand_nominal_value"/>
      <sheetName val="buses"/>
      <sheetName val="demand_old"/>
      <sheetName val="demand"/>
      <sheetName val="sources"/>
      <sheetName val="simple transformers_old"/>
      <sheetName val="simple transformers"/>
      <sheetName val="two output transformers"/>
      <sheetName val="two inputs transformers_old"/>
      <sheetName val="two inputs transformers"/>
      <sheetName val="transformer_cap"/>
      <sheetName val="CO2 sinks"/>
      <sheetName val="storages_old"/>
      <sheetName val="storages"/>
      <sheetName val="line_matrix"/>
      <sheetName val="line_matrix_constraint"/>
      <sheetName val="lin_matrix_con"/>
      <sheetName val="series_ep_cost"/>
      <sheetName val="nominal_value"/>
    </sheetNames>
    <sheetDataSet>
      <sheetData sheetId="0"/>
      <sheetData sheetId="1"/>
      <sheetData sheetId="2">
        <row r="3">
          <cell r="B3">
            <v>3574.5538146296908</v>
          </cell>
        </row>
        <row r="4">
          <cell r="B4">
            <v>136.81135965108226</v>
          </cell>
        </row>
        <row r="5">
          <cell r="B5">
            <v>10196.824625683179</v>
          </cell>
        </row>
        <row r="6">
          <cell r="B6">
            <v>1025.509613780609</v>
          </cell>
        </row>
        <row r="7">
          <cell r="B7">
            <v>4749.6202422472943</v>
          </cell>
        </row>
        <row r="8">
          <cell r="B8">
            <v>1615.4081055807576</v>
          </cell>
        </row>
        <row r="9">
          <cell r="B9">
            <v>905.22826081840867</v>
          </cell>
        </row>
        <row r="10">
          <cell r="B10">
            <v>4386.0743016529468</v>
          </cell>
        </row>
        <row r="11">
          <cell r="B11">
            <v>2788.7265182864057</v>
          </cell>
        </row>
        <row r="12">
          <cell r="B12">
            <v>807.31075002445039</v>
          </cell>
        </row>
        <row r="13">
          <cell r="B13">
            <v>1019.0909222800184</v>
          </cell>
        </row>
        <row r="14">
          <cell r="B14">
            <v>4444.1248783923766</v>
          </cell>
        </row>
        <row r="15">
          <cell r="B15">
            <v>1370.58573237574</v>
          </cell>
        </row>
        <row r="16">
          <cell r="B16">
            <v>73.03520299976141</v>
          </cell>
        </row>
        <row r="17">
          <cell r="B17">
            <v>3574.6472815555994</v>
          </cell>
        </row>
        <row r="18">
          <cell r="B18">
            <v>2707.933565716372</v>
          </cell>
        </row>
        <row r="19">
          <cell r="B19">
            <v>454.32644987261119</v>
          </cell>
        </row>
        <row r="20">
          <cell r="B20">
            <v>720.01165523818418</v>
          </cell>
        </row>
        <row r="21">
          <cell r="B21">
            <v>2398.6963181857341</v>
          </cell>
        </row>
        <row r="22">
          <cell r="B22">
            <v>1113.6753017560893</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1" Type="http://schemas.openxmlformats.org/officeDocument/2006/relationships/hyperlink" Target="https://hyunder.eu/wp-content/uploads/2016/01/D3.1_Overview-of-all-known-underground-storage-technologies.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B28E68-481B-4290-BC8D-2B2FE18D7B4A}">
  <sheetPr>
    <tabColor theme="8" tint="-0.249977111117893"/>
  </sheetPr>
  <dimension ref="A1:FY17521"/>
  <sheetViews>
    <sheetView workbookViewId="0">
      <selection activeCell="B7" sqref="B7"/>
    </sheetView>
  </sheetViews>
  <sheetFormatPr defaultRowHeight="15" x14ac:dyDescent="0.25"/>
  <cols>
    <col min="1" max="1" width="10.85546875" style="124" customWidth="1"/>
    <col min="2" max="21" width="17.5703125" customWidth="1"/>
    <col min="22" max="41" width="15.5703125" customWidth="1"/>
    <col min="62" max="161" width="15.5703125" customWidth="1"/>
    <col min="162" max="181" width="10.5703125" customWidth="1"/>
  </cols>
  <sheetData>
    <row r="1" spans="1:181" s="1" customFormat="1" x14ac:dyDescent="0.25">
      <c r="A1" s="114" t="s">
        <v>470</v>
      </c>
      <c r="B1" s="115" t="s">
        <v>471</v>
      </c>
      <c r="C1" s="115" t="s">
        <v>472</v>
      </c>
      <c r="D1" s="115" t="s">
        <v>473</v>
      </c>
      <c r="E1" s="115" t="s">
        <v>474</v>
      </c>
      <c r="F1" s="115" t="s">
        <v>475</v>
      </c>
      <c r="G1" s="115" t="s">
        <v>476</v>
      </c>
      <c r="H1" s="115" t="s">
        <v>477</v>
      </c>
      <c r="I1" s="115" t="s">
        <v>478</v>
      </c>
      <c r="J1" s="115" t="s">
        <v>479</v>
      </c>
      <c r="K1" s="115" t="s">
        <v>480</v>
      </c>
      <c r="L1" s="115" t="s">
        <v>481</v>
      </c>
      <c r="M1" s="115" t="s">
        <v>482</v>
      </c>
      <c r="N1" s="115" t="s">
        <v>483</v>
      </c>
      <c r="O1" s="115" t="s">
        <v>484</v>
      </c>
      <c r="P1" s="115" t="s">
        <v>485</v>
      </c>
      <c r="Q1" s="115" t="s">
        <v>486</v>
      </c>
      <c r="R1" s="115" t="s">
        <v>487</v>
      </c>
      <c r="S1" s="115" t="s">
        <v>488</v>
      </c>
      <c r="T1" s="115" t="s">
        <v>489</v>
      </c>
      <c r="U1" s="115" t="s">
        <v>490</v>
      </c>
      <c r="V1" s="116" t="s">
        <v>491</v>
      </c>
      <c r="W1" s="116" t="s">
        <v>492</v>
      </c>
      <c r="X1" s="116" t="s">
        <v>493</v>
      </c>
      <c r="Y1" s="116" t="s">
        <v>494</v>
      </c>
      <c r="Z1" s="116" t="s">
        <v>495</v>
      </c>
      <c r="AA1" s="116" t="s">
        <v>496</v>
      </c>
      <c r="AB1" s="116" t="s">
        <v>497</v>
      </c>
      <c r="AC1" s="116" t="s">
        <v>498</v>
      </c>
      <c r="AD1" s="116" t="s">
        <v>499</v>
      </c>
      <c r="AE1" s="116" t="s">
        <v>500</v>
      </c>
      <c r="AF1" s="116" t="s">
        <v>501</v>
      </c>
      <c r="AG1" s="116" t="s">
        <v>502</v>
      </c>
      <c r="AH1" s="116" t="s">
        <v>503</v>
      </c>
      <c r="AI1" s="116" t="s">
        <v>504</v>
      </c>
      <c r="AJ1" s="116" t="s">
        <v>505</v>
      </c>
      <c r="AK1" s="116" t="s">
        <v>506</v>
      </c>
      <c r="AL1" s="116" t="s">
        <v>507</v>
      </c>
      <c r="AM1" s="116" t="s">
        <v>508</v>
      </c>
      <c r="AN1" s="116" t="s">
        <v>509</v>
      </c>
      <c r="AO1" s="116" t="s">
        <v>510</v>
      </c>
      <c r="AP1" s="116" t="s">
        <v>511</v>
      </c>
      <c r="AQ1" s="116" t="s">
        <v>512</v>
      </c>
      <c r="AR1" s="116" t="s">
        <v>513</v>
      </c>
      <c r="AS1" s="116" t="s">
        <v>514</v>
      </c>
      <c r="AT1" s="116" t="s">
        <v>515</v>
      </c>
      <c r="AU1" s="116" t="s">
        <v>516</v>
      </c>
      <c r="AV1" s="116" t="s">
        <v>517</v>
      </c>
      <c r="AW1" s="116" t="s">
        <v>518</v>
      </c>
      <c r="AX1" s="116" t="s">
        <v>519</v>
      </c>
      <c r="AY1" s="116" t="s">
        <v>520</v>
      </c>
      <c r="AZ1" s="116" t="s">
        <v>521</v>
      </c>
      <c r="BA1" s="116" t="s">
        <v>522</v>
      </c>
      <c r="BB1" s="116" t="s">
        <v>523</v>
      </c>
      <c r="BC1" s="116" t="s">
        <v>524</v>
      </c>
      <c r="BD1" s="116" t="s">
        <v>525</v>
      </c>
      <c r="BE1" s="116" t="s">
        <v>526</v>
      </c>
      <c r="BF1" s="116" t="s">
        <v>527</v>
      </c>
      <c r="BG1" s="116" t="s">
        <v>528</v>
      </c>
      <c r="BH1" s="116" t="s">
        <v>529</v>
      </c>
      <c r="BI1" s="116" t="s">
        <v>530</v>
      </c>
      <c r="BJ1" s="66" t="s">
        <v>531</v>
      </c>
      <c r="BK1" s="66" t="s">
        <v>532</v>
      </c>
      <c r="BL1" s="66" t="s">
        <v>533</v>
      </c>
      <c r="BM1" s="66" t="s">
        <v>534</v>
      </c>
      <c r="BN1" s="66" t="s">
        <v>535</v>
      </c>
      <c r="BO1" s="66" t="s">
        <v>536</v>
      </c>
      <c r="BP1" s="66" t="s">
        <v>537</v>
      </c>
      <c r="BQ1" s="66" t="s">
        <v>538</v>
      </c>
      <c r="BR1" s="66" t="s">
        <v>539</v>
      </c>
      <c r="BS1" s="66" t="s">
        <v>540</v>
      </c>
      <c r="BT1" s="66" t="s">
        <v>541</v>
      </c>
      <c r="BU1" s="66" t="s">
        <v>542</v>
      </c>
      <c r="BV1" s="66" t="s">
        <v>543</v>
      </c>
      <c r="BW1" s="66" t="s">
        <v>544</v>
      </c>
      <c r="BX1" s="66" t="s">
        <v>545</v>
      </c>
      <c r="BY1" s="66" t="s">
        <v>546</v>
      </c>
      <c r="BZ1" s="66" t="s">
        <v>547</v>
      </c>
      <c r="CA1" s="66" t="s">
        <v>548</v>
      </c>
      <c r="CB1" s="66" t="s">
        <v>549</v>
      </c>
      <c r="CC1" s="66" t="s">
        <v>550</v>
      </c>
      <c r="CD1" s="117" t="s">
        <v>551</v>
      </c>
      <c r="CE1" s="117" t="s">
        <v>552</v>
      </c>
      <c r="CF1" s="117" t="s">
        <v>553</v>
      </c>
      <c r="CG1" s="117" t="s">
        <v>554</v>
      </c>
      <c r="CH1" s="117" t="s">
        <v>555</v>
      </c>
      <c r="CI1" s="117" t="s">
        <v>556</v>
      </c>
      <c r="CJ1" s="117" t="s">
        <v>557</v>
      </c>
      <c r="CK1" s="117" t="s">
        <v>558</v>
      </c>
      <c r="CL1" s="117" t="s">
        <v>559</v>
      </c>
      <c r="CM1" s="117" t="s">
        <v>560</v>
      </c>
      <c r="CN1" s="117" t="s">
        <v>561</v>
      </c>
      <c r="CO1" s="117" t="s">
        <v>562</v>
      </c>
      <c r="CP1" s="117" t="s">
        <v>563</v>
      </c>
      <c r="CQ1" s="117" t="s">
        <v>564</v>
      </c>
      <c r="CR1" s="117" t="s">
        <v>565</v>
      </c>
      <c r="CS1" s="117" t="s">
        <v>566</v>
      </c>
      <c r="CT1" s="117" t="s">
        <v>567</v>
      </c>
      <c r="CU1" s="117" t="s">
        <v>568</v>
      </c>
      <c r="CV1" s="117" t="s">
        <v>569</v>
      </c>
      <c r="CW1" s="117" t="s">
        <v>570</v>
      </c>
      <c r="CX1" s="118" t="s">
        <v>571</v>
      </c>
      <c r="CY1" s="118" t="s">
        <v>572</v>
      </c>
      <c r="CZ1" s="118" t="s">
        <v>573</v>
      </c>
      <c r="DA1" s="118" t="s">
        <v>574</v>
      </c>
      <c r="DB1" s="118" t="s">
        <v>575</v>
      </c>
      <c r="DC1" s="118" t="s">
        <v>576</v>
      </c>
      <c r="DD1" s="118" t="s">
        <v>577</v>
      </c>
      <c r="DE1" s="118" t="s">
        <v>578</v>
      </c>
      <c r="DF1" s="118" t="s">
        <v>579</v>
      </c>
      <c r="DG1" s="118" t="s">
        <v>580</v>
      </c>
      <c r="DH1" s="118" t="s">
        <v>581</v>
      </c>
      <c r="DI1" s="118" t="s">
        <v>582</v>
      </c>
      <c r="DJ1" s="118" t="s">
        <v>583</v>
      </c>
      <c r="DK1" s="118" t="s">
        <v>584</v>
      </c>
      <c r="DL1" s="118" t="s">
        <v>585</v>
      </c>
      <c r="DM1" s="118" t="s">
        <v>586</v>
      </c>
      <c r="DN1" s="118" t="s">
        <v>587</v>
      </c>
      <c r="DO1" s="118" t="s">
        <v>588</v>
      </c>
      <c r="DP1" s="118" t="s">
        <v>589</v>
      </c>
      <c r="DQ1" s="118" t="s">
        <v>590</v>
      </c>
      <c r="DR1" s="119" t="s">
        <v>591</v>
      </c>
      <c r="DS1" s="119" t="s">
        <v>592</v>
      </c>
      <c r="DT1" s="119" t="s">
        <v>593</v>
      </c>
      <c r="DU1" s="119" t="s">
        <v>594</v>
      </c>
      <c r="DV1" s="119" t="s">
        <v>595</v>
      </c>
      <c r="DW1" s="119" t="s">
        <v>596</v>
      </c>
      <c r="DX1" s="119" t="s">
        <v>597</v>
      </c>
      <c r="DY1" s="119" t="s">
        <v>598</v>
      </c>
      <c r="DZ1" s="119" t="s">
        <v>599</v>
      </c>
      <c r="EA1" s="119" t="s">
        <v>600</v>
      </c>
      <c r="EB1" s="119" t="s">
        <v>601</v>
      </c>
      <c r="EC1" s="119" t="s">
        <v>602</v>
      </c>
      <c r="ED1" s="119" t="s">
        <v>603</v>
      </c>
      <c r="EE1" s="119" t="s">
        <v>604</v>
      </c>
      <c r="EF1" s="119" t="s">
        <v>605</v>
      </c>
      <c r="EG1" s="119" t="s">
        <v>606</v>
      </c>
      <c r="EH1" s="119" t="s">
        <v>607</v>
      </c>
      <c r="EI1" s="119" t="s">
        <v>608</v>
      </c>
      <c r="EJ1" s="119" t="s">
        <v>609</v>
      </c>
      <c r="EK1" s="119" t="s">
        <v>610</v>
      </c>
      <c r="EL1" s="120" t="s">
        <v>611</v>
      </c>
      <c r="EM1" s="120" t="s">
        <v>612</v>
      </c>
      <c r="EN1" s="120" t="s">
        <v>613</v>
      </c>
      <c r="EO1" s="120" t="s">
        <v>614</v>
      </c>
      <c r="EP1" s="120" t="s">
        <v>615</v>
      </c>
      <c r="EQ1" s="120" t="s">
        <v>616</v>
      </c>
      <c r="ER1" s="120" t="s">
        <v>617</v>
      </c>
      <c r="ES1" s="120" t="s">
        <v>618</v>
      </c>
      <c r="ET1" s="120" t="s">
        <v>619</v>
      </c>
      <c r="EU1" s="120" t="s">
        <v>620</v>
      </c>
      <c r="EV1" s="120" t="s">
        <v>621</v>
      </c>
      <c r="EW1" s="120" t="s">
        <v>622</v>
      </c>
      <c r="EX1" s="120" t="s">
        <v>623</v>
      </c>
      <c r="EY1" s="120" t="s">
        <v>624</v>
      </c>
      <c r="EZ1" s="120" t="s">
        <v>625</v>
      </c>
      <c r="FA1" s="120" t="s">
        <v>626</v>
      </c>
      <c r="FB1" s="120" t="s">
        <v>627</v>
      </c>
      <c r="FC1" s="120" t="s">
        <v>628</v>
      </c>
      <c r="FD1" s="120" t="s">
        <v>629</v>
      </c>
      <c r="FE1" s="120" t="s">
        <v>630</v>
      </c>
      <c r="FF1" s="121" t="s">
        <v>631</v>
      </c>
      <c r="FG1" s="121" t="s">
        <v>632</v>
      </c>
      <c r="FH1" s="121" t="s">
        <v>633</v>
      </c>
      <c r="FI1" s="121" t="s">
        <v>634</v>
      </c>
      <c r="FJ1" s="121" t="s">
        <v>635</v>
      </c>
      <c r="FK1" s="121" t="s">
        <v>636</v>
      </c>
      <c r="FL1" s="121" t="s">
        <v>637</v>
      </c>
      <c r="FM1" s="121" t="s">
        <v>638</v>
      </c>
      <c r="FN1" s="121" t="s">
        <v>639</v>
      </c>
      <c r="FO1" s="121" t="s">
        <v>640</v>
      </c>
      <c r="FP1" s="121" t="s">
        <v>641</v>
      </c>
      <c r="FQ1" s="121" t="s">
        <v>642</v>
      </c>
      <c r="FR1" s="121" t="s">
        <v>643</v>
      </c>
      <c r="FS1" s="121" t="s">
        <v>644</v>
      </c>
      <c r="FT1" s="121" t="s">
        <v>645</v>
      </c>
      <c r="FU1" s="121" t="s">
        <v>646</v>
      </c>
      <c r="FV1" s="121" t="s">
        <v>647</v>
      </c>
      <c r="FW1" s="121" t="s">
        <v>648</v>
      </c>
      <c r="FX1" s="121" t="s">
        <v>649</v>
      </c>
      <c r="FY1" s="121" t="s">
        <v>650</v>
      </c>
    </row>
    <row r="2" spans="1:181" x14ac:dyDescent="0.25">
      <c r="A2" s="122">
        <v>42370</v>
      </c>
      <c r="B2">
        <v>0.40979885458862969</v>
      </c>
      <c r="C2">
        <v>0.40979885458862969</v>
      </c>
      <c r="D2">
        <v>0.40979885458862969</v>
      </c>
      <c r="E2">
        <v>0.40979885458862969</v>
      </c>
      <c r="F2">
        <v>0.40979885458862969</v>
      </c>
      <c r="G2">
        <v>0.40979885458862969</v>
      </c>
      <c r="H2">
        <v>0.40979885458862969</v>
      </c>
      <c r="I2">
        <v>0.40979885458862969</v>
      </c>
      <c r="J2">
        <v>0.43609425205283825</v>
      </c>
      <c r="K2">
        <v>0.43609425205283825</v>
      </c>
      <c r="L2">
        <v>0.43609425205283825</v>
      </c>
      <c r="M2">
        <v>0.55454879392677847</v>
      </c>
      <c r="N2">
        <v>0.55454879392677847</v>
      </c>
      <c r="O2">
        <v>0.4978786593126856</v>
      </c>
      <c r="P2">
        <v>0.55454879392677847</v>
      </c>
      <c r="Q2">
        <v>0.4978786593126856</v>
      </c>
      <c r="R2">
        <v>0.48112006788290201</v>
      </c>
      <c r="S2">
        <v>0.4978786593126856</v>
      </c>
      <c r="T2">
        <v>0.6014897579143389</v>
      </c>
      <c r="U2">
        <v>0.63500000000000001</v>
      </c>
      <c r="V2">
        <v>2.3719622998812501E-2</v>
      </c>
      <c r="W2">
        <v>2.3719622998812501E-2</v>
      </c>
      <c r="X2">
        <v>2.3719622998812501E-2</v>
      </c>
      <c r="Y2">
        <v>2.3719622998812501E-2</v>
      </c>
      <c r="Z2">
        <v>2.3719622998812501E-2</v>
      </c>
      <c r="AA2">
        <v>2.3719622998812501E-2</v>
      </c>
      <c r="AB2">
        <v>2.3719622998812501E-2</v>
      </c>
      <c r="AC2">
        <v>2.3719622998812501E-2</v>
      </c>
      <c r="AD2">
        <v>5.2147112465641229E-2</v>
      </c>
      <c r="AE2">
        <v>5.2147112465641229E-2</v>
      </c>
      <c r="AF2">
        <v>5.2147112465641229E-2</v>
      </c>
      <c r="AG2">
        <v>2.1082881724491451E-2</v>
      </c>
      <c r="AH2">
        <v>2.1082881724491451E-2</v>
      </c>
      <c r="AI2">
        <v>4.0395998475390611E-2</v>
      </c>
      <c r="AJ2">
        <v>2.1082881724491451E-2</v>
      </c>
      <c r="AK2">
        <v>4.0395998475390611E-2</v>
      </c>
      <c r="AL2">
        <v>3.9456556650381523E-2</v>
      </c>
      <c r="AM2">
        <v>4.0395998475390611E-2</v>
      </c>
      <c r="AN2">
        <v>1.4006429853743306E-2</v>
      </c>
      <c r="AO2">
        <v>5.7843082704391688E-2</v>
      </c>
      <c r="AP2">
        <f>V2*1.05</f>
        <v>2.4905604148753126E-2</v>
      </c>
      <c r="AQ2">
        <f t="shared" ref="AQ2:BI2" si="0">W2*1.05</f>
        <v>2.4905604148753126E-2</v>
      </c>
      <c r="AR2">
        <f t="shared" si="0"/>
        <v>2.4905604148753126E-2</v>
      </c>
      <c r="AS2">
        <f t="shared" si="0"/>
        <v>2.4905604148753126E-2</v>
      </c>
      <c r="AT2">
        <f t="shared" si="0"/>
        <v>2.4905604148753126E-2</v>
      </c>
      <c r="AU2">
        <f t="shared" si="0"/>
        <v>2.4905604148753126E-2</v>
      </c>
      <c r="AV2">
        <f t="shared" si="0"/>
        <v>2.4905604148753126E-2</v>
      </c>
      <c r="AW2">
        <f t="shared" si="0"/>
        <v>2.4905604148753126E-2</v>
      </c>
      <c r="AX2">
        <f t="shared" si="0"/>
        <v>5.4754468088923293E-2</v>
      </c>
      <c r="AY2">
        <f t="shared" si="0"/>
        <v>5.4754468088923293E-2</v>
      </c>
      <c r="AZ2">
        <f t="shared" si="0"/>
        <v>5.4754468088923293E-2</v>
      </c>
      <c r="BA2">
        <f t="shared" si="0"/>
        <v>2.2137025810716023E-2</v>
      </c>
      <c r="BB2">
        <f t="shared" si="0"/>
        <v>2.2137025810716023E-2</v>
      </c>
      <c r="BC2">
        <f t="shared" si="0"/>
        <v>4.2415798399160147E-2</v>
      </c>
      <c r="BD2">
        <f t="shared" si="0"/>
        <v>2.2137025810716023E-2</v>
      </c>
      <c r="BE2">
        <f t="shared" si="0"/>
        <v>4.2415798399160147E-2</v>
      </c>
      <c r="BF2">
        <f t="shared" si="0"/>
        <v>4.1429384482900601E-2</v>
      </c>
      <c r="BG2">
        <f t="shared" si="0"/>
        <v>4.2415798399160147E-2</v>
      </c>
      <c r="BH2">
        <f t="shared" si="0"/>
        <v>1.4706751346430472E-2</v>
      </c>
      <c r="BI2">
        <f t="shared" si="0"/>
        <v>6.0735236839611274E-2</v>
      </c>
      <c r="BJ2">
        <v>0</v>
      </c>
      <c r="BK2">
        <v>0</v>
      </c>
      <c r="BL2">
        <v>0</v>
      </c>
      <c r="BM2">
        <v>0</v>
      </c>
      <c r="BN2">
        <v>0</v>
      </c>
      <c r="BO2">
        <v>0</v>
      </c>
      <c r="BP2">
        <v>0</v>
      </c>
      <c r="BQ2">
        <v>0</v>
      </c>
      <c r="BR2">
        <v>0</v>
      </c>
      <c r="BS2">
        <v>0</v>
      </c>
      <c r="BT2">
        <v>0</v>
      </c>
      <c r="BU2">
        <v>0</v>
      </c>
      <c r="BV2">
        <v>0</v>
      </c>
      <c r="BW2">
        <v>0</v>
      </c>
      <c r="BX2">
        <v>0</v>
      </c>
      <c r="BY2">
        <v>0</v>
      </c>
      <c r="BZ2">
        <v>0</v>
      </c>
      <c r="CA2">
        <v>0</v>
      </c>
      <c r="CB2">
        <v>0</v>
      </c>
      <c r="CC2">
        <v>0</v>
      </c>
      <c r="CD2">
        <v>0</v>
      </c>
      <c r="CE2">
        <v>0</v>
      </c>
      <c r="CF2">
        <v>0</v>
      </c>
      <c r="CG2">
        <v>0</v>
      </c>
      <c r="CH2">
        <v>0</v>
      </c>
      <c r="CI2">
        <v>0</v>
      </c>
      <c r="CJ2">
        <v>0</v>
      </c>
      <c r="CK2">
        <v>0</v>
      </c>
      <c r="CL2">
        <v>2.8142961131924649E-2</v>
      </c>
      <c r="CM2">
        <v>2.3270665535441569E-2</v>
      </c>
      <c r="CN2">
        <v>2.6996625119386039E-2</v>
      </c>
      <c r="CO2">
        <v>2.1399515340105459E-2</v>
      </c>
      <c r="CP2">
        <v>6.313360058540449E-3</v>
      </c>
      <c r="CQ2">
        <v>9.6373509825522119E-4</v>
      </c>
      <c r="CR2">
        <v>4.4317411363746341E-3</v>
      </c>
      <c r="CS2">
        <v>0</v>
      </c>
      <c r="CT2">
        <v>1.151777910272243E-2</v>
      </c>
      <c r="CU2">
        <v>0.1008669603522829</v>
      </c>
      <c r="CV2">
        <v>4.3145487661641864E-3</v>
      </c>
      <c r="CW2">
        <v>0</v>
      </c>
      <c r="CX2">
        <v>6.1872431506849297E-2</v>
      </c>
      <c r="CY2">
        <v>0</v>
      </c>
      <c r="CZ2">
        <v>0.27618725266362298</v>
      </c>
      <c r="DA2">
        <v>1.1751648909183199E-2</v>
      </c>
      <c r="DB2">
        <v>2.96141552511416E-2</v>
      </c>
      <c r="DC2">
        <v>1.78977612886859E-2</v>
      </c>
      <c r="DD2">
        <v>0</v>
      </c>
      <c r="DE2">
        <v>9.9456437531709796E-2</v>
      </c>
      <c r="DF2">
        <v>5.5608802638254698E-2</v>
      </c>
      <c r="DG2">
        <v>1.52771435819381E-2</v>
      </c>
      <c r="DH2">
        <v>2.2328132927448001E-2</v>
      </c>
      <c r="DI2">
        <v>0.10291271499239001</v>
      </c>
      <c r="DJ2">
        <v>1.41019786910198E-2</v>
      </c>
      <c r="DK2">
        <v>1.0987791730086301E-2</v>
      </c>
      <c r="DL2">
        <v>0.10576484018264801</v>
      </c>
      <c r="DM2">
        <v>1.5982242516489099E-2</v>
      </c>
      <c r="DN2">
        <v>3.5254946727549499E-3</v>
      </c>
      <c r="DO2">
        <v>2.82039573820396E-2</v>
      </c>
      <c r="DP2">
        <v>8.1086377473363794E-2</v>
      </c>
      <c r="DQ2">
        <v>3.5372463216641302E-2</v>
      </c>
      <c r="DR2">
        <v>0.22466478745146501</v>
      </c>
      <c r="DS2">
        <v>0.22482025223279301</v>
      </c>
      <c r="DT2">
        <v>0.108639498967236</v>
      </c>
      <c r="DU2">
        <v>0.16456454309758101</v>
      </c>
      <c r="DV2">
        <v>0.30404867655705903</v>
      </c>
      <c r="DW2">
        <v>0.17134983609693899</v>
      </c>
      <c r="DX2">
        <v>0.36807412784729299</v>
      </c>
      <c r="DY2">
        <v>0.227797085847155</v>
      </c>
      <c r="DZ2">
        <v>0.33783563050520998</v>
      </c>
      <c r="EA2">
        <v>7.1792238666201297E-2</v>
      </c>
      <c r="EB2">
        <v>0.39812799262147502</v>
      </c>
      <c r="EC2">
        <v>0.70699796478839405</v>
      </c>
      <c r="ED2">
        <v>0.628005382817172</v>
      </c>
      <c r="EE2">
        <v>0</v>
      </c>
      <c r="EF2">
        <v>0.35118853152887503</v>
      </c>
      <c r="EG2">
        <v>0</v>
      </c>
      <c r="EH2">
        <v>0</v>
      </c>
      <c r="EI2">
        <v>3.1206366193255699E-2</v>
      </c>
      <c r="EJ2">
        <v>0.33525641346215301</v>
      </c>
      <c r="EK2">
        <v>0.29955413117148499</v>
      </c>
      <c r="EL2">
        <v>0.83409573601323828</v>
      </c>
      <c r="EM2">
        <v>6.4423693505980201E-3</v>
      </c>
      <c r="EN2">
        <v>2.1109912708490612</v>
      </c>
      <c r="EO2">
        <v>0.10244851295413709</v>
      </c>
      <c r="EP2">
        <v>0.79335922549437132</v>
      </c>
      <c r="EQ2">
        <v>0.13671655350083423</v>
      </c>
      <c r="ER2">
        <v>2.8751029015803529E-2</v>
      </c>
      <c r="ES2">
        <v>0.6616510697892124</v>
      </c>
      <c r="ET2">
        <v>0.12353615834880854</v>
      </c>
      <c r="EU2">
        <v>8.7144959545469733E-2</v>
      </c>
      <c r="EV2">
        <v>8.2529798540598026E-2</v>
      </c>
      <c r="EW2">
        <v>0.20792295998487531</v>
      </c>
      <c r="EX2">
        <v>7.1087524650796277E-2</v>
      </c>
      <c r="EY2">
        <v>4.1347912824712729E-2</v>
      </c>
      <c r="EZ2">
        <v>0.3339273423890311</v>
      </c>
      <c r="FA2">
        <v>0.13848147153844675</v>
      </c>
      <c r="FB2">
        <v>3.9985033696771012E-2</v>
      </c>
      <c r="FC2">
        <v>7.7424785482447592E-2</v>
      </c>
      <c r="FD2">
        <v>0.18245149279846118</v>
      </c>
      <c r="FE2">
        <v>0.20363076045927436</v>
      </c>
      <c r="FF2">
        <v>0</v>
      </c>
      <c r="FG2">
        <v>0</v>
      </c>
      <c r="FH2">
        <v>0</v>
      </c>
      <c r="FI2">
        <v>0</v>
      </c>
      <c r="FJ2">
        <v>0</v>
      </c>
      <c r="FK2">
        <v>0</v>
      </c>
      <c r="FL2">
        <v>0</v>
      </c>
      <c r="FM2">
        <v>0</v>
      </c>
      <c r="FN2">
        <v>0.82904656114683295</v>
      </c>
      <c r="FO2">
        <v>0</v>
      </c>
      <c r="FP2">
        <v>0</v>
      </c>
      <c r="FQ2">
        <v>0</v>
      </c>
      <c r="FR2">
        <v>0</v>
      </c>
      <c r="FS2">
        <v>0</v>
      </c>
      <c r="FT2">
        <v>0</v>
      </c>
      <c r="FU2">
        <v>0</v>
      </c>
      <c r="FV2">
        <v>0</v>
      </c>
      <c r="FW2">
        <v>0</v>
      </c>
      <c r="FX2">
        <v>0</v>
      </c>
      <c r="FY2">
        <v>0</v>
      </c>
    </row>
    <row r="3" spans="1:181" x14ac:dyDescent="0.25">
      <c r="A3" s="122"/>
    </row>
    <row r="4" spans="1:181" x14ac:dyDescent="0.25">
      <c r="A4" s="122"/>
    </row>
    <row r="5" spans="1:181" x14ac:dyDescent="0.25">
      <c r="A5" s="122"/>
    </row>
    <row r="6" spans="1:181" x14ac:dyDescent="0.25">
      <c r="A6" s="122"/>
    </row>
    <row r="7" spans="1:181" x14ac:dyDescent="0.25">
      <c r="A7" s="122"/>
    </row>
    <row r="8" spans="1:181" x14ac:dyDescent="0.25">
      <c r="A8" s="122"/>
    </row>
    <row r="9" spans="1:181" x14ac:dyDescent="0.25">
      <c r="A9" s="122"/>
    </row>
    <row r="10" spans="1:181" x14ac:dyDescent="0.25">
      <c r="A10" s="122"/>
    </row>
    <row r="11" spans="1:181" x14ac:dyDescent="0.25">
      <c r="A11" s="122"/>
    </row>
    <row r="12" spans="1:181" x14ac:dyDescent="0.25">
      <c r="A12" s="122"/>
    </row>
    <row r="13" spans="1:181" x14ac:dyDescent="0.25">
      <c r="A13" s="122"/>
    </row>
    <row r="14" spans="1:181" x14ac:dyDescent="0.25">
      <c r="A14" s="122"/>
    </row>
    <row r="15" spans="1:181" x14ac:dyDescent="0.25">
      <c r="A15" s="122"/>
    </row>
    <row r="16" spans="1:181" x14ac:dyDescent="0.25">
      <c r="A16" s="122"/>
    </row>
    <row r="17" spans="1:1" x14ac:dyDescent="0.25">
      <c r="A17" s="122"/>
    </row>
    <row r="18" spans="1:1" x14ac:dyDescent="0.25">
      <c r="A18" s="122"/>
    </row>
    <row r="19" spans="1:1" x14ac:dyDescent="0.25">
      <c r="A19" s="122"/>
    </row>
    <row r="20" spans="1:1" x14ac:dyDescent="0.25">
      <c r="A20" s="122"/>
    </row>
    <row r="21" spans="1:1" x14ac:dyDescent="0.25">
      <c r="A21" s="122"/>
    </row>
    <row r="22" spans="1:1" x14ac:dyDescent="0.25">
      <c r="A22" s="122"/>
    </row>
    <row r="23" spans="1:1" x14ac:dyDescent="0.25">
      <c r="A23" s="122"/>
    </row>
    <row r="24" spans="1:1" x14ac:dyDescent="0.25">
      <c r="A24" s="122"/>
    </row>
    <row r="25" spans="1:1" x14ac:dyDescent="0.25">
      <c r="A25" s="122"/>
    </row>
    <row r="26" spans="1:1" x14ac:dyDescent="0.25">
      <c r="A26" s="122"/>
    </row>
    <row r="27" spans="1:1" x14ac:dyDescent="0.25">
      <c r="A27" s="122"/>
    </row>
    <row r="28" spans="1:1" x14ac:dyDescent="0.25">
      <c r="A28" s="122"/>
    </row>
    <row r="29" spans="1:1" x14ac:dyDescent="0.25">
      <c r="A29" s="122"/>
    </row>
    <row r="30" spans="1:1" x14ac:dyDescent="0.25">
      <c r="A30" s="122"/>
    </row>
    <row r="31" spans="1:1" x14ac:dyDescent="0.25">
      <c r="A31" s="122"/>
    </row>
    <row r="32" spans="1:1" x14ac:dyDescent="0.25">
      <c r="A32" s="122"/>
    </row>
    <row r="33" spans="1:1" x14ac:dyDescent="0.25">
      <c r="A33" s="122"/>
    </row>
    <row r="34" spans="1:1" x14ac:dyDescent="0.25">
      <c r="A34" s="122"/>
    </row>
    <row r="35" spans="1:1" x14ac:dyDescent="0.25">
      <c r="A35" s="122"/>
    </row>
    <row r="36" spans="1:1" x14ac:dyDescent="0.25">
      <c r="A36" s="122"/>
    </row>
    <row r="37" spans="1:1" x14ac:dyDescent="0.25">
      <c r="A37" s="122"/>
    </row>
    <row r="38" spans="1:1" x14ac:dyDescent="0.25">
      <c r="A38" s="122"/>
    </row>
    <row r="39" spans="1:1" x14ac:dyDescent="0.25">
      <c r="A39" s="122"/>
    </row>
    <row r="40" spans="1:1" x14ac:dyDescent="0.25">
      <c r="A40" s="122"/>
    </row>
    <row r="41" spans="1:1" x14ac:dyDescent="0.25">
      <c r="A41" s="122"/>
    </row>
    <row r="42" spans="1:1" x14ac:dyDescent="0.25">
      <c r="A42" s="122"/>
    </row>
    <row r="43" spans="1:1" x14ac:dyDescent="0.25">
      <c r="A43" s="122"/>
    </row>
    <row r="44" spans="1:1" x14ac:dyDescent="0.25">
      <c r="A44" s="122"/>
    </row>
    <row r="45" spans="1:1" x14ac:dyDescent="0.25">
      <c r="A45" s="122"/>
    </row>
    <row r="46" spans="1:1" x14ac:dyDescent="0.25">
      <c r="A46" s="122"/>
    </row>
    <row r="47" spans="1:1" x14ac:dyDescent="0.25">
      <c r="A47" s="122"/>
    </row>
    <row r="48" spans="1:1" x14ac:dyDescent="0.25">
      <c r="A48" s="122"/>
    </row>
    <row r="49" spans="1:1" x14ac:dyDescent="0.25">
      <c r="A49" s="122"/>
    </row>
    <row r="50" spans="1:1" x14ac:dyDescent="0.25">
      <c r="A50" s="122"/>
    </row>
    <row r="51" spans="1:1" x14ac:dyDescent="0.25">
      <c r="A51" s="122"/>
    </row>
    <row r="52" spans="1:1" x14ac:dyDescent="0.25">
      <c r="A52" s="122"/>
    </row>
    <row r="53" spans="1:1" x14ac:dyDescent="0.25">
      <c r="A53" s="122"/>
    </row>
    <row r="54" spans="1:1" x14ac:dyDescent="0.25">
      <c r="A54" s="122"/>
    </row>
    <row r="55" spans="1:1" x14ac:dyDescent="0.25">
      <c r="A55" s="122"/>
    </row>
    <row r="56" spans="1:1" x14ac:dyDescent="0.25">
      <c r="A56" s="122"/>
    </row>
    <row r="57" spans="1:1" x14ac:dyDescent="0.25">
      <c r="A57" s="122"/>
    </row>
    <row r="58" spans="1:1" x14ac:dyDescent="0.25">
      <c r="A58" s="122"/>
    </row>
    <row r="59" spans="1:1" x14ac:dyDescent="0.25">
      <c r="A59" s="122"/>
    </row>
    <row r="60" spans="1:1" x14ac:dyDescent="0.25">
      <c r="A60" s="122"/>
    </row>
    <row r="61" spans="1:1" x14ac:dyDescent="0.25">
      <c r="A61" s="122"/>
    </row>
    <row r="62" spans="1:1" x14ac:dyDescent="0.25">
      <c r="A62" s="122"/>
    </row>
    <row r="63" spans="1:1" x14ac:dyDescent="0.25">
      <c r="A63" s="122"/>
    </row>
    <row r="64" spans="1:1" x14ac:dyDescent="0.25">
      <c r="A64" s="122"/>
    </row>
    <row r="65" spans="1:1" x14ac:dyDescent="0.25">
      <c r="A65" s="122"/>
    </row>
    <row r="66" spans="1:1" x14ac:dyDescent="0.25">
      <c r="A66" s="122"/>
    </row>
    <row r="67" spans="1:1" x14ac:dyDescent="0.25">
      <c r="A67" s="122"/>
    </row>
    <row r="68" spans="1:1" x14ac:dyDescent="0.25">
      <c r="A68" s="122"/>
    </row>
    <row r="69" spans="1:1" x14ac:dyDescent="0.25">
      <c r="A69" s="122"/>
    </row>
    <row r="70" spans="1:1" x14ac:dyDescent="0.25">
      <c r="A70" s="122"/>
    </row>
    <row r="71" spans="1:1" x14ac:dyDescent="0.25">
      <c r="A71" s="122"/>
    </row>
    <row r="72" spans="1:1" x14ac:dyDescent="0.25">
      <c r="A72" s="122"/>
    </row>
    <row r="73" spans="1:1" x14ac:dyDescent="0.25">
      <c r="A73" s="122"/>
    </row>
    <row r="74" spans="1:1" x14ac:dyDescent="0.25">
      <c r="A74" s="122"/>
    </row>
    <row r="75" spans="1:1" x14ac:dyDescent="0.25">
      <c r="A75" s="122"/>
    </row>
    <row r="76" spans="1:1" x14ac:dyDescent="0.25">
      <c r="A76" s="122"/>
    </row>
    <row r="77" spans="1:1" x14ac:dyDescent="0.25">
      <c r="A77" s="122"/>
    </row>
    <row r="78" spans="1:1" x14ac:dyDescent="0.25">
      <c r="A78" s="122"/>
    </row>
    <row r="79" spans="1:1" x14ac:dyDescent="0.25">
      <c r="A79" s="122"/>
    </row>
    <row r="80" spans="1:1" x14ac:dyDescent="0.25">
      <c r="A80" s="122"/>
    </row>
    <row r="81" spans="1:1" x14ac:dyDescent="0.25">
      <c r="A81" s="122"/>
    </row>
    <row r="82" spans="1:1" x14ac:dyDescent="0.25">
      <c r="A82" s="122"/>
    </row>
    <row r="83" spans="1:1" x14ac:dyDescent="0.25">
      <c r="A83" s="122"/>
    </row>
    <row r="84" spans="1:1" x14ac:dyDescent="0.25">
      <c r="A84" s="122"/>
    </row>
    <row r="85" spans="1:1" x14ac:dyDescent="0.25">
      <c r="A85" s="122"/>
    </row>
    <row r="86" spans="1:1" x14ac:dyDescent="0.25">
      <c r="A86" s="122"/>
    </row>
    <row r="87" spans="1:1" x14ac:dyDescent="0.25">
      <c r="A87" s="122"/>
    </row>
    <row r="88" spans="1:1" x14ac:dyDescent="0.25">
      <c r="A88" s="122"/>
    </row>
    <row r="89" spans="1:1" x14ac:dyDescent="0.25">
      <c r="A89" s="122"/>
    </row>
    <row r="90" spans="1:1" x14ac:dyDescent="0.25">
      <c r="A90" s="122"/>
    </row>
    <row r="91" spans="1:1" x14ac:dyDescent="0.25">
      <c r="A91" s="122"/>
    </row>
    <row r="92" spans="1:1" x14ac:dyDescent="0.25">
      <c r="A92" s="122"/>
    </row>
    <row r="93" spans="1:1" x14ac:dyDescent="0.25">
      <c r="A93" s="122"/>
    </row>
    <row r="94" spans="1:1" x14ac:dyDescent="0.25">
      <c r="A94" s="122"/>
    </row>
    <row r="95" spans="1:1" x14ac:dyDescent="0.25">
      <c r="A95" s="122"/>
    </row>
    <row r="96" spans="1:1" x14ac:dyDescent="0.25">
      <c r="A96" s="122"/>
    </row>
    <row r="97" spans="1:1" x14ac:dyDescent="0.25">
      <c r="A97" s="122"/>
    </row>
    <row r="98" spans="1:1" x14ac:dyDescent="0.25">
      <c r="A98" s="122"/>
    </row>
    <row r="99" spans="1:1" x14ac:dyDescent="0.25">
      <c r="A99" s="122"/>
    </row>
    <row r="100" spans="1:1" x14ac:dyDescent="0.25">
      <c r="A100" s="122"/>
    </row>
    <row r="101" spans="1:1" x14ac:dyDescent="0.25">
      <c r="A101" s="122"/>
    </row>
    <row r="102" spans="1:1" x14ac:dyDescent="0.25">
      <c r="A102" s="122"/>
    </row>
    <row r="103" spans="1:1" x14ac:dyDescent="0.25">
      <c r="A103" s="122"/>
    </row>
    <row r="104" spans="1:1" x14ac:dyDescent="0.25">
      <c r="A104" s="122"/>
    </row>
    <row r="105" spans="1:1" x14ac:dyDescent="0.25">
      <c r="A105" s="122"/>
    </row>
    <row r="106" spans="1:1" x14ac:dyDescent="0.25">
      <c r="A106" s="122"/>
    </row>
    <row r="107" spans="1:1" x14ac:dyDescent="0.25">
      <c r="A107" s="122"/>
    </row>
    <row r="108" spans="1:1" x14ac:dyDescent="0.25">
      <c r="A108" s="122"/>
    </row>
    <row r="109" spans="1:1" x14ac:dyDescent="0.25">
      <c r="A109" s="122"/>
    </row>
    <row r="110" spans="1:1" x14ac:dyDescent="0.25">
      <c r="A110" s="122"/>
    </row>
    <row r="111" spans="1:1" x14ac:dyDescent="0.25">
      <c r="A111" s="122"/>
    </row>
    <row r="112" spans="1:1" x14ac:dyDescent="0.25">
      <c r="A112" s="122"/>
    </row>
    <row r="113" spans="1:1" x14ac:dyDescent="0.25">
      <c r="A113" s="122"/>
    </row>
    <row r="114" spans="1:1" x14ac:dyDescent="0.25">
      <c r="A114" s="122"/>
    </row>
    <row r="115" spans="1:1" x14ac:dyDescent="0.25">
      <c r="A115" s="122"/>
    </row>
    <row r="116" spans="1:1" x14ac:dyDescent="0.25">
      <c r="A116" s="122"/>
    </row>
    <row r="117" spans="1:1" x14ac:dyDescent="0.25">
      <c r="A117" s="122"/>
    </row>
    <row r="118" spans="1:1" x14ac:dyDescent="0.25">
      <c r="A118" s="122"/>
    </row>
    <row r="119" spans="1:1" x14ac:dyDescent="0.25">
      <c r="A119" s="122"/>
    </row>
    <row r="120" spans="1:1" x14ac:dyDescent="0.25">
      <c r="A120" s="122"/>
    </row>
    <row r="121" spans="1:1" x14ac:dyDescent="0.25">
      <c r="A121" s="122"/>
    </row>
    <row r="122" spans="1:1" x14ac:dyDescent="0.25">
      <c r="A122" s="122"/>
    </row>
    <row r="123" spans="1:1" x14ac:dyDescent="0.25">
      <c r="A123" s="122"/>
    </row>
    <row r="124" spans="1:1" x14ac:dyDescent="0.25">
      <c r="A124" s="122"/>
    </row>
    <row r="125" spans="1:1" x14ac:dyDescent="0.25">
      <c r="A125" s="122"/>
    </row>
    <row r="126" spans="1:1" x14ac:dyDescent="0.25">
      <c r="A126" s="122"/>
    </row>
    <row r="127" spans="1:1" x14ac:dyDescent="0.25">
      <c r="A127" s="122"/>
    </row>
    <row r="128" spans="1:1" x14ac:dyDescent="0.25">
      <c r="A128" s="122"/>
    </row>
    <row r="129" spans="1:1" x14ac:dyDescent="0.25">
      <c r="A129" s="122"/>
    </row>
    <row r="130" spans="1:1" x14ac:dyDescent="0.25">
      <c r="A130" s="122"/>
    </row>
    <row r="131" spans="1:1" x14ac:dyDescent="0.25">
      <c r="A131" s="122"/>
    </row>
    <row r="132" spans="1:1" x14ac:dyDescent="0.25">
      <c r="A132" s="122"/>
    </row>
    <row r="133" spans="1:1" x14ac:dyDescent="0.25">
      <c r="A133" s="122"/>
    </row>
    <row r="134" spans="1:1" x14ac:dyDescent="0.25">
      <c r="A134" s="122"/>
    </row>
    <row r="135" spans="1:1" x14ac:dyDescent="0.25">
      <c r="A135" s="122"/>
    </row>
    <row r="136" spans="1:1" x14ac:dyDescent="0.25">
      <c r="A136" s="122"/>
    </row>
    <row r="137" spans="1:1" x14ac:dyDescent="0.25">
      <c r="A137" s="122"/>
    </row>
    <row r="138" spans="1:1" x14ac:dyDescent="0.25">
      <c r="A138" s="122"/>
    </row>
    <row r="139" spans="1:1" x14ac:dyDescent="0.25">
      <c r="A139" s="122"/>
    </row>
    <row r="140" spans="1:1" x14ac:dyDescent="0.25">
      <c r="A140" s="122"/>
    </row>
    <row r="141" spans="1:1" x14ac:dyDescent="0.25">
      <c r="A141" s="122"/>
    </row>
    <row r="142" spans="1:1" x14ac:dyDescent="0.25">
      <c r="A142" s="122"/>
    </row>
    <row r="143" spans="1:1" x14ac:dyDescent="0.25">
      <c r="A143" s="122"/>
    </row>
    <row r="144" spans="1:1" x14ac:dyDescent="0.25">
      <c r="A144" s="122"/>
    </row>
    <row r="145" spans="1:1" x14ac:dyDescent="0.25">
      <c r="A145" s="122"/>
    </row>
    <row r="146" spans="1:1" x14ac:dyDescent="0.25">
      <c r="A146" s="122"/>
    </row>
    <row r="147" spans="1:1" x14ac:dyDescent="0.25">
      <c r="A147" s="122"/>
    </row>
    <row r="148" spans="1:1" x14ac:dyDescent="0.25">
      <c r="A148" s="122"/>
    </row>
    <row r="149" spans="1:1" x14ac:dyDescent="0.25">
      <c r="A149" s="122"/>
    </row>
    <row r="150" spans="1:1" x14ac:dyDescent="0.25">
      <c r="A150" s="122"/>
    </row>
    <row r="151" spans="1:1" x14ac:dyDescent="0.25">
      <c r="A151" s="122"/>
    </row>
    <row r="152" spans="1:1" x14ac:dyDescent="0.25">
      <c r="A152" s="122"/>
    </row>
    <row r="153" spans="1:1" x14ac:dyDescent="0.25">
      <c r="A153" s="122"/>
    </row>
    <row r="154" spans="1:1" x14ac:dyDescent="0.25">
      <c r="A154" s="122"/>
    </row>
    <row r="155" spans="1:1" x14ac:dyDescent="0.25">
      <c r="A155" s="122"/>
    </row>
    <row r="156" spans="1:1" x14ac:dyDescent="0.25">
      <c r="A156" s="122"/>
    </row>
    <row r="157" spans="1:1" x14ac:dyDescent="0.25">
      <c r="A157" s="122"/>
    </row>
    <row r="158" spans="1:1" x14ac:dyDescent="0.25">
      <c r="A158" s="122"/>
    </row>
    <row r="159" spans="1:1" x14ac:dyDescent="0.25">
      <c r="A159" s="122"/>
    </row>
    <row r="160" spans="1:1" x14ac:dyDescent="0.25">
      <c r="A160" s="122"/>
    </row>
    <row r="161" spans="1:1" x14ac:dyDescent="0.25">
      <c r="A161" s="122"/>
    </row>
    <row r="162" spans="1:1" x14ac:dyDescent="0.25">
      <c r="A162" s="122"/>
    </row>
    <row r="163" spans="1:1" x14ac:dyDescent="0.25">
      <c r="A163" s="122"/>
    </row>
    <row r="164" spans="1:1" x14ac:dyDescent="0.25">
      <c r="A164" s="122"/>
    </row>
    <row r="165" spans="1:1" x14ac:dyDescent="0.25">
      <c r="A165" s="122"/>
    </row>
    <row r="166" spans="1:1" x14ac:dyDescent="0.25">
      <c r="A166" s="122"/>
    </row>
    <row r="167" spans="1:1" x14ac:dyDescent="0.25">
      <c r="A167" s="122"/>
    </row>
    <row r="168" spans="1:1" x14ac:dyDescent="0.25">
      <c r="A168" s="122"/>
    </row>
    <row r="169" spans="1:1" x14ac:dyDescent="0.25">
      <c r="A169" s="122"/>
    </row>
    <row r="170" spans="1:1" x14ac:dyDescent="0.25">
      <c r="A170" s="122"/>
    </row>
    <row r="171" spans="1:1" x14ac:dyDescent="0.25">
      <c r="A171" s="122"/>
    </row>
    <row r="172" spans="1:1" x14ac:dyDescent="0.25">
      <c r="A172" s="122"/>
    </row>
    <row r="173" spans="1:1" x14ac:dyDescent="0.25">
      <c r="A173" s="122"/>
    </row>
    <row r="174" spans="1:1" x14ac:dyDescent="0.25">
      <c r="A174" s="122"/>
    </row>
    <row r="175" spans="1:1" x14ac:dyDescent="0.25">
      <c r="A175" s="122"/>
    </row>
    <row r="176" spans="1:1" x14ac:dyDescent="0.25">
      <c r="A176" s="122"/>
    </row>
    <row r="177" spans="1:1" x14ac:dyDescent="0.25">
      <c r="A177" s="122"/>
    </row>
    <row r="178" spans="1:1" x14ac:dyDescent="0.25">
      <c r="A178" s="122"/>
    </row>
    <row r="179" spans="1:1" x14ac:dyDescent="0.25">
      <c r="A179" s="122"/>
    </row>
    <row r="180" spans="1:1" x14ac:dyDescent="0.25">
      <c r="A180" s="122"/>
    </row>
    <row r="181" spans="1:1" x14ac:dyDescent="0.25">
      <c r="A181" s="122"/>
    </row>
    <row r="182" spans="1:1" x14ac:dyDescent="0.25">
      <c r="A182" s="122"/>
    </row>
    <row r="183" spans="1:1" x14ac:dyDescent="0.25">
      <c r="A183" s="122"/>
    </row>
    <row r="184" spans="1:1" x14ac:dyDescent="0.25">
      <c r="A184" s="122"/>
    </row>
    <row r="185" spans="1:1" x14ac:dyDescent="0.25">
      <c r="A185" s="122"/>
    </row>
    <row r="186" spans="1:1" x14ac:dyDescent="0.25">
      <c r="A186" s="122"/>
    </row>
    <row r="187" spans="1:1" x14ac:dyDescent="0.25">
      <c r="A187" s="122"/>
    </row>
    <row r="188" spans="1:1" x14ac:dyDescent="0.25">
      <c r="A188" s="122"/>
    </row>
    <row r="189" spans="1:1" x14ac:dyDescent="0.25">
      <c r="A189" s="122"/>
    </row>
    <row r="190" spans="1:1" x14ac:dyDescent="0.25">
      <c r="A190" s="122"/>
    </row>
    <row r="191" spans="1:1" x14ac:dyDescent="0.25">
      <c r="A191" s="122"/>
    </row>
    <row r="192" spans="1:1" x14ac:dyDescent="0.25">
      <c r="A192" s="122"/>
    </row>
    <row r="193" spans="1:1" x14ac:dyDescent="0.25">
      <c r="A193" s="122"/>
    </row>
    <row r="194" spans="1:1" x14ac:dyDescent="0.25">
      <c r="A194" s="122"/>
    </row>
    <row r="195" spans="1:1" x14ac:dyDescent="0.25">
      <c r="A195" s="122"/>
    </row>
    <row r="196" spans="1:1" x14ac:dyDescent="0.25">
      <c r="A196" s="122"/>
    </row>
    <row r="197" spans="1:1" x14ac:dyDescent="0.25">
      <c r="A197" s="122"/>
    </row>
    <row r="198" spans="1:1" x14ac:dyDescent="0.25">
      <c r="A198" s="122"/>
    </row>
    <row r="199" spans="1:1" x14ac:dyDescent="0.25">
      <c r="A199" s="122"/>
    </row>
    <row r="200" spans="1:1" x14ac:dyDescent="0.25">
      <c r="A200" s="122"/>
    </row>
    <row r="201" spans="1:1" x14ac:dyDescent="0.25">
      <c r="A201" s="122"/>
    </row>
    <row r="202" spans="1:1" x14ac:dyDescent="0.25">
      <c r="A202" s="122"/>
    </row>
    <row r="203" spans="1:1" x14ac:dyDescent="0.25">
      <c r="A203" s="122"/>
    </row>
    <row r="204" spans="1:1" x14ac:dyDescent="0.25">
      <c r="A204" s="122"/>
    </row>
    <row r="205" spans="1:1" x14ac:dyDescent="0.25">
      <c r="A205" s="122"/>
    </row>
    <row r="206" spans="1:1" x14ac:dyDescent="0.25">
      <c r="A206" s="122"/>
    </row>
    <row r="207" spans="1:1" x14ac:dyDescent="0.25">
      <c r="A207" s="122"/>
    </row>
    <row r="208" spans="1:1" x14ac:dyDescent="0.25">
      <c r="A208" s="122"/>
    </row>
    <row r="209" spans="1:1" x14ac:dyDescent="0.25">
      <c r="A209" s="122"/>
    </row>
    <row r="210" spans="1:1" x14ac:dyDescent="0.25">
      <c r="A210" s="122"/>
    </row>
    <row r="211" spans="1:1" x14ac:dyDescent="0.25">
      <c r="A211" s="122"/>
    </row>
    <row r="212" spans="1:1" x14ac:dyDescent="0.25">
      <c r="A212" s="122"/>
    </row>
    <row r="213" spans="1:1" x14ac:dyDescent="0.25">
      <c r="A213" s="122"/>
    </row>
    <row r="214" spans="1:1" x14ac:dyDescent="0.25">
      <c r="A214" s="122"/>
    </row>
    <row r="215" spans="1:1" x14ac:dyDescent="0.25">
      <c r="A215" s="122"/>
    </row>
    <row r="216" spans="1:1" x14ac:dyDescent="0.25">
      <c r="A216" s="122"/>
    </row>
    <row r="217" spans="1:1" x14ac:dyDescent="0.25">
      <c r="A217" s="122"/>
    </row>
    <row r="218" spans="1:1" x14ac:dyDescent="0.25">
      <c r="A218" s="122"/>
    </row>
    <row r="219" spans="1:1" x14ac:dyDescent="0.25">
      <c r="A219" s="122"/>
    </row>
    <row r="220" spans="1:1" x14ac:dyDescent="0.25">
      <c r="A220" s="122"/>
    </row>
    <row r="221" spans="1:1" x14ac:dyDescent="0.25">
      <c r="A221" s="122"/>
    </row>
    <row r="222" spans="1:1" x14ac:dyDescent="0.25">
      <c r="A222" s="122"/>
    </row>
    <row r="223" spans="1:1" x14ac:dyDescent="0.25">
      <c r="A223" s="122"/>
    </row>
    <row r="224" spans="1:1" x14ac:dyDescent="0.25">
      <c r="A224" s="122"/>
    </row>
    <row r="225" spans="1:1" x14ac:dyDescent="0.25">
      <c r="A225" s="122"/>
    </row>
    <row r="226" spans="1:1" x14ac:dyDescent="0.25">
      <c r="A226" s="122"/>
    </row>
    <row r="227" spans="1:1" x14ac:dyDescent="0.25">
      <c r="A227" s="122"/>
    </row>
    <row r="228" spans="1:1" x14ac:dyDescent="0.25">
      <c r="A228" s="122"/>
    </row>
    <row r="229" spans="1:1" x14ac:dyDescent="0.25">
      <c r="A229" s="122"/>
    </row>
    <row r="230" spans="1:1" x14ac:dyDescent="0.25">
      <c r="A230" s="122"/>
    </row>
    <row r="231" spans="1:1" x14ac:dyDescent="0.25">
      <c r="A231" s="122"/>
    </row>
    <row r="232" spans="1:1" x14ac:dyDescent="0.25">
      <c r="A232" s="122"/>
    </row>
    <row r="233" spans="1:1" x14ac:dyDescent="0.25">
      <c r="A233" s="122"/>
    </row>
    <row r="234" spans="1:1" x14ac:dyDescent="0.25">
      <c r="A234" s="122"/>
    </row>
    <row r="235" spans="1:1" x14ac:dyDescent="0.25">
      <c r="A235" s="122"/>
    </row>
    <row r="236" spans="1:1" x14ac:dyDescent="0.25">
      <c r="A236" s="122"/>
    </row>
    <row r="237" spans="1:1" x14ac:dyDescent="0.25">
      <c r="A237" s="122"/>
    </row>
    <row r="238" spans="1:1" x14ac:dyDescent="0.25">
      <c r="A238" s="122"/>
    </row>
    <row r="239" spans="1:1" x14ac:dyDescent="0.25">
      <c r="A239" s="122"/>
    </row>
    <row r="240" spans="1:1" x14ac:dyDescent="0.25">
      <c r="A240" s="122"/>
    </row>
    <row r="241" spans="1:1" x14ac:dyDescent="0.25">
      <c r="A241" s="122"/>
    </row>
    <row r="242" spans="1:1" x14ac:dyDescent="0.25">
      <c r="A242" s="122"/>
    </row>
    <row r="243" spans="1:1" x14ac:dyDescent="0.25">
      <c r="A243" s="122"/>
    </row>
    <row r="244" spans="1:1" x14ac:dyDescent="0.25">
      <c r="A244" s="122"/>
    </row>
    <row r="245" spans="1:1" x14ac:dyDescent="0.25">
      <c r="A245" s="122"/>
    </row>
    <row r="246" spans="1:1" x14ac:dyDescent="0.25">
      <c r="A246" s="122"/>
    </row>
    <row r="247" spans="1:1" x14ac:dyDescent="0.25">
      <c r="A247" s="122"/>
    </row>
    <row r="248" spans="1:1" x14ac:dyDescent="0.25">
      <c r="A248" s="122"/>
    </row>
    <row r="249" spans="1:1" x14ac:dyDescent="0.25">
      <c r="A249" s="122"/>
    </row>
    <row r="250" spans="1:1" x14ac:dyDescent="0.25">
      <c r="A250" s="122"/>
    </row>
    <row r="251" spans="1:1" x14ac:dyDescent="0.25">
      <c r="A251" s="122"/>
    </row>
    <row r="252" spans="1:1" x14ac:dyDescent="0.25">
      <c r="A252" s="122"/>
    </row>
    <row r="253" spans="1:1" x14ac:dyDescent="0.25">
      <c r="A253" s="122"/>
    </row>
    <row r="254" spans="1:1" x14ac:dyDescent="0.25">
      <c r="A254" s="122"/>
    </row>
    <row r="255" spans="1:1" x14ac:dyDescent="0.25">
      <c r="A255" s="122"/>
    </row>
    <row r="256" spans="1:1" x14ac:dyDescent="0.25">
      <c r="A256" s="122"/>
    </row>
    <row r="257" spans="1:1" x14ac:dyDescent="0.25">
      <c r="A257" s="122"/>
    </row>
    <row r="258" spans="1:1" x14ac:dyDescent="0.25">
      <c r="A258" s="122"/>
    </row>
    <row r="259" spans="1:1" x14ac:dyDescent="0.25">
      <c r="A259" s="122"/>
    </row>
    <row r="260" spans="1:1" x14ac:dyDescent="0.25">
      <c r="A260" s="122"/>
    </row>
    <row r="261" spans="1:1" x14ac:dyDescent="0.25">
      <c r="A261" s="122"/>
    </row>
    <row r="262" spans="1:1" x14ac:dyDescent="0.25">
      <c r="A262" s="122"/>
    </row>
    <row r="263" spans="1:1" x14ac:dyDescent="0.25">
      <c r="A263" s="122"/>
    </row>
    <row r="264" spans="1:1" x14ac:dyDescent="0.25">
      <c r="A264" s="122"/>
    </row>
    <row r="265" spans="1:1" x14ac:dyDescent="0.25">
      <c r="A265" s="122"/>
    </row>
    <row r="266" spans="1:1" x14ac:dyDescent="0.25">
      <c r="A266" s="122"/>
    </row>
    <row r="267" spans="1:1" x14ac:dyDescent="0.25">
      <c r="A267" s="122"/>
    </row>
    <row r="268" spans="1:1" x14ac:dyDescent="0.25">
      <c r="A268" s="122"/>
    </row>
    <row r="269" spans="1:1" x14ac:dyDescent="0.25">
      <c r="A269" s="122"/>
    </row>
    <row r="270" spans="1:1" x14ac:dyDescent="0.25">
      <c r="A270" s="122"/>
    </row>
    <row r="271" spans="1:1" x14ac:dyDescent="0.25">
      <c r="A271" s="122"/>
    </row>
    <row r="272" spans="1:1" x14ac:dyDescent="0.25">
      <c r="A272" s="122"/>
    </row>
    <row r="273" spans="1:1" x14ac:dyDescent="0.25">
      <c r="A273" s="122"/>
    </row>
    <row r="274" spans="1:1" x14ac:dyDescent="0.25">
      <c r="A274" s="122"/>
    </row>
    <row r="275" spans="1:1" x14ac:dyDescent="0.25">
      <c r="A275" s="122"/>
    </row>
    <row r="276" spans="1:1" x14ac:dyDescent="0.25">
      <c r="A276" s="122"/>
    </row>
    <row r="277" spans="1:1" x14ac:dyDescent="0.25">
      <c r="A277" s="122"/>
    </row>
    <row r="278" spans="1:1" x14ac:dyDescent="0.25">
      <c r="A278" s="122"/>
    </row>
    <row r="279" spans="1:1" x14ac:dyDescent="0.25">
      <c r="A279" s="122"/>
    </row>
    <row r="280" spans="1:1" x14ac:dyDescent="0.25">
      <c r="A280" s="122"/>
    </row>
    <row r="281" spans="1:1" x14ac:dyDescent="0.25">
      <c r="A281" s="122"/>
    </row>
    <row r="282" spans="1:1" x14ac:dyDescent="0.25">
      <c r="A282" s="122"/>
    </row>
    <row r="283" spans="1:1" x14ac:dyDescent="0.25">
      <c r="A283" s="122"/>
    </row>
    <row r="284" spans="1:1" x14ac:dyDescent="0.25">
      <c r="A284" s="122"/>
    </row>
    <row r="285" spans="1:1" x14ac:dyDescent="0.25">
      <c r="A285" s="122"/>
    </row>
    <row r="286" spans="1:1" x14ac:dyDescent="0.25">
      <c r="A286" s="122"/>
    </row>
    <row r="287" spans="1:1" x14ac:dyDescent="0.25">
      <c r="A287" s="122"/>
    </row>
    <row r="288" spans="1:1" x14ac:dyDescent="0.25">
      <c r="A288" s="122"/>
    </row>
    <row r="289" spans="1:1" x14ac:dyDescent="0.25">
      <c r="A289" s="122"/>
    </row>
    <row r="290" spans="1:1" x14ac:dyDescent="0.25">
      <c r="A290" s="122"/>
    </row>
    <row r="291" spans="1:1" x14ac:dyDescent="0.25">
      <c r="A291" s="122"/>
    </row>
    <row r="292" spans="1:1" x14ac:dyDescent="0.25">
      <c r="A292" s="122"/>
    </row>
    <row r="293" spans="1:1" x14ac:dyDescent="0.25">
      <c r="A293" s="122"/>
    </row>
    <row r="294" spans="1:1" x14ac:dyDescent="0.25">
      <c r="A294" s="122"/>
    </row>
    <row r="295" spans="1:1" x14ac:dyDescent="0.25">
      <c r="A295" s="122"/>
    </row>
    <row r="296" spans="1:1" x14ac:dyDescent="0.25">
      <c r="A296" s="122"/>
    </row>
    <row r="297" spans="1:1" x14ac:dyDescent="0.25">
      <c r="A297" s="122"/>
    </row>
    <row r="298" spans="1:1" x14ac:dyDescent="0.25">
      <c r="A298" s="122"/>
    </row>
    <row r="299" spans="1:1" x14ac:dyDescent="0.25">
      <c r="A299" s="122"/>
    </row>
    <row r="300" spans="1:1" x14ac:dyDescent="0.25">
      <c r="A300" s="122"/>
    </row>
    <row r="301" spans="1:1" x14ac:dyDescent="0.25">
      <c r="A301" s="122"/>
    </row>
    <row r="302" spans="1:1" x14ac:dyDescent="0.25">
      <c r="A302" s="122"/>
    </row>
    <row r="303" spans="1:1" x14ac:dyDescent="0.25">
      <c r="A303" s="122"/>
    </row>
    <row r="304" spans="1:1" x14ac:dyDescent="0.25">
      <c r="A304" s="122"/>
    </row>
    <row r="305" spans="1:1" x14ac:dyDescent="0.25">
      <c r="A305" s="122"/>
    </row>
    <row r="306" spans="1:1" x14ac:dyDescent="0.25">
      <c r="A306" s="122"/>
    </row>
    <row r="307" spans="1:1" x14ac:dyDescent="0.25">
      <c r="A307" s="122"/>
    </row>
    <row r="308" spans="1:1" x14ac:dyDescent="0.25">
      <c r="A308" s="122"/>
    </row>
    <row r="309" spans="1:1" x14ac:dyDescent="0.25">
      <c r="A309" s="122"/>
    </row>
    <row r="310" spans="1:1" x14ac:dyDescent="0.25">
      <c r="A310" s="122"/>
    </row>
    <row r="311" spans="1:1" x14ac:dyDescent="0.25">
      <c r="A311" s="122"/>
    </row>
    <row r="312" spans="1:1" x14ac:dyDescent="0.25">
      <c r="A312" s="122"/>
    </row>
    <row r="313" spans="1:1" x14ac:dyDescent="0.25">
      <c r="A313" s="122"/>
    </row>
    <row r="314" spans="1:1" x14ac:dyDescent="0.25">
      <c r="A314" s="122"/>
    </row>
    <row r="315" spans="1:1" x14ac:dyDescent="0.25">
      <c r="A315" s="122"/>
    </row>
    <row r="316" spans="1:1" x14ac:dyDescent="0.25">
      <c r="A316" s="122"/>
    </row>
    <row r="317" spans="1:1" x14ac:dyDescent="0.25">
      <c r="A317" s="122"/>
    </row>
    <row r="318" spans="1:1" x14ac:dyDescent="0.25">
      <c r="A318" s="122"/>
    </row>
    <row r="319" spans="1:1" x14ac:dyDescent="0.25">
      <c r="A319" s="122"/>
    </row>
    <row r="320" spans="1:1" x14ac:dyDescent="0.25">
      <c r="A320" s="122"/>
    </row>
    <row r="321" spans="1:1" x14ac:dyDescent="0.25">
      <c r="A321" s="122"/>
    </row>
    <row r="322" spans="1:1" x14ac:dyDescent="0.25">
      <c r="A322" s="122"/>
    </row>
    <row r="323" spans="1:1" x14ac:dyDescent="0.25">
      <c r="A323" s="122"/>
    </row>
    <row r="324" spans="1:1" x14ac:dyDescent="0.25">
      <c r="A324" s="122"/>
    </row>
    <row r="325" spans="1:1" x14ac:dyDescent="0.25">
      <c r="A325" s="122"/>
    </row>
    <row r="326" spans="1:1" x14ac:dyDescent="0.25">
      <c r="A326" s="122"/>
    </row>
    <row r="327" spans="1:1" x14ac:dyDescent="0.25">
      <c r="A327" s="122"/>
    </row>
    <row r="328" spans="1:1" x14ac:dyDescent="0.25">
      <c r="A328" s="122"/>
    </row>
    <row r="329" spans="1:1" x14ac:dyDescent="0.25">
      <c r="A329" s="122"/>
    </row>
    <row r="330" spans="1:1" x14ac:dyDescent="0.25">
      <c r="A330" s="122"/>
    </row>
    <row r="331" spans="1:1" x14ac:dyDescent="0.25">
      <c r="A331" s="122"/>
    </row>
    <row r="332" spans="1:1" x14ac:dyDescent="0.25">
      <c r="A332" s="122"/>
    </row>
    <row r="333" spans="1:1" x14ac:dyDescent="0.25">
      <c r="A333" s="122"/>
    </row>
    <row r="334" spans="1:1" x14ac:dyDescent="0.25">
      <c r="A334" s="122"/>
    </row>
    <row r="335" spans="1:1" x14ac:dyDescent="0.25">
      <c r="A335" s="122"/>
    </row>
    <row r="336" spans="1:1" x14ac:dyDescent="0.25">
      <c r="A336" s="122"/>
    </row>
    <row r="337" spans="1:1" x14ac:dyDescent="0.25">
      <c r="A337" s="122"/>
    </row>
    <row r="338" spans="1:1" x14ac:dyDescent="0.25">
      <c r="A338" s="122"/>
    </row>
    <row r="339" spans="1:1" x14ac:dyDescent="0.25">
      <c r="A339" s="122"/>
    </row>
    <row r="340" spans="1:1" x14ac:dyDescent="0.25">
      <c r="A340" s="122"/>
    </row>
    <row r="341" spans="1:1" x14ac:dyDescent="0.25">
      <c r="A341" s="122"/>
    </row>
    <row r="342" spans="1:1" x14ac:dyDescent="0.25">
      <c r="A342" s="122"/>
    </row>
    <row r="343" spans="1:1" x14ac:dyDescent="0.25">
      <c r="A343" s="122"/>
    </row>
    <row r="344" spans="1:1" x14ac:dyDescent="0.25">
      <c r="A344" s="122"/>
    </row>
    <row r="345" spans="1:1" x14ac:dyDescent="0.25">
      <c r="A345" s="122"/>
    </row>
    <row r="346" spans="1:1" x14ac:dyDescent="0.25">
      <c r="A346" s="122"/>
    </row>
    <row r="347" spans="1:1" x14ac:dyDescent="0.25">
      <c r="A347" s="122"/>
    </row>
    <row r="348" spans="1:1" x14ac:dyDescent="0.25">
      <c r="A348" s="122"/>
    </row>
    <row r="349" spans="1:1" x14ac:dyDescent="0.25">
      <c r="A349" s="122"/>
    </row>
    <row r="350" spans="1:1" x14ac:dyDescent="0.25">
      <c r="A350" s="122"/>
    </row>
    <row r="351" spans="1:1" x14ac:dyDescent="0.25">
      <c r="A351" s="122"/>
    </row>
    <row r="352" spans="1:1" x14ac:dyDescent="0.25">
      <c r="A352" s="122"/>
    </row>
    <row r="353" spans="1:1" x14ac:dyDescent="0.25">
      <c r="A353" s="122"/>
    </row>
    <row r="354" spans="1:1" x14ac:dyDescent="0.25">
      <c r="A354" s="122"/>
    </row>
    <row r="355" spans="1:1" x14ac:dyDescent="0.25">
      <c r="A355" s="122"/>
    </row>
    <row r="356" spans="1:1" x14ac:dyDescent="0.25">
      <c r="A356" s="122"/>
    </row>
    <row r="357" spans="1:1" x14ac:dyDescent="0.25">
      <c r="A357" s="122"/>
    </row>
    <row r="358" spans="1:1" x14ac:dyDescent="0.25">
      <c r="A358" s="122"/>
    </row>
    <row r="359" spans="1:1" x14ac:dyDescent="0.25">
      <c r="A359" s="122"/>
    </row>
    <row r="360" spans="1:1" x14ac:dyDescent="0.25">
      <c r="A360" s="122"/>
    </row>
    <row r="361" spans="1:1" x14ac:dyDescent="0.25">
      <c r="A361" s="122"/>
    </row>
    <row r="362" spans="1:1" x14ac:dyDescent="0.25">
      <c r="A362" s="122"/>
    </row>
    <row r="363" spans="1:1" x14ac:dyDescent="0.25">
      <c r="A363" s="122"/>
    </row>
    <row r="364" spans="1:1" x14ac:dyDescent="0.25">
      <c r="A364" s="122"/>
    </row>
    <row r="365" spans="1:1" x14ac:dyDescent="0.25">
      <c r="A365" s="122"/>
    </row>
    <row r="366" spans="1:1" x14ac:dyDescent="0.25">
      <c r="A366" s="122"/>
    </row>
    <row r="367" spans="1:1" x14ac:dyDescent="0.25">
      <c r="A367" s="122"/>
    </row>
    <row r="368" spans="1:1" x14ac:dyDescent="0.25">
      <c r="A368" s="122"/>
    </row>
    <row r="369" spans="1:1" x14ac:dyDescent="0.25">
      <c r="A369" s="122"/>
    </row>
    <row r="370" spans="1:1" x14ac:dyDescent="0.25">
      <c r="A370" s="122"/>
    </row>
    <row r="371" spans="1:1" x14ac:dyDescent="0.25">
      <c r="A371" s="122"/>
    </row>
    <row r="372" spans="1:1" x14ac:dyDescent="0.25">
      <c r="A372" s="122"/>
    </row>
    <row r="373" spans="1:1" x14ac:dyDescent="0.25">
      <c r="A373" s="122"/>
    </row>
    <row r="374" spans="1:1" x14ac:dyDescent="0.25">
      <c r="A374" s="122"/>
    </row>
    <row r="375" spans="1:1" x14ac:dyDescent="0.25">
      <c r="A375" s="122"/>
    </row>
    <row r="376" spans="1:1" x14ac:dyDescent="0.25">
      <c r="A376" s="122"/>
    </row>
    <row r="377" spans="1:1" x14ac:dyDescent="0.25">
      <c r="A377" s="122"/>
    </row>
    <row r="378" spans="1:1" x14ac:dyDescent="0.25">
      <c r="A378" s="122"/>
    </row>
    <row r="379" spans="1:1" x14ac:dyDescent="0.25">
      <c r="A379" s="122"/>
    </row>
    <row r="380" spans="1:1" x14ac:dyDescent="0.25">
      <c r="A380" s="122"/>
    </row>
    <row r="381" spans="1:1" x14ac:dyDescent="0.25">
      <c r="A381" s="122"/>
    </row>
    <row r="382" spans="1:1" x14ac:dyDescent="0.25">
      <c r="A382" s="122"/>
    </row>
    <row r="383" spans="1:1" x14ac:dyDescent="0.25">
      <c r="A383" s="122"/>
    </row>
    <row r="384" spans="1:1" x14ac:dyDescent="0.25">
      <c r="A384" s="122"/>
    </row>
    <row r="385" spans="1:1" x14ac:dyDescent="0.25">
      <c r="A385" s="122"/>
    </row>
    <row r="386" spans="1:1" x14ac:dyDescent="0.25">
      <c r="A386" s="122"/>
    </row>
    <row r="387" spans="1:1" x14ac:dyDescent="0.25">
      <c r="A387" s="122"/>
    </row>
    <row r="388" spans="1:1" x14ac:dyDescent="0.25">
      <c r="A388" s="122"/>
    </row>
    <row r="389" spans="1:1" x14ac:dyDescent="0.25">
      <c r="A389" s="122"/>
    </row>
    <row r="390" spans="1:1" x14ac:dyDescent="0.25">
      <c r="A390" s="122"/>
    </row>
    <row r="391" spans="1:1" x14ac:dyDescent="0.25">
      <c r="A391" s="122"/>
    </row>
    <row r="392" spans="1:1" x14ac:dyDescent="0.25">
      <c r="A392" s="122"/>
    </row>
    <row r="393" spans="1:1" x14ac:dyDescent="0.25">
      <c r="A393" s="122"/>
    </row>
    <row r="394" spans="1:1" x14ac:dyDescent="0.25">
      <c r="A394" s="122"/>
    </row>
    <row r="395" spans="1:1" x14ac:dyDescent="0.25">
      <c r="A395" s="122"/>
    </row>
    <row r="396" spans="1:1" x14ac:dyDescent="0.25">
      <c r="A396" s="122"/>
    </row>
    <row r="397" spans="1:1" x14ac:dyDescent="0.25">
      <c r="A397" s="122"/>
    </row>
    <row r="398" spans="1:1" x14ac:dyDescent="0.25">
      <c r="A398" s="122"/>
    </row>
    <row r="399" spans="1:1" x14ac:dyDescent="0.25">
      <c r="A399" s="122"/>
    </row>
    <row r="400" spans="1:1" x14ac:dyDescent="0.25">
      <c r="A400" s="122"/>
    </row>
    <row r="401" spans="1:1" x14ac:dyDescent="0.25">
      <c r="A401" s="122"/>
    </row>
    <row r="402" spans="1:1" x14ac:dyDescent="0.25">
      <c r="A402" s="122"/>
    </row>
    <row r="403" spans="1:1" x14ac:dyDescent="0.25">
      <c r="A403" s="122"/>
    </row>
    <row r="404" spans="1:1" x14ac:dyDescent="0.25">
      <c r="A404" s="122"/>
    </row>
    <row r="405" spans="1:1" x14ac:dyDescent="0.25">
      <c r="A405" s="122"/>
    </row>
    <row r="406" spans="1:1" x14ac:dyDescent="0.25">
      <c r="A406" s="122"/>
    </row>
    <row r="407" spans="1:1" x14ac:dyDescent="0.25">
      <c r="A407" s="122"/>
    </row>
    <row r="408" spans="1:1" x14ac:dyDescent="0.25">
      <c r="A408" s="122"/>
    </row>
    <row r="409" spans="1:1" x14ac:dyDescent="0.25">
      <c r="A409" s="122"/>
    </row>
    <row r="410" spans="1:1" x14ac:dyDescent="0.25">
      <c r="A410" s="122"/>
    </row>
    <row r="411" spans="1:1" x14ac:dyDescent="0.25">
      <c r="A411" s="122"/>
    </row>
    <row r="412" spans="1:1" x14ac:dyDescent="0.25">
      <c r="A412" s="122"/>
    </row>
    <row r="413" spans="1:1" x14ac:dyDescent="0.25">
      <c r="A413" s="122"/>
    </row>
    <row r="414" spans="1:1" x14ac:dyDescent="0.25">
      <c r="A414" s="122"/>
    </row>
    <row r="415" spans="1:1" x14ac:dyDescent="0.25">
      <c r="A415" s="122"/>
    </row>
    <row r="416" spans="1:1" x14ac:dyDescent="0.25">
      <c r="A416" s="122"/>
    </row>
    <row r="417" spans="1:1" x14ac:dyDescent="0.25">
      <c r="A417" s="122"/>
    </row>
    <row r="418" spans="1:1" x14ac:dyDescent="0.25">
      <c r="A418" s="122"/>
    </row>
    <row r="419" spans="1:1" x14ac:dyDescent="0.25">
      <c r="A419" s="122"/>
    </row>
    <row r="420" spans="1:1" x14ac:dyDescent="0.25">
      <c r="A420" s="122"/>
    </row>
    <row r="421" spans="1:1" x14ac:dyDescent="0.25">
      <c r="A421" s="122"/>
    </row>
    <row r="422" spans="1:1" x14ac:dyDescent="0.25">
      <c r="A422" s="122"/>
    </row>
    <row r="423" spans="1:1" x14ac:dyDescent="0.25">
      <c r="A423" s="122"/>
    </row>
    <row r="424" spans="1:1" x14ac:dyDescent="0.25">
      <c r="A424" s="122"/>
    </row>
    <row r="425" spans="1:1" x14ac:dyDescent="0.25">
      <c r="A425" s="122"/>
    </row>
    <row r="426" spans="1:1" x14ac:dyDescent="0.25">
      <c r="A426" s="122"/>
    </row>
    <row r="427" spans="1:1" x14ac:dyDescent="0.25">
      <c r="A427" s="122"/>
    </row>
    <row r="428" spans="1:1" x14ac:dyDescent="0.25">
      <c r="A428" s="122"/>
    </row>
    <row r="429" spans="1:1" x14ac:dyDescent="0.25">
      <c r="A429" s="122"/>
    </row>
    <row r="430" spans="1:1" x14ac:dyDescent="0.25">
      <c r="A430" s="122"/>
    </row>
    <row r="431" spans="1:1" x14ac:dyDescent="0.25">
      <c r="A431" s="122"/>
    </row>
    <row r="432" spans="1:1" x14ac:dyDescent="0.25">
      <c r="A432" s="122"/>
    </row>
    <row r="433" spans="1:1" x14ac:dyDescent="0.25">
      <c r="A433" s="122"/>
    </row>
    <row r="434" spans="1:1" x14ac:dyDescent="0.25">
      <c r="A434" s="122"/>
    </row>
    <row r="435" spans="1:1" x14ac:dyDescent="0.25">
      <c r="A435" s="122"/>
    </row>
    <row r="436" spans="1:1" x14ac:dyDescent="0.25">
      <c r="A436" s="122"/>
    </row>
    <row r="437" spans="1:1" x14ac:dyDescent="0.25">
      <c r="A437" s="122"/>
    </row>
    <row r="438" spans="1:1" x14ac:dyDescent="0.25">
      <c r="A438" s="122"/>
    </row>
    <row r="439" spans="1:1" x14ac:dyDescent="0.25">
      <c r="A439" s="122"/>
    </row>
    <row r="440" spans="1:1" x14ac:dyDescent="0.25">
      <c r="A440" s="122"/>
    </row>
    <row r="441" spans="1:1" x14ac:dyDescent="0.25">
      <c r="A441" s="122"/>
    </row>
    <row r="442" spans="1:1" x14ac:dyDescent="0.25">
      <c r="A442" s="122"/>
    </row>
    <row r="443" spans="1:1" x14ac:dyDescent="0.25">
      <c r="A443" s="122"/>
    </row>
    <row r="444" spans="1:1" x14ac:dyDescent="0.25">
      <c r="A444" s="122"/>
    </row>
    <row r="445" spans="1:1" x14ac:dyDescent="0.25">
      <c r="A445" s="122"/>
    </row>
    <row r="446" spans="1:1" x14ac:dyDescent="0.25">
      <c r="A446" s="122"/>
    </row>
    <row r="447" spans="1:1" x14ac:dyDescent="0.25">
      <c r="A447" s="122"/>
    </row>
    <row r="448" spans="1:1" x14ac:dyDescent="0.25">
      <c r="A448" s="122"/>
    </row>
    <row r="449" spans="1:1" x14ac:dyDescent="0.25">
      <c r="A449" s="122"/>
    </row>
    <row r="450" spans="1:1" x14ac:dyDescent="0.25">
      <c r="A450" s="122"/>
    </row>
    <row r="451" spans="1:1" x14ac:dyDescent="0.25">
      <c r="A451" s="122"/>
    </row>
    <row r="452" spans="1:1" x14ac:dyDescent="0.25">
      <c r="A452" s="122"/>
    </row>
    <row r="453" spans="1:1" x14ac:dyDescent="0.25">
      <c r="A453" s="122"/>
    </row>
    <row r="454" spans="1:1" x14ac:dyDescent="0.25">
      <c r="A454" s="122"/>
    </row>
    <row r="455" spans="1:1" x14ac:dyDescent="0.25">
      <c r="A455" s="122"/>
    </row>
    <row r="456" spans="1:1" x14ac:dyDescent="0.25">
      <c r="A456" s="122"/>
    </row>
    <row r="457" spans="1:1" x14ac:dyDescent="0.25">
      <c r="A457" s="122"/>
    </row>
    <row r="458" spans="1:1" x14ac:dyDescent="0.25">
      <c r="A458" s="122"/>
    </row>
    <row r="459" spans="1:1" x14ac:dyDescent="0.25">
      <c r="A459" s="122"/>
    </row>
    <row r="460" spans="1:1" x14ac:dyDescent="0.25">
      <c r="A460" s="122"/>
    </row>
    <row r="461" spans="1:1" x14ac:dyDescent="0.25">
      <c r="A461" s="122"/>
    </row>
    <row r="462" spans="1:1" x14ac:dyDescent="0.25">
      <c r="A462" s="122"/>
    </row>
    <row r="463" spans="1:1" x14ac:dyDescent="0.25">
      <c r="A463" s="122"/>
    </row>
    <row r="464" spans="1:1" x14ac:dyDescent="0.25">
      <c r="A464" s="122"/>
    </row>
    <row r="465" spans="1:1" x14ac:dyDescent="0.25">
      <c r="A465" s="122"/>
    </row>
    <row r="466" spans="1:1" x14ac:dyDescent="0.25">
      <c r="A466" s="122"/>
    </row>
    <row r="467" spans="1:1" x14ac:dyDescent="0.25">
      <c r="A467" s="122"/>
    </row>
    <row r="468" spans="1:1" x14ac:dyDescent="0.25">
      <c r="A468" s="122"/>
    </row>
    <row r="469" spans="1:1" x14ac:dyDescent="0.25">
      <c r="A469" s="122"/>
    </row>
    <row r="470" spans="1:1" x14ac:dyDescent="0.25">
      <c r="A470" s="122"/>
    </row>
    <row r="471" spans="1:1" x14ac:dyDescent="0.25">
      <c r="A471" s="122"/>
    </row>
    <row r="472" spans="1:1" x14ac:dyDescent="0.25">
      <c r="A472" s="122"/>
    </row>
    <row r="473" spans="1:1" x14ac:dyDescent="0.25">
      <c r="A473" s="122"/>
    </row>
    <row r="474" spans="1:1" x14ac:dyDescent="0.25">
      <c r="A474" s="122"/>
    </row>
    <row r="475" spans="1:1" x14ac:dyDescent="0.25">
      <c r="A475" s="122"/>
    </row>
    <row r="476" spans="1:1" x14ac:dyDescent="0.25">
      <c r="A476" s="122"/>
    </row>
    <row r="477" spans="1:1" x14ac:dyDescent="0.25">
      <c r="A477" s="122"/>
    </row>
    <row r="478" spans="1:1" x14ac:dyDescent="0.25">
      <c r="A478" s="122"/>
    </row>
    <row r="479" spans="1:1" x14ac:dyDescent="0.25">
      <c r="A479" s="122"/>
    </row>
    <row r="480" spans="1:1" x14ac:dyDescent="0.25">
      <c r="A480" s="122"/>
    </row>
    <row r="481" spans="1:1" x14ac:dyDescent="0.25">
      <c r="A481" s="122"/>
    </row>
    <row r="482" spans="1:1" x14ac:dyDescent="0.25">
      <c r="A482" s="122"/>
    </row>
    <row r="483" spans="1:1" x14ac:dyDescent="0.25">
      <c r="A483" s="122"/>
    </row>
    <row r="484" spans="1:1" x14ac:dyDescent="0.25">
      <c r="A484" s="122"/>
    </row>
    <row r="485" spans="1:1" x14ac:dyDescent="0.25">
      <c r="A485" s="122"/>
    </row>
    <row r="486" spans="1:1" x14ac:dyDescent="0.25">
      <c r="A486" s="122"/>
    </row>
    <row r="487" spans="1:1" x14ac:dyDescent="0.25">
      <c r="A487" s="122"/>
    </row>
    <row r="488" spans="1:1" x14ac:dyDescent="0.25">
      <c r="A488" s="122"/>
    </row>
    <row r="489" spans="1:1" x14ac:dyDescent="0.25">
      <c r="A489" s="122"/>
    </row>
    <row r="490" spans="1:1" x14ac:dyDescent="0.25">
      <c r="A490" s="122"/>
    </row>
    <row r="491" spans="1:1" x14ac:dyDescent="0.25">
      <c r="A491" s="122"/>
    </row>
    <row r="492" spans="1:1" x14ac:dyDescent="0.25">
      <c r="A492" s="122"/>
    </row>
    <row r="493" spans="1:1" x14ac:dyDescent="0.25">
      <c r="A493" s="122"/>
    </row>
    <row r="494" spans="1:1" x14ac:dyDescent="0.25">
      <c r="A494" s="122"/>
    </row>
    <row r="495" spans="1:1" x14ac:dyDescent="0.25">
      <c r="A495" s="122"/>
    </row>
    <row r="496" spans="1:1" x14ac:dyDescent="0.25">
      <c r="A496" s="122"/>
    </row>
    <row r="497" spans="1:1" x14ac:dyDescent="0.25">
      <c r="A497" s="122"/>
    </row>
    <row r="498" spans="1:1" x14ac:dyDescent="0.25">
      <c r="A498" s="122"/>
    </row>
    <row r="499" spans="1:1" x14ac:dyDescent="0.25">
      <c r="A499" s="122"/>
    </row>
    <row r="500" spans="1:1" x14ac:dyDescent="0.25">
      <c r="A500" s="122"/>
    </row>
    <row r="501" spans="1:1" x14ac:dyDescent="0.25">
      <c r="A501" s="122"/>
    </row>
    <row r="502" spans="1:1" x14ac:dyDescent="0.25">
      <c r="A502" s="122"/>
    </row>
    <row r="503" spans="1:1" x14ac:dyDescent="0.25">
      <c r="A503" s="122"/>
    </row>
    <row r="504" spans="1:1" x14ac:dyDescent="0.25">
      <c r="A504" s="122"/>
    </row>
    <row r="505" spans="1:1" x14ac:dyDescent="0.25">
      <c r="A505" s="123"/>
    </row>
    <row r="506" spans="1:1" x14ac:dyDescent="0.25">
      <c r="A506" s="123"/>
    </row>
    <row r="507" spans="1:1" x14ac:dyDescent="0.25">
      <c r="A507" s="123"/>
    </row>
    <row r="508" spans="1:1" x14ac:dyDescent="0.25">
      <c r="A508" s="123"/>
    </row>
    <row r="509" spans="1:1" x14ac:dyDescent="0.25">
      <c r="A509" s="123"/>
    </row>
    <row r="510" spans="1:1" x14ac:dyDescent="0.25">
      <c r="A510" s="123"/>
    </row>
    <row r="511" spans="1:1" x14ac:dyDescent="0.25">
      <c r="A511" s="123"/>
    </row>
    <row r="512" spans="1:1" x14ac:dyDescent="0.25">
      <c r="A512" s="123"/>
    </row>
    <row r="513" spans="1:1" x14ac:dyDescent="0.25">
      <c r="A513" s="123"/>
    </row>
    <row r="514" spans="1:1" x14ac:dyDescent="0.25">
      <c r="A514" s="123"/>
    </row>
    <row r="515" spans="1:1" x14ac:dyDescent="0.25">
      <c r="A515" s="123"/>
    </row>
    <row r="516" spans="1:1" x14ac:dyDescent="0.25">
      <c r="A516" s="123"/>
    </row>
    <row r="517" spans="1:1" x14ac:dyDescent="0.25">
      <c r="A517" s="123"/>
    </row>
    <row r="518" spans="1:1" x14ac:dyDescent="0.25">
      <c r="A518" s="123"/>
    </row>
    <row r="519" spans="1:1" x14ac:dyDescent="0.25">
      <c r="A519" s="123"/>
    </row>
    <row r="520" spans="1:1" x14ac:dyDescent="0.25">
      <c r="A520" s="123"/>
    </row>
    <row r="521" spans="1:1" x14ac:dyDescent="0.25">
      <c r="A521" s="123"/>
    </row>
    <row r="522" spans="1:1" x14ac:dyDescent="0.25">
      <c r="A522" s="123"/>
    </row>
    <row r="523" spans="1:1" x14ac:dyDescent="0.25">
      <c r="A523" s="123"/>
    </row>
    <row r="524" spans="1:1" x14ac:dyDescent="0.25">
      <c r="A524" s="123"/>
    </row>
    <row r="525" spans="1:1" x14ac:dyDescent="0.25">
      <c r="A525" s="123"/>
    </row>
    <row r="526" spans="1:1" x14ac:dyDescent="0.25">
      <c r="A526" s="123"/>
    </row>
    <row r="527" spans="1:1" x14ac:dyDescent="0.25">
      <c r="A527" s="123"/>
    </row>
    <row r="528" spans="1:1" x14ac:dyDescent="0.25">
      <c r="A528" s="123"/>
    </row>
    <row r="529" spans="1:1" x14ac:dyDescent="0.25">
      <c r="A529" s="123"/>
    </row>
    <row r="530" spans="1:1" x14ac:dyDescent="0.25">
      <c r="A530" s="123"/>
    </row>
    <row r="531" spans="1:1" x14ac:dyDescent="0.25">
      <c r="A531" s="123"/>
    </row>
    <row r="532" spans="1:1" x14ac:dyDescent="0.25">
      <c r="A532" s="123"/>
    </row>
    <row r="533" spans="1:1" x14ac:dyDescent="0.25">
      <c r="A533" s="123"/>
    </row>
    <row r="534" spans="1:1" x14ac:dyDescent="0.25">
      <c r="A534" s="123"/>
    </row>
    <row r="535" spans="1:1" x14ac:dyDescent="0.25">
      <c r="A535" s="123"/>
    </row>
    <row r="536" spans="1:1" x14ac:dyDescent="0.25">
      <c r="A536" s="123"/>
    </row>
    <row r="537" spans="1:1" x14ac:dyDescent="0.25">
      <c r="A537" s="123"/>
    </row>
    <row r="538" spans="1:1" x14ac:dyDescent="0.25">
      <c r="A538" s="123"/>
    </row>
    <row r="539" spans="1:1" x14ac:dyDescent="0.25">
      <c r="A539" s="123"/>
    </row>
    <row r="540" spans="1:1" x14ac:dyDescent="0.25">
      <c r="A540" s="123"/>
    </row>
    <row r="541" spans="1:1" x14ac:dyDescent="0.25">
      <c r="A541" s="123"/>
    </row>
    <row r="542" spans="1:1" x14ac:dyDescent="0.25">
      <c r="A542" s="123"/>
    </row>
    <row r="543" spans="1:1" x14ac:dyDescent="0.25">
      <c r="A543" s="123"/>
    </row>
    <row r="544" spans="1:1" x14ac:dyDescent="0.25">
      <c r="A544" s="123"/>
    </row>
    <row r="545" spans="1:1" x14ac:dyDescent="0.25">
      <c r="A545" s="123"/>
    </row>
    <row r="546" spans="1:1" x14ac:dyDescent="0.25">
      <c r="A546" s="123"/>
    </row>
    <row r="547" spans="1:1" x14ac:dyDescent="0.25">
      <c r="A547" s="123"/>
    </row>
    <row r="548" spans="1:1" x14ac:dyDescent="0.25">
      <c r="A548" s="123"/>
    </row>
    <row r="549" spans="1:1" x14ac:dyDescent="0.25">
      <c r="A549" s="123"/>
    </row>
    <row r="550" spans="1:1" x14ac:dyDescent="0.25">
      <c r="A550" s="123"/>
    </row>
    <row r="551" spans="1:1" x14ac:dyDescent="0.25">
      <c r="A551" s="123"/>
    </row>
    <row r="552" spans="1:1" x14ac:dyDescent="0.25">
      <c r="A552" s="123"/>
    </row>
    <row r="553" spans="1:1" x14ac:dyDescent="0.25">
      <c r="A553" s="123"/>
    </row>
    <row r="554" spans="1:1" x14ac:dyDescent="0.25">
      <c r="A554" s="123"/>
    </row>
    <row r="555" spans="1:1" x14ac:dyDescent="0.25">
      <c r="A555" s="123"/>
    </row>
    <row r="556" spans="1:1" x14ac:dyDescent="0.25">
      <c r="A556" s="123"/>
    </row>
    <row r="557" spans="1:1" x14ac:dyDescent="0.25">
      <c r="A557" s="123"/>
    </row>
    <row r="558" spans="1:1" x14ac:dyDescent="0.25">
      <c r="A558" s="123"/>
    </row>
    <row r="559" spans="1:1" x14ac:dyDescent="0.25">
      <c r="A559" s="123"/>
    </row>
    <row r="560" spans="1:1" x14ac:dyDescent="0.25">
      <c r="A560" s="123"/>
    </row>
    <row r="561" spans="1:1" x14ac:dyDescent="0.25">
      <c r="A561" s="123"/>
    </row>
    <row r="562" spans="1:1" x14ac:dyDescent="0.25">
      <c r="A562" s="123"/>
    </row>
    <row r="563" spans="1:1" x14ac:dyDescent="0.25">
      <c r="A563" s="123"/>
    </row>
    <row r="564" spans="1:1" x14ac:dyDescent="0.25">
      <c r="A564" s="123"/>
    </row>
    <row r="565" spans="1:1" x14ac:dyDescent="0.25">
      <c r="A565" s="123"/>
    </row>
    <row r="566" spans="1:1" x14ac:dyDescent="0.25">
      <c r="A566" s="123"/>
    </row>
    <row r="567" spans="1:1" x14ac:dyDescent="0.25">
      <c r="A567" s="123"/>
    </row>
    <row r="568" spans="1:1" x14ac:dyDescent="0.25">
      <c r="A568" s="123"/>
    </row>
    <row r="569" spans="1:1" x14ac:dyDescent="0.25">
      <c r="A569" s="123"/>
    </row>
    <row r="570" spans="1:1" x14ac:dyDescent="0.25">
      <c r="A570" s="123"/>
    </row>
    <row r="571" spans="1:1" x14ac:dyDescent="0.25">
      <c r="A571" s="123"/>
    </row>
    <row r="572" spans="1:1" x14ac:dyDescent="0.25">
      <c r="A572" s="123"/>
    </row>
    <row r="573" spans="1:1" x14ac:dyDescent="0.25">
      <c r="A573" s="123"/>
    </row>
    <row r="574" spans="1:1" x14ac:dyDescent="0.25">
      <c r="A574" s="123"/>
    </row>
    <row r="575" spans="1:1" x14ac:dyDescent="0.25">
      <c r="A575" s="123"/>
    </row>
    <row r="576" spans="1:1" x14ac:dyDescent="0.25">
      <c r="A576" s="123"/>
    </row>
    <row r="577" spans="1:1" x14ac:dyDescent="0.25">
      <c r="A577" s="123"/>
    </row>
    <row r="578" spans="1:1" x14ac:dyDescent="0.25">
      <c r="A578" s="123"/>
    </row>
    <row r="579" spans="1:1" x14ac:dyDescent="0.25">
      <c r="A579" s="123"/>
    </row>
    <row r="580" spans="1:1" x14ac:dyDescent="0.25">
      <c r="A580" s="123"/>
    </row>
    <row r="581" spans="1:1" x14ac:dyDescent="0.25">
      <c r="A581" s="123"/>
    </row>
    <row r="582" spans="1:1" x14ac:dyDescent="0.25">
      <c r="A582" s="123"/>
    </row>
    <row r="583" spans="1:1" x14ac:dyDescent="0.25">
      <c r="A583" s="123"/>
    </row>
    <row r="584" spans="1:1" x14ac:dyDescent="0.25">
      <c r="A584" s="123"/>
    </row>
    <row r="585" spans="1:1" x14ac:dyDescent="0.25">
      <c r="A585" s="123"/>
    </row>
    <row r="586" spans="1:1" x14ac:dyDescent="0.25">
      <c r="A586" s="123"/>
    </row>
    <row r="587" spans="1:1" x14ac:dyDescent="0.25">
      <c r="A587" s="123"/>
    </row>
    <row r="588" spans="1:1" x14ac:dyDescent="0.25">
      <c r="A588" s="123"/>
    </row>
    <row r="589" spans="1:1" x14ac:dyDescent="0.25">
      <c r="A589" s="123"/>
    </row>
    <row r="590" spans="1:1" x14ac:dyDescent="0.25">
      <c r="A590" s="123"/>
    </row>
    <row r="591" spans="1:1" x14ac:dyDescent="0.25">
      <c r="A591" s="123"/>
    </row>
    <row r="592" spans="1:1" x14ac:dyDescent="0.25">
      <c r="A592" s="123"/>
    </row>
    <row r="593" spans="1:1" x14ac:dyDescent="0.25">
      <c r="A593" s="123"/>
    </row>
    <row r="594" spans="1:1" x14ac:dyDescent="0.25">
      <c r="A594" s="123"/>
    </row>
    <row r="595" spans="1:1" x14ac:dyDescent="0.25">
      <c r="A595" s="123"/>
    </row>
    <row r="596" spans="1:1" x14ac:dyDescent="0.25">
      <c r="A596" s="123"/>
    </row>
    <row r="597" spans="1:1" x14ac:dyDescent="0.25">
      <c r="A597" s="123"/>
    </row>
    <row r="598" spans="1:1" x14ac:dyDescent="0.25">
      <c r="A598" s="123"/>
    </row>
    <row r="599" spans="1:1" x14ac:dyDescent="0.25">
      <c r="A599" s="123"/>
    </row>
    <row r="600" spans="1:1" x14ac:dyDescent="0.25">
      <c r="A600" s="123"/>
    </row>
    <row r="601" spans="1:1" x14ac:dyDescent="0.25">
      <c r="A601" s="123"/>
    </row>
    <row r="602" spans="1:1" x14ac:dyDescent="0.25">
      <c r="A602" s="123"/>
    </row>
    <row r="603" spans="1:1" x14ac:dyDescent="0.25">
      <c r="A603" s="123"/>
    </row>
    <row r="604" spans="1:1" x14ac:dyDescent="0.25">
      <c r="A604" s="123"/>
    </row>
    <row r="605" spans="1:1" x14ac:dyDescent="0.25">
      <c r="A605" s="123"/>
    </row>
    <row r="606" spans="1:1" x14ac:dyDescent="0.25">
      <c r="A606" s="123"/>
    </row>
    <row r="607" spans="1:1" x14ac:dyDescent="0.25">
      <c r="A607" s="123"/>
    </row>
    <row r="608" spans="1:1" x14ac:dyDescent="0.25">
      <c r="A608" s="123"/>
    </row>
    <row r="609" spans="1:1" x14ac:dyDescent="0.25">
      <c r="A609" s="123"/>
    </row>
    <row r="610" spans="1:1" x14ac:dyDescent="0.25">
      <c r="A610" s="123"/>
    </row>
    <row r="611" spans="1:1" x14ac:dyDescent="0.25">
      <c r="A611" s="123"/>
    </row>
    <row r="612" spans="1:1" x14ac:dyDescent="0.25">
      <c r="A612" s="123"/>
    </row>
    <row r="613" spans="1:1" x14ac:dyDescent="0.25">
      <c r="A613" s="123"/>
    </row>
    <row r="614" spans="1:1" x14ac:dyDescent="0.25">
      <c r="A614" s="123"/>
    </row>
    <row r="615" spans="1:1" x14ac:dyDescent="0.25">
      <c r="A615" s="123"/>
    </row>
    <row r="616" spans="1:1" x14ac:dyDescent="0.25">
      <c r="A616" s="123"/>
    </row>
    <row r="617" spans="1:1" x14ac:dyDescent="0.25">
      <c r="A617" s="123"/>
    </row>
    <row r="618" spans="1:1" x14ac:dyDescent="0.25">
      <c r="A618" s="123"/>
    </row>
    <row r="619" spans="1:1" x14ac:dyDescent="0.25">
      <c r="A619" s="123"/>
    </row>
    <row r="620" spans="1:1" x14ac:dyDescent="0.25">
      <c r="A620" s="123"/>
    </row>
    <row r="621" spans="1:1" x14ac:dyDescent="0.25">
      <c r="A621" s="123"/>
    </row>
    <row r="622" spans="1:1" x14ac:dyDescent="0.25">
      <c r="A622" s="123"/>
    </row>
    <row r="623" spans="1:1" x14ac:dyDescent="0.25">
      <c r="A623" s="123"/>
    </row>
    <row r="624" spans="1:1" x14ac:dyDescent="0.25">
      <c r="A624" s="123"/>
    </row>
    <row r="625" spans="1:1" x14ac:dyDescent="0.25">
      <c r="A625" s="123"/>
    </row>
    <row r="626" spans="1:1" x14ac:dyDescent="0.25">
      <c r="A626" s="123"/>
    </row>
    <row r="627" spans="1:1" x14ac:dyDescent="0.25">
      <c r="A627" s="123"/>
    </row>
    <row r="628" spans="1:1" x14ac:dyDescent="0.25">
      <c r="A628" s="123"/>
    </row>
    <row r="629" spans="1:1" x14ac:dyDescent="0.25">
      <c r="A629" s="123"/>
    </row>
    <row r="630" spans="1:1" x14ac:dyDescent="0.25">
      <c r="A630" s="123"/>
    </row>
    <row r="631" spans="1:1" x14ac:dyDescent="0.25">
      <c r="A631" s="123"/>
    </row>
    <row r="632" spans="1:1" x14ac:dyDescent="0.25">
      <c r="A632" s="123"/>
    </row>
    <row r="633" spans="1:1" x14ac:dyDescent="0.25">
      <c r="A633" s="123"/>
    </row>
    <row r="634" spans="1:1" x14ac:dyDescent="0.25">
      <c r="A634" s="123"/>
    </row>
    <row r="635" spans="1:1" x14ac:dyDescent="0.25">
      <c r="A635" s="123"/>
    </row>
    <row r="636" spans="1:1" x14ac:dyDescent="0.25">
      <c r="A636" s="123"/>
    </row>
    <row r="637" spans="1:1" x14ac:dyDescent="0.25">
      <c r="A637" s="123"/>
    </row>
    <row r="638" spans="1:1" x14ac:dyDescent="0.25">
      <c r="A638" s="123"/>
    </row>
    <row r="639" spans="1:1" x14ac:dyDescent="0.25">
      <c r="A639" s="123"/>
    </row>
    <row r="640" spans="1:1" x14ac:dyDescent="0.25">
      <c r="A640" s="123"/>
    </row>
    <row r="641" spans="1:1" x14ac:dyDescent="0.25">
      <c r="A641" s="123"/>
    </row>
    <row r="642" spans="1:1" x14ac:dyDescent="0.25">
      <c r="A642" s="123"/>
    </row>
    <row r="643" spans="1:1" x14ac:dyDescent="0.25">
      <c r="A643" s="123"/>
    </row>
    <row r="644" spans="1:1" x14ac:dyDescent="0.25">
      <c r="A644" s="123"/>
    </row>
    <row r="645" spans="1:1" x14ac:dyDescent="0.25">
      <c r="A645" s="123"/>
    </row>
    <row r="646" spans="1:1" x14ac:dyDescent="0.25">
      <c r="A646" s="123"/>
    </row>
    <row r="647" spans="1:1" x14ac:dyDescent="0.25">
      <c r="A647" s="123"/>
    </row>
    <row r="648" spans="1:1" x14ac:dyDescent="0.25">
      <c r="A648" s="123"/>
    </row>
    <row r="649" spans="1:1" x14ac:dyDescent="0.25">
      <c r="A649" s="123"/>
    </row>
    <row r="650" spans="1:1" x14ac:dyDescent="0.25">
      <c r="A650" s="123"/>
    </row>
    <row r="651" spans="1:1" x14ac:dyDescent="0.25">
      <c r="A651" s="123"/>
    </row>
    <row r="652" spans="1:1" x14ac:dyDescent="0.25">
      <c r="A652" s="123"/>
    </row>
    <row r="653" spans="1:1" x14ac:dyDescent="0.25">
      <c r="A653" s="123"/>
    </row>
    <row r="654" spans="1:1" x14ac:dyDescent="0.25">
      <c r="A654" s="123"/>
    </row>
    <row r="655" spans="1:1" x14ac:dyDescent="0.25">
      <c r="A655" s="123"/>
    </row>
    <row r="656" spans="1:1" x14ac:dyDescent="0.25">
      <c r="A656" s="123"/>
    </row>
    <row r="657" spans="1:1" x14ac:dyDescent="0.25">
      <c r="A657" s="123"/>
    </row>
    <row r="658" spans="1:1" x14ac:dyDescent="0.25">
      <c r="A658" s="123"/>
    </row>
    <row r="659" spans="1:1" x14ac:dyDescent="0.25">
      <c r="A659" s="123"/>
    </row>
    <row r="660" spans="1:1" x14ac:dyDescent="0.25">
      <c r="A660" s="123"/>
    </row>
    <row r="661" spans="1:1" x14ac:dyDescent="0.25">
      <c r="A661" s="123"/>
    </row>
    <row r="662" spans="1:1" x14ac:dyDescent="0.25">
      <c r="A662" s="123"/>
    </row>
    <row r="663" spans="1:1" x14ac:dyDescent="0.25">
      <c r="A663" s="123"/>
    </row>
    <row r="664" spans="1:1" x14ac:dyDescent="0.25">
      <c r="A664" s="123"/>
    </row>
    <row r="665" spans="1:1" x14ac:dyDescent="0.25">
      <c r="A665" s="123"/>
    </row>
    <row r="666" spans="1:1" x14ac:dyDescent="0.25">
      <c r="A666" s="123"/>
    </row>
    <row r="667" spans="1:1" x14ac:dyDescent="0.25">
      <c r="A667" s="123"/>
    </row>
    <row r="668" spans="1:1" x14ac:dyDescent="0.25">
      <c r="A668" s="123"/>
    </row>
    <row r="669" spans="1:1" x14ac:dyDescent="0.25">
      <c r="A669" s="123"/>
    </row>
    <row r="670" spans="1:1" x14ac:dyDescent="0.25">
      <c r="A670" s="123"/>
    </row>
    <row r="671" spans="1:1" x14ac:dyDescent="0.25">
      <c r="A671" s="123"/>
    </row>
    <row r="672" spans="1:1" x14ac:dyDescent="0.25">
      <c r="A672" s="123"/>
    </row>
    <row r="673" spans="1:1" x14ac:dyDescent="0.25">
      <c r="A673" s="123"/>
    </row>
    <row r="674" spans="1:1" x14ac:dyDescent="0.25">
      <c r="A674" s="123"/>
    </row>
    <row r="675" spans="1:1" x14ac:dyDescent="0.25">
      <c r="A675" s="123"/>
    </row>
    <row r="676" spans="1:1" x14ac:dyDescent="0.25">
      <c r="A676" s="123"/>
    </row>
    <row r="677" spans="1:1" x14ac:dyDescent="0.25">
      <c r="A677" s="123"/>
    </row>
    <row r="678" spans="1:1" x14ac:dyDescent="0.25">
      <c r="A678" s="123"/>
    </row>
    <row r="679" spans="1:1" x14ac:dyDescent="0.25">
      <c r="A679" s="123"/>
    </row>
    <row r="680" spans="1:1" x14ac:dyDescent="0.25">
      <c r="A680" s="123"/>
    </row>
    <row r="681" spans="1:1" x14ac:dyDescent="0.25">
      <c r="A681" s="123"/>
    </row>
    <row r="682" spans="1:1" x14ac:dyDescent="0.25">
      <c r="A682" s="123"/>
    </row>
    <row r="683" spans="1:1" x14ac:dyDescent="0.25">
      <c r="A683" s="123"/>
    </row>
    <row r="684" spans="1:1" x14ac:dyDescent="0.25">
      <c r="A684" s="123"/>
    </row>
    <row r="685" spans="1:1" x14ac:dyDescent="0.25">
      <c r="A685" s="123"/>
    </row>
    <row r="686" spans="1:1" x14ac:dyDescent="0.25">
      <c r="A686" s="123"/>
    </row>
    <row r="687" spans="1:1" x14ac:dyDescent="0.25">
      <c r="A687" s="123"/>
    </row>
    <row r="688" spans="1:1" x14ac:dyDescent="0.25">
      <c r="A688" s="123"/>
    </row>
    <row r="689" spans="1:1" x14ac:dyDescent="0.25">
      <c r="A689" s="123"/>
    </row>
    <row r="690" spans="1:1" x14ac:dyDescent="0.25">
      <c r="A690" s="123"/>
    </row>
    <row r="691" spans="1:1" x14ac:dyDescent="0.25">
      <c r="A691" s="123"/>
    </row>
    <row r="692" spans="1:1" x14ac:dyDescent="0.25">
      <c r="A692" s="123"/>
    </row>
    <row r="693" spans="1:1" x14ac:dyDescent="0.25">
      <c r="A693" s="123"/>
    </row>
    <row r="694" spans="1:1" x14ac:dyDescent="0.25">
      <c r="A694" s="123"/>
    </row>
    <row r="695" spans="1:1" x14ac:dyDescent="0.25">
      <c r="A695" s="123"/>
    </row>
    <row r="696" spans="1:1" x14ac:dyDescent="0.25">
      <c r="A696" s="123"/>
    </row>
    <row r="697" spans="1:1" x14ac:dyDescent="0.25">
      <c r="A697" s="123"/>
    </row>
    <row r="698" spans="1:1" x14ac:dyDescent="0.25">
      <c r="A698" s="123"/>
    </row>
    <row r="699" spans="1:1" x14ac:dyDescent="0.25">
      <c r="A699" s="123"/>
    </row>
    <row r="700" spans="1:1" x14ac:dyDescent="0.25">
      <c r="A700" s="123"/>
    </row>
    <row r="701" spans="1:1" x14ac:dyDescent="0.25">
      <c r="A701" s="123"/>
    </row>
    <row r="702" spans="1:1" x14ac:dyDescent="0.25">
      <c r="A702" s="123"/>
    </row>
    <row r="703" spans="1:1" x14ac:dyDescent="0.25">
      <c r="A703" s="123"/>
    </row>
    <row r="704" spans="1:1" x14ac:dyDescent="0.25">
      <c r="A704" s="123"/>
    </row>
    <row r="705" spans="1:1" x14ac:dyDescent="0.25">
      <c r="A705" s="123"/>
    </row>
    <row r="706" spans="1:1" x14ac:dyDescent="0.25">
      <c r="A706" s="123"/>
    </row>
    <row r="707" spans="1:1" x14ac:dyDescent="0.25">
      <c r="A707" s="123"/>
    </row>
    <row r="708" spans="1:1" x14ac:dyDescent="0.25">
      <c r="A708" s="123"/>
    </row>
    <row r="709" spans="1:1" x14ac:dyDescent="0.25">
      <c r="A709" s="123"/>
    </row>
    <row r="710" spans="1:1" x14ac:dyDescent="0.25">
      <c r="A710" s="123"/>
    </row>
    <row r="711" spans="1:1" x14ac:dyDescent="0.25">
      <c r="A711" s="123"/>
    </row>
    <row r="712" spans="1:1" x14ac:dyDescent="0.25">
      <c r="A712" s="123"/>
    </row>
    <row r="713" spans="1:1" x14ac:dyDescent="0.25">
      <c r="A713" s="123"/>
    </row>
    <row r="714" spans="1:1" x14ac:dyDescent="0.25">
      <c r="A714" s="123"/>
    </row>
    <row r="715" spans="1:1" x14ac:dyDescent="0.25">
      <c r="A715" s="123"/>
    </row>
    <row r="716" spans="1:1" x14ac:dyDescent="0.25">
      <c r="A716" s="123"/>
    </row>
    <row r="717" spans="1:1" x14ac:dyDescent="0.25">
      <c r="A717" s="123"/>
    </row>
    <row r="718" spans="1:1" x14ac:dyDescent="0.25">
      <c r="A718" s="123"/>
    </row>
    <row r="719" spans="1:1" x14ac:dyDescent="0.25">
      <c r="A719" s="123"/>
    </row>
    <row r="720" spans="1:1" x14ac:dyDescent="0.25">
      <c r="A720" s="123"/>
    </row>
    <row r="721" spans="1:1" x14ac:dyDescent="0.25">
      <c r="A721" s="123"/>
    </row>
    <row r="722" spans="1:1" x14ac:dyDescent="0.25">
      <c r="A722" s="123"/>
    </row>
    <row r="723" spans="1:1" x14ac:dyDescent="0.25">
      <c r="A723" s="123"/>
    </row>
    <row r="724" spans="1:1" x14ac:dyDescent="0.25">
      <c r="A724" s="123"/>
    </row>
    <row r="725" spans="1:1" x14ac:dyDescent="0.25">
      <c r="A725" s="123"/>
    </row>
    <row r="726" spans="1:1" x14ac:dyDescent="0.25">
      <c r="A726" s="123"/>
    </row>
    <row r="727" spans="1:1" x14ac:dyDescent="0.25">
      <c r="A727" s="123"/>
    </row>
    <row r="728" spans="1:1" x14ac:dyDescent="0.25">
      <c r="A728" s="123"/>
    </row>
    <row r="729" spans="1:1" x14ac:dyDescent="0.25">
      <c r="A729" s="123"/>
    </row>
    <row r="730" spans="1:1" x14ac:dyDescent="0.25">
      <c r="A730" s="123"/>
    </row>
    <row r="731" spans="1:1" x14ac:dyDescent="0.25">
      <c r="A731" s="123"/>
    </row>
    <row r="732" spans="1:1" x14ac:dyDescent="0.25">
      <c r="A732" s="123"/>
    </row>
    <row r="733" spans="1:1" x14ac:dyDescent="0.25">
      <c r="A733" s="123"/>
    </row>
    <row r="734" spans="1:1" x14ac:dyDescent="0.25">
      <c r="A734" s="123"/>
    </row>
    <row r="735" spans="1:1" x14ac:dyDescent="0.25">
      <c r="A735" s="123"/>
    </row>
    <row r="736" spans="1:1" x14ac:dyDescent="0.25">
      <c r="A736" s="123"/>
    </row>
    <row r="737" spans="1:1" x14ac:dyDescent="0.25">
      <c r="A737" s="123"/>
    </row>
    <row r="738" spans="1:1" x14ac:dyDescent="0.25">
      <c r="A738" s="123"/>
    </row>
    <row r="739" spans="1:1" x14ac:dyDescent="0.25">
      <c r="A739" s="123"/>
    </row>
    <row r="740" spans="1:1" x14ac:dyDescent="0.25">
      <c r="A740" s="123"/>
    </row>
    <row r="741" spans="1:1" x14ac:dyDescent="0.25">
      <c r="A741" s="123"/>
    </row>
    <row r="742" spans="1:1" x14ac:dyDescent="0.25">
      <c r="A742" s="123"/>
    </row>
    <row r="743" spans="1:1" x14ac:dyDescent="0.25">
      <c r="A743" s="123"/>
    </row>
    <row r="744" spans="1:1" x14ac:dyDescent="0.25">
      <c r="A744" s="123"/>
    </row>
    <row r="745" spans="1:1" x14ac:dyDescent="0.25">
      <c r="A745" s="123"/>
    </row>
    <row r="746" spans="1:1" x14ac:dyDescent="0.25">
      <c r="A746" s="123"/>
    </row>
    <row r="747" spans="1:1" x14ac:dyDescent="0.25">
      <c r="A747" s="123"/>
    </row>
    <row r="748" spans="1:1" x14ac:dyDescent="0.25">
      <c r="A748" s="123"/>
    </row>
    <row r="749" spans="1:1" x14ac:dyDescent="0.25">
      <c r="A749" s="123"/>
    </row>
    <row r="750" spans="1:1" x14ac:dyDescent="0.25">
      <c r="A750" s="123"/>
    </row>
    <row r="751" spans="1:1" x14ac:dyDescent="0.25">
      <c r="A751" s="123"/>
    </row>
    <row r="752" spans="1:1" x14ac:dyDescent="0.25">
      <c r="A752" s="123"/>
    </row>
    <row r="753" spans="1:1" x14ac:dyDescent="0.25">
      <c r="A753" s="123"/>
    </row>
    <row r="754" spans="1:1" x14ac:dyDescent="0.25">
      <c r="A754" s="123"/>
    </row>
    <row r="755" spans="1:1" x14ac:dyDescent="0.25">
      <c r="A755" s="123"/>
    </row>
    <row r="756" spans="1:1" x14ac:dyDescent="0.25">
      <c r="A756" s="123"/>
    </row>
    <row r="757" spans="1:1" x14ac:dyDescent="0.25">
      <c r="A757" s="123"/>
    </row>
    <row r="758" spans="1:1" x14ac:dyDescent="0.25">
      <c r="A758" s="123"/>
    </row>
    <row r="759" spans="1:1" x14ac:dyDescent="0.25">
      <c r="A759" s="123"/>
    </row>
    <row r="760" spans="1:1" x14ac:dyDescent="0.25">
      <c r="A760" s="123"/>
    </row>
    <row r="761" spans="1:1" x14ac:dyDescent="0.25">
      <c r="A761" s="123"/>
    </row>
    <row r="762" spans="1:1" x14ac:dyDescent="0.25">
      <c r="A762" s="123"/>
    </row>
    <row r="763" spans="1:1" x14ac:dyDescent="0.25">
      <c r="A763" s="123"/>
    </row>
    <row r="764" spans="1:1" x14ac:dyDescent="0.25">
      <c r="A764" s="123"/>
    </row>
    <row r="765" spans="1:1" x14ac:dyDescent="0.25">
      <c r="A765" s="123"/>
    </row>
    <row r="766" spans="1:1" x14ac:dyDescent="0.25">
      <c r="A766" s="123"/>
    </row>
    <row r="767" spans="1:1" x14ac:dyDescent="0.25">
      <c r="A767" s="123"/>
    </row>
    <row r="768" spans="1:1" x14ac:dyDescent="0.25">
      <c r="A768" s="123"/>
    </row>
    <row r="769" spans="1:1" x14ac:dyDescent="0.25">
      <c r="A769" s="123"/>
    </row>
    <row r="770" spans="1:1" x14ac:dyDescent="0.25">
      <c r="A770" s="123"/>
    </row>
    <row r="771" spans="1:1" x14ac:dyDescent="0.25">
      <c r="A771" s="123"/>
    </row>
    <row r="772" spans="1:1" x14ac:dyDescent="0.25">
      <c r="A772" s="123"/>
    </row>
    <row r="773" spans="1:1" x14ac:dyDescent="0.25">
      <c r="A773" s="123"/>
    </row>
    <row r="774" spans="1:1" x14ac:dyDescent="0.25">
      <c r="A774" s="123"/>
    </row>
    <row r="775" spans="1:1" x14ac:dyDescent="0.25">
      <c r="A775" s="123"/>
    </row>
    <row r="776" spans="1:1" x14ac:dyDescent="0.25">
      <c r="A776" s="123"/>
    </row>
    <row r="777" spans="1:1" x14ac:dyDescent="0.25">
      <c r="A777" s="123"/>
    </row>
    <row r="778" spans="1:1" x14ac:dyDescent="0.25">
      <c r="A778" s="123"/>
    </row>
    <row r="779" spans="1:1" x14ac:dyDescent="0.25">
      <c r="A779" s="123"/>
    </row>
    <row r="780" spans="1:1" x14ac:dyDescent="0.25">
      <c r="A780" s="123"/>
    </row>
    <row r="781" spans="1:1" x14ac:dyDescent="0.25">
      <c r="A781" s="123"/>
    </row>
    <row r="782" spans="1:1" x14ac:dyDescent="0.25">
      <c r="A782" s="123"/>
    </row>
    <row r="783" spans="1:1" x14ac:dyDescent="0.25">
      <c r="A783" s="123"/>
    </row>
    <row r="784" spans="1:1" x14ac:dyDescent="0.25">
      <c r="A784" s="123"/>
    </row>
    <row r="785" spans="1:1" x14ac:dyDescent="0.25">
      <c r="A785" s="123"/>
    </row>
    <row r="786" spans="1:1" x14ac:dyDescent="0.25">
      <c r="A786" s="123"/>
    </row>
    <row r="787" spans="1:1" x14ac:dyDescent="0.25">
      <c r="A787" s="123"/>
    </row>
    <row r="788" spans="1:1" x14ac:dyDescent="0.25">
      <c r="A788" s="123"/>
    </row>
    <row r="789" spans="1:1" x14ac:dyDescent="0.25">
      <c r="A789" s="123"/>
    </row>
    <row r="790" spans="1:1" x14ac:dyDescent="0.25">
      <c r="A790" s="123"/>
    </row>
    <row r="791" spans="1:1" x14ac:dyDescent="0.25">
      <c r="A791" s="123"/>
    </row>
    <row r="792" spans="1:1" x14ac:dyDescent="0.25">
      <c r="A792" s="123"/>
    </row>
    <row r="793" spans="1:1" x14ac:dyDescent="0.25">
      <c r="A793" s="123"/>
    </row>
    <row r="794" spans="1:1" x14ac:dyDescent="0.25">
      <c r="A794" s="123"/>
    </row>
    <row r="795" spans="1:1" x14ac:dyDescent="0.25">
      <c r="A795" s="123"/>
    </row>
    <row r="796" spans="1:1" x14ac:dyDescent="0.25">
      <c r="A796" s="123"/>
    </row>
    <row r="797" spans="1:1" x14ac:dyDescent="0.25">
      <c r="A797" s="123"/>
    </row>
    <row r="798" spans="1:1" x14ac:dyDescent="0.25">
      <c r="A798" s="123"/>
    </row>
    <row r="799" spans="1:1" x14ac:dyDescent="0.25">
      <c r="A799" s="123"/>
    </row>
    <row r="800" spans="1:1" x14ac:dyDescent="0.25">
      <c r="A800" s="123"/>
    </row>
    <row r="801" spans="1:1" x14ac:dyDescent="0.25">
      <c r="A801" s="123"/>
    </row>
    <row r="802" spans="1:1" x14ac:dyDescent="0.25">
      <c r="A802" s="123"/>
    </row>
    <row r="803" spans="1:1" x14ac:dyDescent="0.25">
      <c r="A803" s="123"/>
    </row>
    <row r="804" spans="1:1" x14ac:dyDescent="0.25">
      <c r="A804" s="123"/>
    </row>
    <row r="805" spans="1:1" x14ac:dyDescent="0.25">
      <c r="A805" s="123"/>
    </row>
    <row r="806" spans="1:1" x14ac:dyDescent="0.25">
      <c r="A806" s="123"/>
    </row>
    <row r="807" spans="1:1" x14ac:dyDescent="0.25">
      <c r="A807" s="123"/>
    </row>
    <row r="808" spans="1:1" x14ac:dyDescent="0.25">
      <c r="A808" s="123"/>
    </row>
    <row r="809" spans="1:1" x14ac:dyDescent="0.25">
      <c r="A809" s="123"/>
    </row>
    <row r="810" spans="1:1" x14ac:dyDescent="0.25">
      <c r="A810" s="123"/>
    </row>
    <row r="811" spans="1:1" x14ac:dyDescent="0.25">
      <c r="A811" s="123"/>
    </row>
    <row r="812" spans="1:1" x14ac:dyDescent="0.25">
      <c r="A812" s="123"/>
    </row>
    <row r="813" spans="1:1" x14ac:dyDescent="0.25">
      <c r="A813" s="123"/>
    </row>
    <row r="814" spans="1:1" x14ac:dyDescent="0.25">
      <c r="A814" s="123"/>
    </row>
    <row r="815" spans="1:1" x14ac:dyDescent="0.25">
      <c r="A815" s="123"/>
    </row>
    <row r="816" spans="1:1" x14ac:dyDescent="0.25">
      <c r="A816" s="123"/>
    </row>
    <row r="817" spans="1:1" x14ac:dyDescent="0.25">
      <c r="A817" s="123"/>
    </row>
    <row r="818" spans="1:1" x14ac:dyDescent="0.25">
      <c r="A818" s="123"/>
    </row>
    <row r="819" spans="1:1" x14ac:dyDescent="0.25">
      <c r="A819" s="123"/>
    </row>
    <row r="820" spans="1:1" x14ac:dyDescent="0.25">
      <c r="A820" s="123"/>
    </row>
    <row r="821" spans="1:1" x14ac:dyDescent="0.25">
      <c r="A821" s="123"/>
    </row>
    <row r="822" spans="1:1" x14ac:dyDescent="0.25">
      <c r="A822" s="123"/>
    </row>
    <row r="823" spans="1:1" x14ac:dyDescent="0.25">
      <c r="A823" s="123"/>
    </row>
    <row r="824" spans="1:1" x14ac:dyDescent="0.25">
      <c r="A824" s="123"/>
    </row>
    <row r="825" spans="1:1" x14ac:dyDescent="0.25">
      <c r="A825" s="123"/>
    </row>
    <row r="826" spans="1:1" x14ac:dyDescent="0.25">
      <c r="A826" s="123"/>
    </row>
    <row r="827" spans="1:1" x14ac:dyDescent="0.25">
      <c r="A827" s="123"/>
    </row>
    <row r="828" spans="1:1" x14ac:dyDescent="0.25">
      <c r="A828" s="123"/>
    </row>
    <row r="829" spans="1:1" x14ac:dyDescent="0.25">
      <c r="A829" s="123"/>
    </row>
    <row r="830" spans="1:1" x14ac:dyDescent="0.25">
      <c r="A830" s="123"/>
    </row>
    <row r="831" spans="1:1" x14ac:dyDescent="0.25">
      <c r="A831" s="123"/>
    </row>
    <row r="832" spans="1:1" x14ac:dyDescent="0.25">
      <c r="A832" s="123"/>
    </row>
    <row r="833" spans="1:1" x14ac:dyDescent="0.25">
      <c r="A833" s="123"/>
    </row>
    <row r="834" spans="1:1" x14ac:dyDescent="0.25">
      <c r="A834" s="123"/>
    </row>
    <row r="835" spans="1:1" x14ac:dyDescent="0.25">
      <c r="A835" s="123"/>
    </row>
    <row r="836" spans="1:1" x14ac:dyDescent="0.25">
      <c r="A836" s="123"/>
    </row>
    <row r="837" spans="1:1" x14ac:dyDescent="0.25">
      <c r="A837" s="123"/>
    </row>
    <row r="838" spans="1:1" x14ac:dyDescent="0.25">
      <c r="A838" s="123"/>
    </row>
    <row r="839" spans="1:1" x14ac:dyDescent="0.25">
      <c r="A839" s="123"/>
    </row>
    <row r="840" spans="1:1" x14ac:dyDescent="0.25">
      <c r="A840" s="123"/>
    </row>
    <row r="841" spans="1:1" x14ac:dyDescent="0.25">
      <c r="A841" s="123"/>
    </row>
    <row r="842" spans="1:1" x14ac:dyDescent="0.25">
      <c r="A842" s="123"/>
    </row>
    <row r="843" spans="1:1" x14ac:dyDescent="0.25">
      <c r="A843" s="123"/>
    </row>
    <row r="844" spans="1:1" x14ac:dyDescent="0.25">
      <c r="A844" s="123"/>
    </row>
    <row r="845" spans="1:1" x14ac:dyDescent="0.25">
      <c r="A845" s="123"/>
    </row>
    <row r="846" spans="1:1" x14ac:dyDescent="0.25">
      <c r="A846" s="123"/>
    </row>
    <row r="847" spans="1:1" x14ac:dyDescent="0.25">
      <c r="A847" s="123"/>
    </row>
    <row r="848" spans="1:1" x14ac:dyDescent="0.25">
      <c r="A848" s="123"/>
    </row>
    <row r="849" spans="1:1" x14ac:dyDescent="0.25">
      <c r="A849" s="123"/>
    </row>
    <row r="850" spans="1:1" x14ac:dyDescent="0.25">
      <c r="A850" s="123"/>
    </row>
    <row r="851" spans="1:1" x14ac:dyDescent="0.25">
      <c r="A851" s="123"/>
    </row>
    <row r="852" spans="1:1" x14ac:dyDescent="0.25">
      <c r="A852" s="123"/>
    </row>
    <row r="853" spans="1:1" x14ac:dyDescent="0.25">
      <c r="A853" s="123"/>
    </row>
    <row r="854" spans="1:1" x14ac:dyDescent="0.25">
      <c r="A854" s="123"/>
    </row>
    <row r="855" spans="1:1" x14ac:dyDescent="0.25">
      <c r="A855" s="123"/>
    </row>
    <row r="856" spans="1:1" x14ac:dyDescent="0.25">
      <c r="A856" s="123"/>
    </row>
    <row r="857" spans="1:1" x14ac:dyDescent="0.25">
      <c r="A857" s="123"/>
    </row>
    <row r="858" spans="1:1" x14ac:dyDescent="0.25">
      <c r="A858" s="123"/>
    </row>
    <row r="859" spans="1:1" x14ac:dyDescent="0.25">
      <c r="A859" s="123"/>
    </row>
    <row r="860" spans="1:1" x14ac:dyDescent="0.25">
      <c r="A860" s="123"/>
    </row>
    <row r="861" spans="1:1" x14ac:dyDescent="0.25">
      <c r="A861" s="123"/>
    </row>
    <row r="862" spans="1:1" x14ac:dyDescent="0.25">
      <c r="A862" s="123"/>
    </row>
    <row r="863" spans="1:1" x14ac:dyDescent="0.25">
      <c r="A863" s="123"/>
    </row>
    <row r="864" spans="1:1" x14ac:dyDescent="0.25">
      <c r="A864" s="123"/>
    </row>
    <row r="865" spans="1:1" x14ac:dyDescent="0.25">
      <c r="A865" s="123"/>
    </row>
    <row r="866" spans="1:1" x14ac:dyDescent="0.25">
      <c r="A866" s="123"/>
    </row>
    <row r="867" spans="1:1" x14ac:dyDescent="0.25">
      <c r="A867" s="123"/>
    </row>
    <row r="868" spans="1:1" x14ac:dyDescent="0.25">
      <c r="A868" s="123"/>
    </row>
    <row r="869" spans="1:1" x14ac:dyDescent="0.25">
      <c r="A869" s="123"/>
    </row>
    <row r="870" spans="1:1" x14ac:dyDescent="0.25">
      <c r="A870" s="123"/>
    </row>
    <row r="871" spans="1:1" x14ac:dyDescent="0.25">
      <c r="A871" s="123"/>
    </row>
    <row r="872" spans="1:1" x14ac:dyDescent="0.25">
      <c r="A872" s="123"/>
    </row>
    <row r="873" spans="1:1" x14ac:dyDescent="0.25">
      <c r="A873" s="123"/>
    </row>
    <row r="874" spans="1:1" x14ac:dyDescent="0.25">
      <c r="A874" s="123"/>
    </row>
    <row r="875" spans="1:1" x14ac:dyDescent="0.25">
      <c r="A875" s="123"/>
    </row>
    <row r="876" spans="1:1" x14ac:dyDescent="0.25">
      <c r="A876" s="123"/>
    </row>
    <row r="877" spans="1:1" x14ac:dyDescent="0.25">
      <c r="A877" s="123"/>
    </row>
    <row r="878" spans="1:1" x14ac:dyDescent="0.25">
      <c r="A878" s="123"/>
    </row>
    <row r="879" spans="1:1" x14ac:dyDescent="0.25">
      <c r="A879" s="123"/>
    </row>
    <row r="880" spans="1:1" x14ac:dyDescent="0.25">
      <c r="A880" s="123"/>
    </row>
    <row r="881" spans="1:1" x14ac:dyDescent="0.25">
      <c r="A881" s="123"/>
    </row>
    <row r="882" spans="1:1" x14ac:dyDescent="0.25">
      <c r="A882" s="123"/>
    </row>
    <row r="883" spans="1:1" x14ac:dyDescent="0.25">
      <c r="A883" s="123"/>
    </row>
    <row r="884" spans="1:1" x14ac:dyDescent="0.25">
      <c r="A884" s="123"/>
    </row>
    <row r="885" spans="1:1" x14ac:dyDescent="0.25">
      <c r="A885" s="123"/>
    </row>
    <row r="886" spans="1:1" x14ac:dyDescent="0.25">
      <c r="A886" s="123"/>
    </row>
    <row r="887" spans="1:1" x14ac:dyDescent="0.25">
      <c r="A887" s="123"/>
    </row>
    <row r="888" spans="1:1" x14ac:dyDescent="0.25">
      <c r="A888" s="123"/>
    </row>
    <row r="889" spans="1:1" x14ac:dyDescent="0.25">
      <c r="A889" s="123"/>
    </row>
    <row r="890" spans="1:1" x14ac:dyDescent="0.25">
      <c r="A890" s="123"/>
    </row>
    <row r="891" spans="1:1" x14ac:dyDescent="0.25">
      <c r="A891" s="123"/>
    </row>
    <row r="892" spans="1:1" x14ac:dyDescent="0.25">
      <c r="A892" s="123"/>
    </row>
    <row r="893" spans="1:1" x14ac:dyDescent="0.25">
      <c r="A893" s="123"/>
    </row>
    <row r="894" spans="1:1" x14ac:dyDescent="0.25">
      <c r="A894" s="123"/>
    </row>
    <row r="895" spans="1:1" x14ac:dyDescent="0.25">
      <c r="A895" s="123"/>
    </row>
    <row r="896" spans="1:1" x14ac:dyDescent="0.25">
      <c r="A896" s="123"/>
    </row>
    <row r="897" spans="1:1" x14ac:dyDescent="0.25">
      <c r="A897" s="123"/>
    </row>
    <row r="898" spans="1:1" x14ac:dyDescent="0.25">
      <c r="A898" s="123"/>
    </row>
    <row r="899" spans="1:1" x14ac:dyDescent="0.25">
      <c r="A899" s="123"/>
    </row>
    <row r="900" spans="1:1" x14ac:dyDescent="0.25">
      <c r="A900" s="123"/>
    </row>
    <row r="901" spans="1:1" x14ac:dyDescent="0.25">
      <c r="A901" s="123"/>
    </row>
    <row r="902" spans="1:1" x14ac:dyDescent="0.25">
      <c r="A902" s="123"/>
    </row>
    <row r="903" spans="1:1" x14ac:dyDescent="0.25">
      <c r="A903" s="123"/>
    </row>
    <row r="904" spans="1:1" x14ac:dyDescent="0.25">
      <c r="A904" s="123"/>
    </row>
    <row r="905" spans="1:1" x14ac:dyDescent="0.25">
      <c r="A905" s="123"/>
    </row>
    <row r="906" spans="1:1" x14ac:dyDescent="0.25">
      <c r="A906" s="123"/>
    </row>
    <row r="907" spans="1:1" x14ac:dyDescent="0.25">
      <c r="A907" s="123"/>
    </row>
    <row r="908" spans="1:1" x14ac:dyDescent="0.25">
      <c r="A908" s="123"/>
    </row>
    <row r="909" spans="1:1" x14ac:dyDescent="0.25">
      <c r="A909" s="123"/>
    </row>
    <row r="910" spans="1:1" x14ac:dyDescent="0.25">
      <c r="A910" s="123"/>
    </row>
    <row r="911" spans="1:1" x14ac:dyDescent="0.25">
      <c r="A911" s="123"/>
    </row>
    <row r="912" spans="1:1" x14ac:dyDescent="0.25">
      <c r="A912" s="123"/>
    </row>
    <row r="913" spans="1:1" x14ac:dyDescent="0.25">
      <c r="A913" s="123"/>
    </row>
    <row r="914" spans="1:1" x14ac:dyDescent="0.25">
      <c r="A914" s="123"/>
    </row>
    <row r="915" spans="1:1" x14ac:dyDescent="0.25">
      <c r="A915" s="123"/>
    </row>
    <row r="916" spans="1:1" x14ac:dyDescent="0.25">
      <c r="A916" s="123"/>
    </row>
    <row r="917" spans="1:1" x14ac:dyDescent="0.25">
      <c r="A917" s="123"/>
    </row>
    <row r="918" spans="1:1" x14ac:dyDescent="0.25">
      <c r="A918" s="123"/>
    </row>
    <row r="919" spans="1:1" x14ac:dyDescent="0.25">
      <c r="A919" s="123"/>
    </row>
    <row r="920" spans="1:1" x14ac:dyDescent="0.25">
      <c r="A920" s="123"/>
    </row>
    <row r="921" spans="1:1" x14ac:dyDescent="0.25">
      <c r="A921" s="123"/>
    </row>
    <row r="922" spans="1:1" x14ac:dyDescent="0.25">
      <c r="A922" s="123"/>
    </row>
    <row r="923" spans="1:1" x14ac:dyDescent="0.25">
      <c r="A923" s="123"/>
    </row>
    <row r="924" spans="1:1" x14ac:dyDescent="0.25">
      <c r="A924" s="123"/>
    </row>
    <row r="925" spans="1:1" x14ac:dyDescent="0.25">
      <c r="A925" s="123"/>
    </row>
    <row r="926" spans="1:1" x14ac:dyDescent="0.25">
      <c r="A926" s="123"/>
    </row>
    <row r="927" spans="1:1" x14ac:dyDescent="0.25">
      <c r="A927" s="123"/>
    </row>
    <row r="928" spans="1:1" x14ac:dyDescent="0.25">
      <c r="A928" s="123"/>
    </row>
    <row r="929" spans="1:1" x14ac:dyDescent="0.25">
      <c r="A929" s="123"/>
    </row>
    <row r="930" spans="1:1" x14ac:dyDescent="0.25">
      <c r="A930" s="123"/>
    </row>
    <row r="931" spans="1:1" x14ac:dyDescent="0.25">
      <c r="A931" s="123"/>
    </row>
    <row r="932" spans="1:1" x14ac:dyDescent="0.25">
      <c r="A932" s="123"/>
    </row>
    <row r="933" spans="1:1" x14ac:dyDescent="0.25">
      <c r="A933" s="123"/>
    </row>
    <row r="934" spans="1:1" x14ac:dyDescent="0.25">
      <c r="A934" s="123"/>
    </row>
    <row r="935" spans="1:1" x14ac:dyDescent="0.25">
      <c r="A935" s="123"/>
    </row>
    <row r="936" spans="1:1" x14ac:dyDescent="0.25">
      <c r="A936" s="123"/>
    </row>
    <row r="937" spans="1:1" x14ac:dyDescent="0.25">
      <c r="A937" s="123"/>
    </row>
    <row r="938" spans="1:1" x14ac:dyDescent="0.25">
      <c r="A938" s="123"/>
    </row>
    <row r="939" spans="1:1" x14ac:dyDescent="0.25">
      <c r="A939" s="123"/>
    </row>
    <row r="940" spans="1:1" x14ac:dyDescent="0.25">
      <c r="A940" s="123"/>
    </row>
    <row r="941" spans="1:1" x14ac:dyDescent="0.25">
      <c r="A941" s="123"/>
    </row>
    <row r="942" spans="1:1" x14ac:dyDescent="0.25">
      <c r="A942" s="123"/>
    </row>
    <row r="943" spans="1:1" x14ac:dyDescent="0.25">
      <c r="A943" s="123"/>
    </row>
    <row r="944" spans="1:1" x14ac:dyDescent="0.25">
      <c r="A944" s="123"/>
    </row>
    <row r="945" spans="1:1" x14ac:dyDescent="0.25">
      <c r="A945" s="123"/>
    </row>
    <row r="946" spans="1:1" x14ac:dyDescent="0.25">
      <c r="A946" s="123"/>
    </row>
    <row r="947" spans="1:1" x14ac:dyDescent="0.25">
      <c r="A947" s="123"/>
    </row>
    <row r="948" spans="1:1" x14ac:dyDescent="0.25">
      <c r="A948" s="123"/>
    </row>
    <row r="949" spans="1:1" x14ac:dyDescent="0.25">
      <c r="A949" s="123"/>
    </row>
    <row r="950" spans="1:1" x14ac:dyDescent="0.25">
      <c r="A950" s="123"/>
    </row>
    <row r="951" spans="1:1" x14ac:dyDescent="0.25">
      <c r="A951" s="123"/>
    </row>
    <row r="952" spans="1:1" x14ac:dyDescent="0.25">
      <c r="A952" s="123"/>
    </row>
    <row r="953" spans="1:1" x14ac:dyDescent="0.25">
      <c r="A953" s="123"/>
    </row>
    <row r="954" spans="1:1" x14ac:dyDescent="0.25">
      <c r="A954" s="123"/>
    </row>
    <row r="955" spans="1:1" x14ac:dyDescent="0.25">
      <c r="A955" s="123"/>
    </row>
    <row r="956" spans="1:1" x14ac:dyDescent="0.25">
      <c r="A956" s="123"/>
    </row>
    <row r="957" spans="1:1" x14ac:dyDescent="0.25">
      <c r="A957" s="123"/>
    </row>
    <row r="958" spans="1:1" x14ac:dyDescent="0.25">
      <c r="A958" s="123"/>
    </row>
    <row r="959" spans="1:1" x14ac:dyDescent="0.25">
      <c r="A959" s="123"/>
    </row>
    <row r="960" spans="1:1" x14ac:dyDescent="0.25">
      <c r="A960" s="123"/>
    </row>
    <row r="961" spans="1:1" x14ac:dyDescent="0.25">
      <c r="A961" s="123"/>
    </row>
    <row r="962" spans="1:1" x14ac:dyDescent="0.25">
      <c r="A962" s="123"/>
    </row>
    <row r="963" spans="1:1" x14ac:dyDescent="0.25">
      <c r="A963" s="123"/>
    </row>
    <row r="964" spans="1:1" x14ac:dyDescent="0.25">
      <c r="A964" s="123"/>
    </row>
    <row r="965" spans="1:1" x14ac:dyDescent="0.25">
      <c r="A965" s="123"/>
    </row>
    <row r="966" spans="1:1" x14ac:dyDescent="0.25">
      <c r="A966" s="123"/>
    </row>
    <row r="967" spans="1:1" x14ac:dyDescent="0.25">
      <c r="A967" s="123"/>
    </row>
    <row r="968" spans="1:1" x14ac:dyDescent="0.25">
      <c r="A968" s="123"/>
    </row>
    <row r="969" spans="1:1" x14ac:dyDescent="0.25">
      <c r="A969" s="123"/>
    </row>
    <row r="970" spans="1:1" x14ac:dyDescent="0.25">
      <c r="A970" s="123"/>
    </row>
    <row r="971" spans="1:1" x14ac:dyDescent="0.25">
      <c r="A971" s="123"/>
    </row>
    <row r="972" spans="1:1" x14ac:dyDescent="0.25">
      <c r="A972" s="123"/>
    </row>
    <row r="973" spans="1:1" x14ac:dyDescent="0.25">
      <c r="A973" s="123"/>
    </row>
    <row r="974" spans="1:1" x14ac:dyDescent="0.25">
      <c r="A974" s="123"/>
    </row>
    <row r="975" spans="1:1" x14ac:dyDescent="0.25">
      <c r="A975" s="123"/>
    </row>
    <row r="976" spans="1:1" x14ac:dyDescent="0.25">
      <c r="A976" s="123"/>
    </row>
    <row r="977" spans="1:1" x14ac:dyDescent="0.25">
      <c r="A977" s="123"/>
    </row>
    <row r="978" spans="1:1" x14ac:dyDescent="0.25">
      <c r="A978" s="123"/>
    </row>
    <row r="979" spans="1:1" x14ac:dyDescent="0.25">
      <c r="A979" s="123"/>
    </row>
    <row r="980" spans="1:1" x14ac:dyDescent="0.25">
      <c r="A980" s="123"/>
    </row>
    <row r="981" spans="1:1" x14ac:dyDescent="0.25">
      <c r="A981" s="123"/>
    </row>
    <row r="982" spans="1:1" x14ac:dyDescent="0.25">
      <c r="A982" s="123"/>
    </row>
    <row r="983" spans="1:1" x14ac:dyDescent="0.25">
      <c r="A983" s="123"/>
    </row>
    <row r="984" spans="1:1" x14ac:dyDescent="0.25">
      <c r="A984" s="123"/>
    </row>
    <row r="985" spans="1:1" x14ac:dyDescent="0.25">
      <c r="A985" s="123"/>
    </row>
    <row r="986" spans="1:1" x14ac:dyDescent="0.25">
      <c r="A986" s="123"/>
    </row>
    <row r="987" spans="1:1" x14ac:dyDescent="0.25">
      <c r="A987" s="123"/>
    </row>
    <row r="988" spans="1:1" x14ac:dyDescent="0.25">
      <c r="A988" s="123"/>
    </row>
    <row r="989" spans="1:1" x14ac:dyDescent="0.25">
      <c r="A989" s="123"/>
    </row>
    <row r="990" spans="1:1" x14ac:dyDescent="0.25">
      <c r="A990" s="123"/>
    </row>
    <row r="991" spans="1:1" x14ac:dyDescent="0.25">
      <c r="A991" s="123"/>
    </row>
    <row r="992" spans="1:1" x14ac:dyDescent="0.25">
      <c r="A992" s="123"/>
    </row>
    <row r="993" spans="1:1" x14ac:dyDescent="0.25">
      <c r="A993" s="123"/>
    </row>
    <row r="994" spans="1:1" x14ac:dyDescent="0.25">
      <c r="A994" s="123"/>
    </row>
    <row r="995" spans="1:1" x14ac:dyDescent="0.25">
      <c r="A995" s="123"/>
    </row>
    <row r="996" spans="1:1" x14ac:dyDescent="0.25">
      <c r="A996" s="123"/>
    </row>
    <row r="997" spans="1:1" x14ac:dyDescent="0.25">
      <c r="A997" s="123"/>
    </row>
    <row r="998" spans="1:1" x14ac:dyDescent="0.25">
      <c r="A998" s="123"/>
    </row>
    <row r="999" spans="1:1" x14ac:dyDescent="0.25">
      <c r="A999" s="123"/>
    </row>
    <row r="1000" spans="1:1" x14ac:dyDescent="0.25">
      <c r="A1000" s="123"/>
    </row>
    <row r="1001" spans="1:1" x14ac:dyDescent="0.25">
      <c r="A1001" s="123"/>
    </row>
    <row r="1002" spans="1:1" x14ac:dyDescent="0.25">
      <c r="A1002" s="123"/>
    </row>
    <row r="1003" spans="1:1" x14ac:dyDescent="0.25">
      <c r="A1003" s="123"/>
    </row>
    <row r="1004" spans="1:1" x14ac:dyDescent="0.25">
      <c r="A1004" s="123"/>
    </row>
    <row r="1005" spans="1:1" x14ac:dyDescent="0.25">
      <c r="A1005" s="123"/>
    </row>
    <row r="1006" spans="1:1" x14ac:dyDescent="0.25">
      <c r="A1006" s="123"/>
    </row>
    <row r="1007" spans="1:1" x14ac:dyDescent="0.25">
      <c r="A1007" s="123"/>
    </row>
    <row r="1008" spans="1:1" x14ac:dyDescent="0.25">
      <c r="A1008" s="123"/>
    </row>
    <row r="1009" spans="1:1" x14ac:dyDescent="0.25">
      <c r="A1009" s="123"/>
    </row>
    <row r="1010" spans="1:1" x14ac:dyDescent="0.25">
      <c r="A1010" s="123"/>
    </row>
    <row r="1011" spans="1:1" x14ac:dyDescent="0.25">
      <c r="A1011" s="123"/>
    </row>
    <row r="1012" spans="1:1" x14ac:dyDescent="0.25">
      <c r="A1012" s="123"/>
    </row>
    <row r="1013" spans="1:1" x14ac:dyDescent="0.25">
      <c r="A1013" s="123"/>
    </row>
    <row r="1014" spans="1:1" x14ac:dyDescent="0.25">
      <c r="A1014" s="123"/>
    </row>
    <row r="1015" spans="1:1" x14ac:dyDescent="0.25">
      <c r="A1015" s="123"/>
    </row>
    <row r="1016" spans="1:1" x14ac:dyDescent="0.25">
      <c r="A1016" s="123"/>
    </row>
    <row r="1017" spans="1:1" x14ac:dyDescent="0.25">
      <c r="A1017" s="123"/>
    </row>
    <row r="1018" spans="1:1" x14ac:dyDescent="0.25">
      <c r="A1018" s="123"/>
    </row>
    <row r="1019" spans="1:1" x14ac:dyDescent="0.25">
      <c r="A1019" s="123"/>
    </row>
    <row r="1020" spans="1:1" x14ac:dyDescent="0.25">
      <c r="A1020" s="123"/>
    </row>
    <row r="1021" spans="1:1" x14ac:dyDescent="0.25">
      <c r="A1021" s="123"/>
    </row>
    <row r="1022" spans="1:1" x14ac:dyDescent="0.25">
      <c r="A1022" s="123"/>
    </row>
    <row r="1023" spans="1:1" x14ac:dyDescent="0.25">
      <c r="A1023" s="123"/>
    </row>
    <row r="1024" spans="1:1" x14ac:dyDescent="0.25">
      <c r="A1024" s="123"/>
    </row>
    <row r="1025" spans="1:1" x14ac:dyDescent="0.25">
      <c r="A1025" s="123"/>
    </row>
    <row r="1026" spans="1:1" x14ac:dyDescent="0.25">
      <c r="A1026" s="123"/>
    </row>
    <row r="1027" spans="1:1" x14ac:dyDescent="0.25">
      <c r="A1027" s="123"/>
    </row>
    <row r="1028" spans="1:1" x14ac:dyDescent="0.25">
      <c r="A1028" s="123"/>
    </row>
    <row r="1029" spans="1:1" x14ac:dyDescent="0.25">
      <c r="A1029" s="123"/>
    </row>
    <row r="1030" spans="1:1" x14ac:dyDescent="0.25">
      <c r="A1030" s="123"/>
    </row>
    <row r="1031" spans="1:1" x14ac:dyDescent="0.25">
      <c r="A1031" s="123"/>
    </row>
    <row r="1032" spans="1:1" x14ac:dyDescent="0.25">
      <c r="A1032" s="123"/>
    </row>
    <row r="1033" spans="1:1" x14ac:dyDescent="0.25">
      <c r="A1033" s="123"/>
    </row>
    <row r="1034" spans="1:1" x14ac:dyDescent="0.25">
      <c r="A1034" s="123"/>
    </row>
    <row r="1035" spans="1:1" x14ac:dyDescent="0.25">
      <c r="A1035" s="123"/>
    </row>
    <row r="1036" spans="1:1" x14ac:dyDescent="0.25">
      <c r="A1036" s="123"/>
    </row>
    <row r="1037" spans="1:1" x14ac:dyDescent="0.25">
      <c r="A1037" s="123"/>
    </row>
    <row r="1038" spans="1:1" x14ac:dyDescent="0.25">
      <c r="A1038" s="123"/>
    </row>
    <row r="1039" spans="1:1" x14ac:dyDescent="0.25">
      <c r="A1039" s="123"/>
    </row>
    <row r="1040" spans="1:1" x14ac:dyDescent="0.25">
      <c r="A1040" s="123"/>
    </row>
    <row r="1041" spans="1:1" x14ac:dyDescent="0.25">
      <c r="A1041" s="123"/>
    </row>
    <row r="1042" spans="1:1" x14ac:dyDescent="0.25">
      <c r="A1042" s="123"/>
    </row>
    <row r="1043" spans="1:1" x14ac:dyDescent="0.25">
      <c r="A1043" s="123"/>
    </row>
    <row r="1044" spans="1:1" x14ac:dyDescent="0.25">
      <c r="A1044" s="123"/>
    </row>
    <row r="1045" spans="1:1" x14ac:dyDescent="0.25">
      <c r="A1045" s="123"/>
    </row>
    <row r="1046" spans="1:1" x14ac:dyDescent="0.25">
      <c r="A1046" s="123"/>
    </row>
    <row r="1047" spans="1:1" x14ac:dyDescent="0.25">
      <c r="A1047" s="123"/>
    </row>
    <row r="1048" spans="1:1" x14ac:dyDescent="0.25">
      <c r="A1048" s="123"/>
    </row>
    <row r="1049" spans="1:1" x14ac:dyDescent="0.25">
      <c r="A1049" s="123"/>
    </row>
    <row r="1050" spans="1:1" x14ac:dyDescent="0.25">
      <c r="A1050" s="123"/>
    </row>
    <row r="1051" spans="1:1" x14ac:dyDescent="0.25">
      <c r="A1051" s="123"/>
    </row>
    <row r="1052" spans="1:1" x14ac:dyDescent="0.25">
      <c r="A1052" s="123"/>
    </row>
    <row r="1053" spans="1:1" x14ac:dyDescent="0.25">
      <c r="A1053" s="123"/>
    </row>
    <row r="1054" spans="1:1" x14ac:dyDescent="0.25">
      <c r="A1054" s="123"/>
    </row>
    <row r="1055" spans="1:1" x14ac:dyDescent="0.25">
      <c r="A1055" s="123"/>
    </row>
    <row r="1056" spans="1:1" x14ac:dyDescent="0.25">
      <c r="A1056" s="123"/>
    </row>
    <row r="1057" spans="1:1" x14ac:dyDescent="0.25">
      <c r="A1057" s="123"/>
    </row>
    <row r="1058" spans="1:1" x14ac:dyDescent="0.25">
      <c r="A1058" s="123"/>
    </row>
    <row r="1059" spans="1:1" x14ac:dyDescent="0.25">
      <c r="A1059" s="123"/>
    </row>
    <row r="1060" spans="1:1" x14ac:dyDescent="0.25">
      <c r="A1060" s="123"/>
    </row>
    <row r="1061" spans="1:1" x14ac:dyDescent="0.25">
      <c r="A1061" s="123"/>
    </row>
    <row r="1062" spans="1:1" x14ac:dyDescent="0.25">
      <c r="A1062" s="123"/>
    </row>
    <row r="1063" spans="1:1" x14ac:dyDescent="0.25">
      <c r="A1063" s="123"/>
    </row>
    <row r="1064" spans="1:1" x14ac:dyDescent="0.25">
      <c r="A1064" s="123"/>
    </row>
    <row r="1065" spans="1:1" x14ac:dyDescent="0.25">
      <c r="A1065" s="123"/>
    </row>
    <row r="1066" spans="1:1" x14ac:dyDescent="0.25">
      <c r="A1066" s="123"/>
    </row>
    <row r="1067" spans="1:1" x14ac:dyDescent="0.25">
      <c r="A1067" s="123"/>
    </row>
    <row r="1068" spans="1:1" x14ac:dyDescent="0.25">
      <c r="A1068" s="123"/>
    </row>
    <row r="1069" spans="1:1" x14ac:dyDescent="0.25">
      <c r="A1069" s="123"/>
    </row>
    <row r="1070" spans="1:1" x14ac:dyDescent="0.25">
      <c r="A1070" s="123"/>
    </row>
    <row r="1071" spans="1:1" x14ac:dyDescent="0.25">
      <c r="A1071" s="123"/>
    </row>
    <row r="1072" spans="1:1" x14ac:dyDescent="0.25">
      <c r="A1072" s="123"/>
    </row>
    <row r="1073" spans="1:1" x14ac:dyDescent="0.25">
      <c r="A1073" s="123"/>
    </row>
    <row r="1074" spans="1:1" x14ac:dyDescent="0.25">
      <c r="A1074" s="123"/>
    </row>
    <row r="1075" spans="1:1" x14ac:dyDescent="0.25">
      <c r="A1075" s="123"/>
    </row>
    <row r="1076" spans="1:1" x14ac:dyDescent="0.25">
      <c r="A1076" s="123"/>
    </row>
    <row r="1077" spans="1:1" x14ac:dyDescent="0.25">
      <c r="A1077" s="123"/>
    </row>
    <row r="1078" spans="1:1" x14ac:dyDescent="0.25">
      <c r="A1078" s="123"/>
    </row>
    <row r="1079" spans="1:1" x14ac:dyDescent="0.25">
      <c r="A1079" s="123"/>
    </row>
    <row r="1080" spans="1:1" x14ac:dyDescent="0.25">
      <c r="A1080" s="123"/>
    </row>
    <row r="1081" spans="1:1" x14ac:dyDescent="0.25">
      <c r="A1081" s="123"/>
    </row>
    <row r="1082" spans="1:1" x14ac:dyDescent="0.25">
      <c r="A1082" s="123"/>
    </row>
    <row r="1083" spans="1:1" x14ac:dyDescent="0.25">
      <c r="A1083" s="123"/>
    </row>
    <row r="1084" spans="1:1" x14ac:dyDescent="0.25">
      <c r="A1084" s="123"/>
    </row>
    <row r="1085" spans="1:1" x14ac:dyDescent="0.25">
      <c r="A1085" s="123"/>
    </row>
    <row r="1086" spans="1:1" x14ac:dyDescent="0.25">
      <c r="A1086" s="123"/>
    </row>
    <row r="1087" spans="1:1" x14ac:dyDescent="0.25">
      <c r="A1087" s="123"/>
    </row>
    <row r="1088" spans="1:1" x14ac:dyDescent="0.25">
      <c r="A1088" s="123"/>
    </row>
    <row r="1089" spans="1:1" x14ac:dyDescent="0.25">
      <c r="A1089" s="123"/>
    </row>
    <row r="1090" spans="1:1" x14ac:dyDescent="0.25">
      <c r="A1090" s="123"/>
    </row>
    <row r="1091" spans="1:1" x14ac:dyDescent="0.25">
      <c r="A1091" s="123"/>
    </row>
    <row r="1092" spans="1:1" x14ac:dyDescent="0.25">
      <c r="A1092" s="123"/>
    </row>
    <row r="1093" spans="1:1" x14ac:dyDescent="0.25">
      <c r="A1093" s="123"/>
    </row>
    <row r="1094" spans="1:1" x14ac:dyDescent="0.25">
      <c r="A1094" s="123"/>
    </row>
    <row r="1095" spans="1:1" x14ac:dyDescent="0.25">
      <c r="A1095" s="123"/>
    </row>
    <row r="1096" spans="1:1" x14ac:dyDescent="0.25">
      <c r="A1096" s="123"/>
    </row>
    <row r="1097" spans="1:1" x14ac:dyDescent="0.25">
      <c r="A1097" s="123"/>
    </row>
    <row r="1098" spans="1:1" x14ac:dyDescent="0.25">
      <c r="A1098" s="123"/>
    </row>
    <row r="1099" spans="1:1" x14ac:dyDescent="0.25">
      <c r="A1099" s="123"/>
    </row>
    <row r="1100" spans="1:1" x14ac:dyDescent="0.25">
      <c r="A1100" s="123"/>
    </row>
    <row r="1101" spans="1:1" x14ac:dyDescent="0.25">
      <c r="A1101" s="123"/>
    </row>
    <row r="1102" spans="1:1" x14ac:dyDescent="0.25">
      <c r="A1102" s="123"/>
    </row>
    <row r="1103" spans="1:1" x14ac:dyDescent="0.25">
      <c r="A1103" s="123"/>
    </row>
    <row r="1104" spans="1:1" x14ac:dyDescent="0.25">
      <c r="A1104" s="123"/>
    </row>
    <row r="1105" spans="1:1" x14ac:dyDescent="0.25">
      <c r="A1105" s="123"/>
    </row>
    <row r="1106" spans="1:1" x14ac:dyDescent="0.25">
      <c r="A1106" s="123"/>
    </row>
    <row r="1107" spans="1:1" x14ac:dyDescent="0.25">
      <c r="A1107" s="123"/>
    </row>
    <row r="1108" spans="1:1" x14ac:dyDescent="0.25">
      <c r="A1108" s="123"/>
    </row>
    <row r="1109" spans="1:1" x14ac:dyDescent="0.25">
      <c r="A1109" s="123"/>
    </row>
    <row r="1110" spans="1:1" x14ac:dyDescent="0.25">
      <c r="A1110" s="123"/>
    </row>
    <row r="1111" spans="1:1" x14ac:dyDescent="0.25">
      <c r="A1111" s="123"/>
    </row>
    <row r="1112" spans="1:1" x14ac:dyDescent="0.25">
      <c r="A1112" s="123"/>
    </row>
    <row r="1113" spans="1:1" x14ac:dyDescent="0.25">
      <c r="A1113" s="123"/>
    </row>
    <row r="1114" spans="1:1" x14ac:dyDescent="0.25">
      <c r="A1114" s="123"/>
    </row>
    <row r="1115" spans="1:1" x14ac:dyDescent="0.25">
      <c r="A1115" s="123"/>
    </row>
    <row r="1116" spans="1:1" x14ac:dyDescent="0.25">
      <c r="A1116" s="123"/>
    </row>
    <row r="1117" spans="1:1" x14ac:dyDescent="0.25">
      <c r="A1117" s="123"/>
    </row>
    <row r="1118" spans="1:1" x14ac:dyDescent="0.25">
      <c r="A1118" s="123"/>
    </row>
    <row r="1119" spans="1:1" x14ac:dyDescent="0.25">
      <c r="A1119" s="123"/>
    </row>
    <row r="1120" spans="1:1" x14ac:dyDescent="0.25">
      <c r="A1120" s="123"/>
    </row>
    <row r="1121" spans="1:1" x14ac:dyDescent="0.25">
      <c r="A1121" s="123"/>
    </row>
    <row r="1122" spans="1:1" x14ac:dyDescent="0.25">
      <c r="A1122" s="123"/>
    </row>
    <row r="1123" spans="1:1" x14ac:dyDescent="0.25">
      <c r="A1123" s="123"/>
    </row>
    <row r="1124" spans="1:1" x14ac:dyDescent="0.25">
      <c r="A1124" s="123"/>
    </row>
    <row r="1125" spans="1:1" x14ac:dyDescent="0.25">
      <c r="A1125" s="123"/>
    </row>
    <row r="1126" spans="1:1" x14ac:dyDescent="0.25">
      <c r="A1126" s="123"/>
    </row>
    <row r="1127" spans="1:1" x14ac:dyDescent="0.25">
      <c r="A1127" s="123"/>
    </row>
    <row r="1128" spans="1:1" x14ac:dyDescent="0.25">
      <c r="A1128" s="123"/>
    </row>
    <row r="1129" spans="1:1" x14ac:dyDescent="0.25">
      <c r="A1129" s="123"/>
    </row>
    <row r="1130" spans="1:1" x14ac:dyDescent="0.25">
      <c r="A1130" s="123"/>
    </row>
    <row r="1131" spans="1:1" x14ac:dyDescent="0.25">
      <c r="A1131" s="123"/>
    </row>
    <row r="1132" spans="1:1" x14ac:dyDescent="0.25">
      <c r="A1132" s="123"/>
    </row>
    <row r="1133" spans="1:1" x14ac:dyDescent="0.25">
      <c r="A1133" s="123"/>
    </row>
    <row r="1134" spans="1:1" x14ac:dyDescent="0.25">
      <c r="A1134" s="123"/>
    </row>
    <row r="1135" spans="1:1" x14ac:dyDescent="0.25">
      <c r="A1135" s="123"/>
    </row>
    <row r="1136" spans="1:1" x14ac:dyDescent="0.25">
      <c r="A1136" s="123"/>
    </row>
    <row r="1137" spans="1:1" x14ac:dyDescent="0.25">
      <c r="A1137" s="123"/>
    </row>
    <row r="1138" spans="1:1" x14ac:dyDescent="0.25">
      <c r="A1138" s="123"/>
    </row>
    <row r="1139" spans="1:1" x14ac:dyDescent="0.25">
      <c r="A1139" s="123"/>
    </row>
    <row r="1140" spans="1:1" x14ac:dyDescent="0.25">
      <c r="A1140" s="123"/>
    </row>
    <row r="1141" spans="1:1" x14ac:dyDescent="0.25">
      <c r="A1141" s="123"/>
    </row>
    <row r="1142" spans="1:1" x14ac:dyDescent="0.25">
      <c r="A1142" s="123"/>
    </row>
    <row r="1143" spans="1:1" x14ac:dyDescent="0.25">
      <c r="A1143" s="123"/>
    </row>
    <row r="1144" spans="1:1" x14ac:dyDescent="0.25">
      <c r="A1144" s="123"/>
    </row>
    <row r="1145" spans="1:1" x14ac:dyDescent="0.25">
      <c r="A1145" s="123"/>
    </row>
    <row r="1146" spans="1:1" x14ac:dyDescent="0.25">
      <c r="A1146" s="123"/>
    </row>
    <row r="1147" spans="1:1" x14ac:dyDescent="0.25">
      <c r="A1147" s="123"/>
    </row>
    <row r="1148" spans="1:1" x14ac:dyDescent="0.25">
      <c r="A1148" s="123"/>
    </row>
    <row r="1149" spans="1:1" x14ac:dyDescent="0.25">
      <c r="A1149" s="123"/>
    </row>
    <row r="1150" spans="1:1" x14ac:dyDescent="0.25">
      <c r="A1150" s="123"/>
    </row>
    <row r="1151" spans="1:1" x14ac:dyDescent="0.25">
      <c r="A1151" s="123"/>
    </row>
    <row r="1152" spans="1:1" x14ac:dyDescent="0.25">
      <c r="A1152" s="123"/>
    </row>
    <row r="1153" spans="1:1" x14ac:dyDescent="0.25">
      <c r="A1153" s="123"/>
    </row>
    <row r="1154" spans="1:1" x14ac:dyDescent="0.25">
      <c r="A1154" s="123"/>
    </row>
    <row r="1155" spans="1:1" x14ac:dyDescent="0.25">
      <c r="A1155" s="123"/>
    </row>
    <row r="1156" spans="1:1" x14ac:dyDescent="0.25">
      <c r="A1156" s="123"/>
    </row>
    <row r="1157" spans="1:1" x14ac:dyDescent="0.25">
      <c r="A1157" s="123"/>
    </row>
    <row r="1158" spans="1:1" x14ac:dyDescent="0.25">
      <c r="A1158" s="123"/>
    </row>
    <row r="1159" spans="1:1" x14ac:dyDescent="0.25">
      <c r="A1159" s="123"/>
    </row>
    <row r="1160" spans="1:1" x14ac:dyDescent="0.25">
      <c r="A1160" s="123"/>
    </row>
    <row r="1161" spans="1:1" x14ac:dyDescent="0.25">
      <c r="A1161" s="123"/>
    </row>
    <row r="1162" spans="1:1" x14ac:dyDescent="0.25">
      <c r="A1162" s="123"/>
    </row>
    <row r="1163" spans="1:1" x14ac:dyDescent="0.25">
      <c r="A1163" s="123"/>
    </row>
    <row r="1164" spans="1:1" x14ac:dyDescent="0.25">
      <c r="A1164" s="123"/>
    </row>
    <row r="1165" spans="1:1" x14ac:dyDescent="0.25">
      <c r="A1165" s="123"/>
    </row>
    <row r="1166" spans="1:1" x14ac:dyDescent="0.25">
      <c r="A1166" s="123"/>
    </row>
    <row r="1167" spans="1:1" x14ac:dyDescent="0.25">
      <c r="A1167" s="123"/>
    </row>
    <row r="1168" spans="1:1" x14ac:dyDescent="0.25">
      <c r="A1168" s="123"/>
    </row>
    <row r="1169" spans="1:1" x14ac:dyDescent="0.25">
      <c r="A1169" s="123"/>
    </row>
    <row r="1170" spans="1:1" x14ac:dyDescent="0.25">
      <c r="A1170" s="123"/>
    </row>
    <row r="1171" spans="1:1" x14ac:dyDescent="0.25">
      <c r="A1171" s="123"/>
    </row>
    <row r="1172" spans="1:1" x14ac:dyDescent="0.25">
      <c r="A1172" s="123"/>
    </row>
    <row r="1173" spans="1:1" x14ac:dyDescent="0.25">
      <c r="A1173" s="123"/>
    </row>
    <row r="1174" spans="1:1" x14ac:dyDescent="0.25">
      <c r="A1174" s="123"/>
    </row>
    <row r="1175" spans="1:1" x14ac:dyDescent="0.25">
      <c r="A1175" s="123"/>
    </row>
    <row r="1176" spans="1:1" x14ac:dyDescent="0.25">
      <c r="A1176" s="123"/>
    </row>
    <row r="1177" spans="1:1" x14ac:dyDescent="0.25">
      <c r="A1177" s="123"/>
    </row>
    <row r="1178" spans="1:1" x14ac:dyDescent="0.25">
      <c r="A1178" s="123"/>
    </row>
    <row r="1179" spans="1:1" x14ac:dyDescent="0.25">
      <c r="A1179" s="123"/>
    </row>
    <row r="1180" spans="1:1" x14ac:dyDescent="0.25">
      <c r="A1180" s="123"/>
    </row>
    <row r="1181" spans="1:1" x14ac:dyDescent="0.25">
      <c r="A1181" s="123"/>
    </row>
    <row r="1182" spans="1:1" x14ac:dyDescent="0.25">
      <c r="A1182" s="123"/>
    </row>
    <row r="1183" spans="1:1" x14ac:dyDescent="0.25">
      <c r="A1183" s="123"/>
    </row>
    <row r="1184" spans="1:1" x14ac:dyDescent="0.25">
      <c r="A1184" s="123"/>
    </row>
    <row r="1185" spans="1:1" x14ac:dyDescent="0.25">
      <c r="A1185" s="123"/>
    </row>
    <row r="1186" spans="1:1" x14ac:dyDescent="0.25">
      <c r="A1186" s="123"/>
    </row>
    <row r="1187" spans="1:1" x14ac:dyDescent="0.25">
      <c r="A1187" s="123"/>
    </row>
    <row r="1188" spans="1:1" x14ac:dyDescent="0.25">
      <c r="A1188" s="123"/>
    </row>
    <row r="1189" spans="1:1" x14ac:dyDescent="0.25">
      <c r="A1189" s="123"/>
    </row>
    <row r="1190" spans="1:1" x14ac:dyDescent="0.25">
      <c r="A1190" s="123"/>
    </row>
    <row r="1191" spans="1:1" x14ac:dyDescent="0.25">
      <c r="A1191" s="123"/>
    </row>
    <row r="1192" spans="1:1" x14ac:dyDescent="0.25">
      <c r="A1192" s="123"/>
    </row>
    <row r="1193" spans="1:1" x14ac:dyDescent="0.25">
      <c r="A1193" s="123"/>
    </row>
    <row r="1194" spans="1:1" x14ac:dyDescent="0.25">
      <c r="A1194" s="123"/>
    </row>
    <row r="1195" spans="1:1" x14ac:dyDescent="0.25">
      <c r="A1195" s="123"/>
    </row>
    <row r="1196" spans="1:1" x14ac:dyDescent="0.25">
      <c r="A1196" s="123"/>
    </row>
    <row r="1197" spans="1:1" x14ac:dyDescent="0.25">
      <c r="A1197" s="123"/>
    </row>
    <row r="1198" spans="1:1" x14ac:dyDescent="0.25">
      <c r="A1198" s="123"/>
    </row>
    <row r="1199" spans="1:1" x14ac:dyDescent="0.25">
      <c r="A1199" s="123"/>
    </row>
    <row r="1200" spans="1:1" x14ac:dyDescent="0.25">
      <c r="A1200" s="123"/>
    </row>
    <row r="1201" spans="1:1" x14ac:dyDescent="0.25">
      <c r="A1201" s="123"/>
    </row>
    <row r="1202" spans="1:1" x14ac:dyDescent="0.25">
      <c r="A1202" s="123"/>
    </row>
    <row r="1203" spans="1:1" x14ac:dyDescent="0.25">
      <c r="A1203" s="123"/>
    </row>
    <row r="1204" spans="1:1" x14ac:dyDescent="0.25">
      <c r="A1204" s="123"/>
    </row>
    <row r="1205" spans="1:1" x14ac:dyDescent="0.25">
      <c r="A1205" s="123"/>
    </row>
    <row r="1206" spans="1:1" x14ac:dyDescent="0.25">
      <c r="A1206" s="123"/>
    </row>
    <row r="1207" spans="1:1" x14ac:dyDescent="0.25">
      <c r="A1207" s="123"/>
    </row>
    <row r="1208" spans="1:1" x14ac:dyDescent="0.25">
      <c r="A1208" s="123"/>
    </row>
    <row r="1209" spans="1:1" x14ac:dyDescent="0.25">
      <c r="A1209" s="123"/>
    </row>
    <row r="1210" spans="1:1" x14ac:dyDescent="0.25">
      <c r="A1210" s="123"/>
    </row>
    <row r="1211" spans="1:1" x14ac:dyDescent="0.25">
      <c r="A1211" s="123"/>
    </row>
    <row r="1212" spans="1:1" x14ac:dyDescent="0.25">
      <c r="A1212" s="123"/>
    </row>
    <row r="1213" spans="1:1" x14ac:dyDescent="0.25">
      <c r="A1213" s="123"/>
    </row>
    <row r="1214" spans="1:1" x14ac:dyDescent="0.25">
      <c r="A1214" s="123"/>
    </row>
    <row r="1215" spans="1:1" x14ac:dyDescent="0.25">
      <c r="A1215" s="123"/>
    </row>
    <row r="1216" spans="1:1" x14ac:dyDescent="0.25">
      <c r="A1216" s="123"/>
    </row>
    <row r="1217" spans="1:1" x14ac:dyDescent="0.25">
      <c r="A1217" s="123"/>
    </row>
    <row r="1218" spans="1:1" x14ac:dyDescent="0.25">
      <c r="A1218" s="123"/>
    </row>
    <row r="1219" spans="1:1" x14ac:dyDescent="0.25">
      <c r="A1219" s="123"/>
    </row>
    <row r="1220" spans="1:1" x14ac:dyDescent="0.25">
      <c r="A1220" s="123"/>
    </row>
    <row r="1221" spans="1:1" x14ac:dyDescent="0.25">
      <c r="A1221" s="123"/>
    </row>
    <row r="1222" spans="1:1" x14ac:dyDescent="0.25">
      <c r="A1222" s="123"/>
    </row>
    <row r="1223" spans="1:1" x14ac:dyDescent="0.25">
      <c r="A1223" s="123"/>
    </row>
    <row r="1224" spans="1:1" x14ac:dyDescent="0.25">
      <c r="A1224" s="123"/>
    </row>
    <row r="1225" spans="1:1" x14ac:dyDescent="0.25">
      <c r="A1225" s="123"/>
    </row>
    <row r="1226" spans="1:1" x14ac:dyDescent="0.25">
      <c r="A1226" s="123"/>
    </row>
    <row r="1227" spans="1:1" x14ac:dyDescent="0.25">
      <c r="A1227" s="123"/>
    </row>
    <row r="1228" spans="1:1" x14ac:dyDescent="0.25">
      <c r="A1228" s="123"/>
    </row>
    <row r="1229" spans="1:1" x14ac:dyDescent="0.25">
      <c r="A1229" s="123"/>
    </row>
    <row r="1230" spans="1:1" x14ac:dyDescent="0.25">
      <c r="A1230" s="123"/>
    </row>
    <row r="1231" spans="1:1" x14ac:dyDescent="0.25">
      <c r="A1231" s="123"/>
    </row>
    <row r="1232" spans="1:1" x14ac:dyDescent="0.25">
      <c r="A1232" s="123"/>
    </row>
    <row r="1233" spans="1:1" x14ac:dyDescent="0.25">
      <c r="A1233" s="123"/>
    </row>
    <row r="1234" spans="1:1" x14ac:dyDescent="0.25">
      <c r="A1234" s="123"/>
    </row>
    <row r="1235" spans="1:1" x14ac:dyDescent="0.25">
      <c r="A1235" s="123"/>
    </row>
    <row r="1236" spans="1:1" x14ac:dyDescent="0.25">
      <c r="A1236" s="123"/>
    </row>
    <row r="1237" spans="1:1" x14ac:dyDescent="0.25">
      <c r="A1237" s="123"/>
    </row>
    <row r="1238" spans="1:1" x14ac:dyDescent="0.25">
      <c r="A1238" s="123"/>
    </row>
    <row r="1239" spans="1:1" x14ac:dyDescent="0.25">
      <c r="A1239" s="123"/>
    </row>
    <row r="1240" spans="1:1" x14ac:dyDescent="0.25">
      <c r="A1240" s="123"/>
    </row>
    <row r="1241" spans="1:1" x14ac:dyDescent="0.25">
      <c r="A1241" s="123"/>
    </row>
    <row r="1242" spans="1:1" x14ac:dyDescent="0.25">
      <c r="A1242" s="123"/>
    </row>
    <row r="1243" spans="1:1" x14ac:dyDescent="0.25">
      <c r="A1243" s="123"/>
    </row>
    <row r="1244" spans="1:1" x14ac:dyDescent="0.25">
      <c r="A1244" s="123"/>
    </row>
    <row r="1245" spans="1:1" x14ac:dyDescent="0.25">
      <c r="A1245" s="123"/>
    </row>
    <row r="1246" spans="1:1" x14ac:dyDescent="0.25">
      <c r="A1246" s="123"/>
    </row>
    <row r="1247" spans="1:1" x14ac:dyDescent="0.25">
      <c r="A1247" s="123"/>
    </row>
    <row r="1248" spans="1:1" x14ac:dyDescent="0.25">
      <c r="A1248" s="123"/>
    </row>
    <row r="1249" spans="1:1" x14ac:dyDescent="0.25">
      <c r="A1249" s="123"/>
    </row>
    <row r="1250" spans="1:1" x14ac:dyDescent="0.25">
      <c r="A1250" s="123"/>
    </row>
    <row r="1251" spans="1:1" x14ac:dyDescent="0.25">
      <c r="A1251" s="123"/>
    </row>
    <row r="1252" spans="1:1" x14ac:dyDescent="0.25">
      <c r="A1252" s="123"/>
    </row>
    <row r="1253" spans="1:1" x14ac:dyDescent="0.25">
      <c r="A1253" s="123"/>
    </row>
    <row r="1254" spans="1:1" x14ac:dyDescent="0.25">
      <c r="A1254" s="123"/>
    </row>
    <row r="1255" spans="1:1" x14ac:dyDescent="0.25">
      <c r="A1255" s="123"/>
    </row>
    <row r="1256" spans="1:1" x14ac:dyDescent="0.25">
      <c r="A1256" s="123"/>
    </row>
    <row r="1257" spans="1:1" x14ac:dyDescent="0.25">
      <c r="A1257" s="123"/>
    </row>
    <row r="1258" spans="1:1" x14ac:dyDescent="0.25">
      <c r="A1258" s="123"/>
    </row>
    <row r="1259" spans="1:1" x14ac:dyDescent="0.25">
      <c r="A1259" s="123"/>
    </row>
    <row r="1260" spans="1:1" x14ac:dyDescent="0.25">
      <c r="A1260" s="123"/>
    </row>
    <row r="1261" spans="1:1" x14ac:dyDescent="0.25">
      <c r="A1261" s="123"/>
    </row>
    <row r="1262" spans="1:1" x14ac:dyDescent="0.25">
      <c r="A1262" s="123"/>
    </row>
    <row r="1263" spans="1:1" x14ac:dyDescent="0.25">
      <c r="A1263" s="123"/>
    </row>
    <row r="1264" spans="1:1" x14ac:dyDescent="0.25">
      <c r="A1264" s="123"/>
    </row>
    <row r="1265" spans="1:1" x14ac:dyDescent="0.25">
      <c r="A1265" s="123"/>
    </row>
    <row r="1266" spans="1:1" x14ac:dyDescent="0.25">
      <c r="A1266" s="123"/>
    </row>
    <row r="1267" spans="1:1" x14ac:dyDescent="0.25">
      <c r="A1267" s="123"/>
    </row>
    <row r="1268" spans="1:1" x14ac:dyDescent="0.25">
      <c r="A1268" s="123"/>
    </row>
    <row r="1269" spans="1:1" x14ac:dyDescent="0.25">
      <c r="A1269" s="123"/>
    </row>
    <row r="1270" spans="1:1" x14ac:dyDescent="0.25">
      <c r="A1270" s="123"/>
    </row>
    <row r="1271" spans="1:1" x14ac:dyDescent="0.25">
      <c r="A1271" s="123"/>
    </row>
    <row r="1272" spans="1:1" x14ac:dyDescent="0.25">
      <c r="A1272" s="123"/>
    </row>
    <row r="1273" spans="1:1" x14ac:dyDescent="0.25">
      <c r="A1273" s="123"/>
    </row>
    <row r="1274" spans="1:1" x14ac:dyDescent="0.25">
      <c r="A1274" s="123"/>
    </row>
    <row r="1275" spans="1:1" x14ac:dyDescent="0.25">
      <c r="A1275" s="123"/>
    </row>
    <row r="1276" spans="1:1" x14ac:dyDescent="0.25">
      <c r="A1276" s="123"/>
    </row>
    <row r="1277" spans="1:1" x14ac:dyDescent="0.25">
      <c r="A1277" s="123"/>
    </row>
    <row r="1278" spans="1:1" x14ac:dyDescent="0.25">
      <c r="A1278" s="123"/>
    </row>
    <row r="1279" spans="1:1" x14ac:dyDescent="0.25">
      <c r="A1279" s="123"/>
    </row>
    <row r="1280" spans="1:1" x14ac:dyDescent="0.25">
      <c r="A1280" s="123"/>
    </row>
    <row r="1281" spans="1:1" x14ac:dyDescent="0.25">
      <c r="A1281" s="123"/>
    </row>
    <row r="1282" spans="1:1" x14ac:dyDescent="0.25">
      <c r="A1282" s="123"/>
    </row>
    <row r="1283" spans="1:1" x14ac:dyDescent="0.25">
      <c r="A1283" s="123"/>
    </row>
    <row r="1284" spans="1:1" x14ac:dyDescent="0.25">
      <c r="A1284" s="123"/>
    </row>
    <row r="1285" spans="1:1" x14ac:dyDescent="0.25">
      <c r="A1285" s="123"/>
    </row>
    <row r="1286" spans="1:1" x14ac:dyDescent="0.25">
      <c r="A1286" s="123"/>
    </row>
    <row r="1287" spans="1:1" x14ac:dyDescent="0.25">
      <c r="A1287" s="123"/>
    </row>
    <row r="1288" spans="1:1" x14ac:dyDescent="0.25">
      <c r="A1288" s="123"/>
    </row>
    <row r="1289" spans="1:1" x14ac:dyDescent="0.25">
      <c r="A1289" s="123"/>
    </row>
    <row r="1290" spans="1:1" x14ac:dyDescent="0.25">
      <c r="A1290" s="123"/>
    </row>
    <row r="1291" spans="1:1" x14ac:dyDescent="0.25">
      <c r="A1291" s="123"/>
    </row>
    <row r="1292" spans="1:1" x14ac:dyDescent="0.25">
      <c r="A1292" s="123"/>
    </row>
    <row r="1293" spans="1:1" x14ac:dyDescent="0.25">
      <c r="A1293" s="123"/>
    </row>
    <row r="1294" spans="1:1" x14ac:dyDescent="0.25">
      <c r="A1294" s="123"/>
    </row>
    <row r="1295" spans="1:1" x14ac:dyDescent="0.25">
      <c r="A1295" s="123"/>
    </row>
    <row r="1296" spans="1:1" x14ac:dyDescent="0.25">
      <c r="A1296" s="123"/>
    </row>
    <row r="1297" spans="1:1" x14ac:dyDescent="0.25">
      <c r="A1297" s="123"/>
    </row>
    <row r="1298" spans="1:1" x14ac:dyDescent="0.25">
      <c r="A1298" s="123"/>
    </row>
    <row r="1299" spans="1:1" x14ac:dyDescent="0.25">
      <c r="A1299" s="123"/>
    </row>
    <row r="1300" spans="1:1" x14ac:dyDescent="0.25">
      <c r="A1300" s="123"/>
    </row>
    <row r="1301" spans="1:1" x14ac:dyDescent="0.25">
      <c r="A1301" s="123"/>
    </row>
    <row r="1302" spans="1:1" x14ac:dyDescent="0.25">
      <c r="A1302" s="123"/>
    </row>
    <row r="1303" spans="1:1" x14ac:dyDescent="0.25">
      <c r="A1303" s="123"/>
    </row>
    <row r="1304" spans="1:1" x14ac:dyDescent="0.25">
      <c r="A1304" s="123"/>
    </row>
    <row r="1305" spans="1:1" x14ac:dyDescent="0.25">
      <c r="A1305" s="123"/>
    </row>
    <row r="1306" spans="1:1" x14ac:dyDescent="0.25">
      <c r="A1306" s="123"/>
    </row>
    <row r="1307" spans="1:1" x14ac:dyDescent="0.25">
      <c r="A1307" s="123"/>
    </row>
    <row r="1308" spans="1:1" x14ac:dyDescent="0.25">
      <c r="A1308" s="123"/>
    </row>
    <row r="1309" spans="1:1" x14ac:dyDescent="0.25">
      <c r="A1309" s="123"/>
    </row>
    <row r="1310" spans="1:1" x14ac:dyDescent="0.25">
      <c r="A1310" s="123"/>
    </row>
    <row r="1311" spans="1:1" x14ac:dyDescent="0.25">
      <c r="A1311" s="123"/>
    </row>
    <row r="1312" spans="1:1" x14ac:dyDescent="0.25">
      <c r="A1312" s="123"/>
    </row>
    <row r="1313" spans="1:1" x14ac:dyDescent="0.25">
      <c r="A1313" s="123"/>
    </row>
    <row r="1314" spans="1:1" x14ac:dyDescent="0.25">
      <c r="A1314" s="123"/>
    </row>
    <row r="1315" spans="1:1" x14ac:dyDescent="0.25">
      <c r="A1315" s="123"/>
    </row>
    <row r="1316" spans="1:1" x14ac:dyDescent="0.25">
      <c r="A1316" s="123"/>
    </row>
    <row r="1317" spans="1:1" x14ac:dyDescent="0.25">
      <c r="A1317" s="123"/>
    </row>
    <row r="1318" spans="1:1" x14ac:dyDescent="0.25">
      <c r="A1318" s="123"/>
    </row>
    <row r="1319" spans="1:1" x14ac:dyDescent="0.25">
      <c r="A1319" s="123"/>
    </row>
    <row r="1320" spans="1:1" x14ac:dyDescent="0.25">
      <c r="A1320" s="123"/>
    </row>
    <row r="1321" spans="1:1" x14ac:dyDescent="0.25">
      <c r="A1321" s="123"/>
    </row>
    <row r="1322" spans="1:1" x14ac:dyDescent="0.25">
      <c r="A1322" s="123"/>
    </row>
    <row r="1323" spans="1:1" x14ac:dyDescent="0.25">
      <c r="A1323" s="123"/>
    </row>
    <row r="1324" spans="1:1" x14ac:dyDescent="0.25">
      <c r="A1324" s="123"/>
    </row>
    <row r="1325" spans="1:1" x14ac:dyDescent="0.25">
      <c r="A1325" s="123"/>
    </row>
    <row r="1326" spans="1:1" x14ac:dyDescent="0.25">
      <c r="A1326" s="123"/>
    </row>
    <row r="1327" spans="1:1" x14ac:dyDescent="0.25">
      <c r="A1327" s="123"/>
    </row>
    <row r="1328" spans="1:1" x14ac:dyDescent="0.25">
      <c r="A1328" s="123"/>
    </row>
    <row r="1329" spans="1:1" x14ac:dyDescent="0.25">
      <c r="A1329" s="123"/>
    </row>
    <row r="1330" spans="1:1" x14ac:dyDescent="0.25">
      <c r="A1330" s="123"/>
    </row>
    <row r="1331" spans="1:1" x14ac:dyDescent="0.25">
      <c r="A1331" s="123"/>
    </row>
    <row r="1332" spans="1:1" x14ac:dyDescent="0.25">
      <c r="A1332" s="123"/>
    </row>
    <row r="1333" spans="1:1" x14ac:dyDescent="0.25">
      <c r="A1333" s="123"/>
    </row>
    <row r="1334" spans="1:1" x14ac:dyDescent="0.25">
      <c r="A1334" s="123"/>
    </row>
    <row r="1335" spans="1:1" x14ac:dyDescent="0.25">
      <c r="A1335" s="123"/>
    </row>
    <row r="1336" spans="1:1" x14ac:dyDescent="0.25">
      <c r="A1336" s="123"/>
    </row>
    <row r="1337" spans="1:1" x14ac:dyDescent="0.25">
      <c r="A1337" s="123"/>
    </row>
    <row r="1338" spans="1:1" x14ac:dyDescent="0.25">
      <c r="A1338" s="123"/>
    </row>
    <row r="1339" spans="1:1" x14ac:dyDescent="0.25">
      <c r="A1339" s="123"/>
    </row>
    <row r="1340" spans="1:1" x14ac:dyDescent="0.25">
      <c r="A1340" s="123"/>
    </row>
    <row r="1341" spans="1:1" x14ac:dyDescent="0.25">
      <c r="A1341" s="123"/>
    </row>
    <row r="1342" spans="1:1" x14ac:dyDescent="0.25">
      <c r="A1342" s="123"/>
    </row>
    <row r="1343" spans="1:1" x14ac:dyDescent="0.25">
      <c r="A1343" s="123"/>
    </row>
    <row r="1344" spans="1:1" x14ac:dyDescent="0.25">
      <c r="A1344" s="123"/>
    </row>
    <row r="1345" spans="1:1" x14ac:dyDescent="0.25">
      <c r="A1345" s="123"/>
    </row>
    <row r="1346" spans="1:1" x14ac:dyDescent="0.25">
      <c r="A1346" s="123"/>
    </row>
    <row r="1347" spans="1:1" x14ac:dyDescent="0.25">
      <c r="A1347" s="123"/>
    </row>
    <row r="1348" spans="1:1" x14ac:dyDescent="0.25">
      <c r="A1348" s="123"/>
    </row>
    <row r="1349" spans="1:1" x14ac:dyDescent="0.25">
      <c r="A1349" s="123"/>
    </row>
    <row r="1350" spans="1:1" x14ac:dyDescent="0.25">
      <c r="A1350" s="123"/>
    </row>
    <row r="1351" spans="1:1" x14ac:dyDescent="0.25">
      <c r="A1351" s="123"/>
    </row>
    <row r="1352" spans="1:1" x14ac:dyDescent="0.25">
      <c r="A1352" s="123"/>
    </row>
    <row r="1353" spans="1:1" x14ac:dyDescent="0.25">
      <c r="A1353" s="123"/>
    </row>
    <row r="1354" spans="1:1" x14ac:dyDescent="0.25">
      <c r="A1354" s="123"/>
    </row>
    <row r="1355" spans="1:1" x14ac:dyDescent="0.25">
      <c r="A1355" s="123"/>
    </row>
    <row r="1356" spans="1:1" x14ac:dyDescent="0.25">
      <c r="A1356" s="123"/>
    </row>
    <row r="1357" spans="1:1" x14ac:dyDescent="0.25">
      <c r="A1357" s="123"/>
    </row>
    <row r="1358" spans="1:1" x14ac:dyDescent="0.25">
      <c r="A1358" s="123"/>
    </row>
    <row r="1359" spans="1:1" x14ac:dyDescent="0.25">
      <c r="A1359" s="123"/>
    </row>
    <row r="1360" spans="1:1" x14ac:dyDescent="0.25">
      <c r="A1360" s="123"/>
    </row>
    <row r="1361" spans="1:1" x14ac:dyDescent="0.25">
      <c r="A1361" s="123"/>
    </row>
    <row r="1362" spans="1:1" x14ac:dyDescent="0.25">
      <c r="A1362" s="123"/>
    </row>
    <row r="1363" spans="1:1" x14ac:dyDescent="0.25">
      <c r="A1363" s="123"/>
    </row>
    <row r="1364" spans="1:1" x14ac:dyDescent="0.25">
      <c r="A1364" s="123"/>
    </row>
    <row r="1365" spans="1:1" x14ac:dyDescent="0.25">
      <c r="A1365" s="123"/>
    </row>
    <row r="1366" spans="1:1" x14ac:dyDescent="0.25">
      <c r="A1366" s="123"/>
    </row>
    <row r="1367" spans="1:1" x14ac:dyDescent="0.25">
      <c r="A1367" s="123"/>
    </row>
    <row r="1368" spans="1:1" x14ac:dyDescent="0.25">
      <c r="A1368" s="123"/>
    </row>
    <row r="1369" spans="1:1" x14ac:dyDescent="0.25">
      <c r="A1369" s="123"/>
    </row>
    <row r="1370" spans="1:1" x14ac:dyDescent="0.25">
      <c r="A1370" s="123"/>
    </row>
    <row r="1371" spans="1:1" x14ac:dyDescent="0.25">
      <c r="A1371" s="123"/>
    </row>
    <row r="1372" spans="1:1" x14ac:dyDescent="0.25">
      <c r="A1372" s="123"/>
    </row>
    <row r="1373" spans="1:1" x14ac:dyDescent="0.25">
      <c r="A1373" s="123"/>
    </row>
    <row r="1374" spans="1:1" x14ac:dyDescent="0.25">
      <c r="A1374" s="123"/>
    </row>
    <row r="1375" spans="1:1" x14ac:dyDescent="0.25">
      <c r="A1375" s="123"/>
    </row>
    <row r="1376" spans="1:1" x14ac:dyDescent="0.25">
      <c r="A1376" s="123"/>
    </row>
    <row r="1377" spans="1:1" x14ac:dyDescent="0.25">
      <c r="A1377" s="123"/>
    </row>
    <row r="1378" spans="1:1" x14ac:dyDescent="0.25">
      <c r="A1378" s="123"/>
    </row>
    <row r="1379" spans="1:1" x14ac:dyDescent="0.25">
      <c r="A1379" s="123"/>
    </row>
    <row r="1380" spans="1:1" x14ac:dyDescent="0.25">
      <c r="A1380" s="123"/>
    </row>
    <row r="1381" spans="1:1" x14ac:dyDescent="0.25">
      <c r="A1381" s="123"/>
    </row>
    <row r="1382" spans="1:1" x14ac:dyDescent="0.25">
      <c r="A1382" s="123"/>
    </row>
    <row r="1383" spans="1:1" x14ac:dyDescent="0.25">
      <c r="A1383" s="123"/>
    </row>
    <row r="1384" spans="1:1" x14ac:dyDescent="0.25">
      <c r="A1384" s="123"/>
    </row>
    <row r="1385" spans="1:1" x14ac:dyDescent="0.25">
      <c r="A1385" s="123"/>
    </row>
    <row r="1386" spans="1:1" x14ac:dyDescent="0.25">
      <c r="A1386" s="123"/>
    </row>
    <row r="1387" spans="1:1" x14ac:dyDescent="0.25">
      <c r="A1387" s="123"/>
    </row>
    <row r="1388" spans="1:1" x14ac:dyDescent="0.25">
      <c r="A1388" s="123"/>
    </row>
    <row r="1389" spans="1:1" x14ac:dyDescent="0.25">
      <c r="A1389" s="123"/>
    </row>
    <row r="1390" spans="1:1" x14ac:dyDescent="0.25">
      <c r="A1390" s="123"/>
    </row>
    <row r="1391" spans="1:1" x14ac:dyDescent="0.25">
      <c r="A1391" s="123"/>
    </row>
    <row r="1392" spans="1:1" x14ac:dyDescent="0.25">
      <c r="A1392" s="123"/>
    </row>
    <row r="1393" spans="1:1" x14ac:dyDescent="0.25">
      <c r="A1393" s="123"/>
    </row>
    <row r="1394" spans="1:1" x14ac:dyDescent="0.25">
      <c r="A1394" s="123"/>
    </row>
    <row r="1395" spans="1:1" x14ac:dyDescent="0.25">
      <c r="A1395" s="123"/>
    </row>
    <row r="1396" spans="1:1" x14ac:dyDescent="0.25">
      <c r="A1396" s="123"/>
    </row>
    <row r="1397" spans="1:1" x14ac:dyDescent="0.25">
      <c r="A1397" s="123"/>
    </row>
    <row r="1398" spans="1:1" x14ac:dyDescent="0.25">
      <c r="A1398" s="123"/>
    </row>
    <row r="1399" spans="1:1" x14ac:dyDescent="0.25">
      <c r="A1399" s="123"/>
    </row>
    <row r="1400" spans="1:1" x14ac:dyDescent="0.25">
      <c r="A1400" s="123"/>
    </row>
    <row r="1401" spans="1:1" x14ac:dyDescent="0.25">
      <c r="A1401" s="123"/>
    </row>
    <row r="1402" spans="1:1" x14ac:dyDescent="0.25">
      <c r="A1402" s="123"/>
    </row>
    <row r="1403" spans="1:1" x14ac:dyDescent="0.25">
      <c r="A1403" s="123"/>
    </row>
    <row r="1404" spans="1:1" x14ac:dyDescent="0.25">
      <c r="A1404" s="123"/>
    </row>
    <row r="1405" spans="1:1" x14ac:dyDescent="0.25">
      <c r="A1405" s="123"/>
    </row>
    <row r="1406" spans="1:1" x14ac:dyDescent="0.25">
      <c r="A1406" s="123"/>
    </row>
    <row r="1407" spans="1:1" x14ac:dyDescent="0.25">
      <c r="A1407" s="123"/>
    </row>
    <row r="1408" spans="1:1" x14ac:dyDescent="0.25">
      <c r="A1408" s="123"/>
    </row>
    <row r="1409" spans="1:1" x14ac:dyDescent="0.25">
      <c r="A1409" s="123"/>
    </row>
    <row r="1410" spans="1:1" x14ac:dyDescent="0.25">
      <c r="A1410" s="123"/>
    </row>
    <row r="1411" spans="1:1" x14ac:dyDescent="0.25">
      <c r="A1411" s="123"/>
    </row>
    <row r="1412" spans="1:1" x14ac:dyDescent="0.25">
      <c r="A1412" s="123"/>
    </row>
    <row r="1413" spans="1:1" x14ac:dyDescent="0.25">
      <c r="A1413" s="123"/>
    </row>
    <row r="1414" spans="1:1" x14ac:dyDescent="0.25">
      <c r="A1414" s="123"/>
    </row>
    <row r="1415" spans="1:1" x14ac:dyDescent="0.25">
      <c r="A1415" s="123"/>
    </row>
    <row r="1416" spans="1:1" x14ac:dyDescent="0.25">
      <c r="A1416" s="123"/>
    </row>
    <row r="1417" spans="1:1" x14ac:dyDescent="0.25">
      <c r="A1417" s="123"/>
    </row>
    <row r="1418" spans="1:1" x14ac:dyDescent="0.25">
      <c r="A1418" s="123"/>
    </row>
    <row r="1419" spans="1:1" x14ac:dyDescent="0.25">
      <c r="A1419" s="123"/>
    </row>
    <row r="1420" spans="1:1" x14ac:dyDescent="0.25">
      <c r="A1420" s="123"/>
    </row>
    <row r="1421" spans="1:1" x14ac:dyDescent="0.25">
      <c r="A1421" s="123"/>
    </row>
    <row r="1422" spans="1:1" x14ac:dyDescent="0.25">
      <c r="A1422" s="123"/>
    </row>
    <row r="1423" spans="1:1" x14ac:dyDescent="0.25">
      <c r="A1423" s="123"/>
    </row>
    <row r="1424" spans="1:1" x14ac:dyDescent="0.25">
      <c r="A1424" s="123"/>
    </row>
    <row r="1425" spans="1:1" x14ac:dyDescent="0.25">
      <c r="A1425" s="123"/>
    </row>
    <row r="1426" spans="1:1" x14ac:dyDescent="0.25">
      <c r="A1426" s="123"/>
    </row>
    <row r="1427" spans="1:1" x14ac:dyDescent="0.25">
      <c r="A1427" s="123"/>
    </row>
    <row r="1428" spans="1:1" x14ac:dyDescent="0.25">
      <c r="A1428" s="123"/>
    </row>
    <row r="1429" spans="1:1" x14ac:dyDescent="0.25">
      <c r="A1429" s="123"/>
    </row>
    <row r="1430" spans="1:1" x14ac:dyDescent="0.25">
      <c r="A1430" s="123"/>
    </row>
    <row r="1431" spans="1:1" x14ac:dyDescent="0.25">
      <c r="A1431" s="123"/>
    </row>
    <row r="1432" spans="1:1" x14ac:dyDescent="0.25">
      <c r="A1432" s="123"/>
    </row>
    <row r="1433" spans="1:1" x14ac:dyDescent="0.25">
      <c r="A1433" s="123"/>
    </row>
    <row r="1434" spans="1:1" x14ac:dyDescent="0.25">
      <c r="A1434" s="123"/>
    </row>
    <row r="1435" spans="1:1" x14ac:dyDescent="0.25">
      <c r="A1435" s="123"/>
    </row>
    <row r="1436" spans="1:1" x14ac:dyDescent="0.25">
      <c r="A1436" s="123"/>
    </row>
    <row r="1437" spans="1:1" x14ac:dyDescent="0.25">
      <c r="A1437" s="123"/>
    </row>
    <row r="1438" spans="1:1" x14ac:dyDescent="0.25">
      <c r="A1438" s="123"/>
    </row>
    <row r="1439" spans="1:1" x14ac:dyDescent="0.25">
      <c r="A1439" s="123"/>
    </row>
    <row r="1440" spans="1:1" x14ac:dyDescent="0.25">
      <c r="A1440" s="123"/>
    </row>
    <row r="1441" spans="1:1" x14ac:dyDescent="0.25">
      <c r="A1441" s="123"/>
    </row>
    <row r="1442" spans="1:1" x14ac:dyDescent="0.25">
      <c r="A1442" s="123"/>
    </row>
    <row r="1443" spans="1:1" x14ac:dyDescent="0.25">
      <c r="A1443" s="123"/>
    </row>
    <row r="1444" spans="1:1" x14ac:dyDescent="0.25">
      <c r="A1444" s="123"/>
    </row>
    <row r="1445" spans="1:1" x14ac:dyDescent="0.25">
      <c r="A1445" s="123"/>
    </row>
    <row r="1446" spans="1:1" x14ac:dyDescent="0.25">
      <c r="A1446" s="123"/>
    </row>
    <row r="1447" spans="1:1" x14ac:dyDescent="0.25">
      <c r="A1447" s="123"/>
    </row>
    <row r="1448" spans="1:1" x14ac:dyDescent="0.25">
      <c r="A1448" s="123"/>
    </row>
    <row r="1449" spans="1:1" x14ac:dyDescent="0.25">
      <c r="A1449" s="123"/>
    </row>
    <row r="1450" spans="1:1" x14ac:dyDescent="0.25">
      <c r="A1450" s="123"/>
    </row>
    <row r="1451" spans="1:1" x14ac:dyDescent="0.25">
      <c r="A1451" s="123"/>
    </row>
    <row r="1452" spans="1:1" x14ac:dyDescent="0.25">
      <c r="A1452" s="123"/>
    </row>
    <row r="1453" spans="1:1" x14ac:dyDescent="0.25">
      <c r="A1453" s="123"/>
    </row>
    <row r="1454" spans="1:1" x14ac:dyDescent="0.25">
      <c r="A1454" s="123"/>
    </row>
    <row r="1455" spans="1:1" x14ac:dyDescent="0.25">
      <c r="A1455" s="123"/>
    </row>
    <row r="1456" spans="1:1" x14ac:dyDescent="0.25">
      <c r="A1456" s="123"/>
    </row>
    <row r="1457" spans="1:1" x14ac:dyDescent="0.25">
      <c r="A1457" s="123"/>
    </row>
    <row r="1458" spans="1:1" x14ac:dyDescent="0.25">
      <c r="A1458" s="123"/>
    </row>
    <row r="1459" spans="1:1" x14ac:dyDescent="0.25">
      <c r="A1459" s="123"/>
    </row>
    <row r="1460" spans="1:1" x14ac:dyDescent="0.25">
      <c r="A1460" s="123"/>
    </row>
    <row r="1461" spans="1:1" x14ac:dyDescent="0.25">
      <c r="A1461" s="123"/>
    </row>
    <row r="1462" spans="1:1" x14ac:dyDescent="0.25">
      <c r="A1462" s="123"/>
    </row>
    <row r="1463" spans="1:1" x14ac:dyDescent="0.25">
      <c r="A1463" s="123"/>
    </row>
    <row r="1464" spans="1:1" x14ac:dyDescent="0.25">
      <c r="A1464" s="123"/>
    </row>
    <row r="1465" spans="1:1" x14ac:dyDescent="0.25">
      <c r="A1465" s="123"/>
    </row>
    <row r="1466" spans="1:1" x14ac:dyDescent="0.25">
      <c r="A1466" s="123"/>
    </row>
    <row r="1467" spans="1:1" x14ac:dyDescent="0.25">
      <c r="A1467" s="123"/>
    </row>
    <row r="1468" spans="1:1" x14ac:dyDescent="0.25">
      <c r="A1468" s="123"/>
    </row>
    <row r="1469" spans="1:1" x14ac:dyDescent="0.25">
      <c r="A1469" s="123"/>
    </row>
    <row r="1470" spans="1:1" x14ac:dyDescent="0.25">
      <c r="A1470" s="123"/>
    </row>
    <row r="1471" spans="1:1" x14ac:dyDescent="0.25">
      <c r="A1471" s="123"/>
    </row>
    <row r="1472" spans="1:1" x14ac:dyDescent="0.25">
      <c r="A1472" s="123"/>
    </row>
    <row r="1473" spans="1:1" x14ac:dyDescent="0.25">
      <c r="A1473" s="123"/>
    </row>
    <row r="1474" spans="1:1" x14ac:dyDescent="0.25">
      <c r="A1474" s="123"/>
    </row>
    <row r="1475" spans="1:1" x14ac:dyDescent="0.25">
      <c r="A1475" s="123"/>
    </row>
    <row r="1476" spans="1:1" x14ac:dyDescent="0.25">
      <c r="A1476" s="123"/>
    </row>
    <row r="1477" spans="1:1" x14ac:dyDescent="0.25">
      <c r="A1477" s="123"/>
    </row>
    <row r="1478" spans="1:1" x14ac:dyDescent="0.25">
      <c r="A1478" s="123"/>
    </row>
    <row r="1479" spans="1:1" x14ac:dyDescent="0.25">
      <c r="A1479" s="123"/>
    </row>
    <row r="1480" spans="1:1" x14ac:dyDescent="0.25">
      <c r="A1480" s="123"/>
    </row>
    <row r="1481" spans="1:1" x14ac:dyDescent="0.25">
      <c r="A1481" s="123"/>
    </row>
    <row r="1482" spans="1:1" x14ac:dyDescent="0.25">
      <c r="A1482" s="123"/>
    </row>
    <row r="1483" spans="1:1" x14ac:dyDescent="0.25">
      <c r="A1483" s="123"/>
    </row>
    <row r="1484" spans="1:1" x14ac:dyDescent="0.25">
      <c r="A1484" s="123"/>
    </row>
    <row r="1485" spans="1:1" x14ac:dyDescent="0.25">
      <c r="A1485" s="123"/>
    </row>
    <row r="1486" spans="1:1" x14ac:dyDescent="0.25">
      <c r="A1486" s="123"/>
    </row>
    <row r="1487" spans="1:1" x14ac:dyDescent="0.25">
      <c r="A1487" s="123"/>
    </row>
    <row r="1488" spans="1:1" x14ac:dyDescent="0.25">
      <c r="A1488" s="123"/>
    </row>
    <row r="1489" spans="1:1" x14ac:dyDescent="0.25">
      <c r="A1489" s="123"/>
    </row>
    <row r="1490" spans="1:1" x14ac:dyDescent="0.25">
      <c r="A1490" s="123"/>
    </row>
    <row r="1491" spans="1:1" x14ac:dyDescent="0.25">
      <c r="A1491" s="123"/>
    </row>
    <row r="1492" spans="1:1" x14ac:dyDescent="0.25">
      <c r="A1492" s="123"/>
    </row>
    <row r="1493" spans="1:1" x14ac:dyDescent="0.25">
      <c r="A1493" s="123"/>
    </row>
    <row r="1494" spans="1:1" x14ac:dyDescent="0.25">
      <c r="A1494" s="123"/>
    </row>
    <row r="1495" spans="1:1" x14ac:dyDescent="0.25">
      <c r="A1495" s="123"/>
    </row>
    <row r="1496" spans="1:1" x14ac:dyDescent="0.25">
      <c r="A1496" s="123"/>
    </row>
    <row r="1497" spans="1:1" x14ac:dyDescent="0.25">
      <c r="A1497" s="123"/>
    </row>
    <row r="1498" spans="1:1" x14ac:dyDescent="0.25">
      <c r="A1498" s="123"/>
    </row>
    <row r="1499" spans="1:1" x14ac:dyDescent="0.25">
      <c r="A1499" s="123"/>
    </row>
    <row r="1500" spans="1:1" x14ac:dyDescent="0.25">
      <c r="A1500" s="123"/>
    </row>
    <row r="1501" spans="1:1" x14ac:dyDescent="0.25">
      <c r="A1501" s="123"/>
    </row>
    <row r="1502" spans="1:1" x14ac:dyDescent="0.25">
      <c r="A1502" s="123"/>
    </row>
    <row r="1503" spans="1:1" x14ac:dyDescent="0.25">
      <c r="A1503" s="123"/>
    </row>
    <row r="1504" spans="1:1" x14ac:dyDescent="0.25">
      <c r="A1504" s="123"/>
    </row>
    <row r="1505" spans="1:1" x14ac:dyDescent="0.25">
      <c r="A1505" s="123"/>
    </row>
    <row r="1506" spans="1:1" x14ac:dyDescent="0.25">
      <c r="A1506" s="123"/>
    </row>
    <row r="1507" spans="1:1" x14ac:dyDescent="0.25">
      <c r="A1507" s="123"/>
    </row>
    <row r="1508" spans="1:1" x14ac:dyDescent="0.25">
      <c r="A1508" s="123"/>
    </row>
    <row r="1509" spans="1:1" x14ac:dyDescent="0.25">
      <c r="A1509" s="123"/>
    </row>
    <row r="1510" spans="1:1" x14ac:dyDescent="0.25">
      <c r="A1510" s="123"/>
    </row>
    <row r="1511" spans="1:1" x14ac:dyDescent="0.25">
      <c r="A1511" s="123"/>
    </row>
    <row r="1512" spans="1:1" x14ac:dyDescent="0.25">
      <c r="A1512" s="123"/>
    </row>
    <row r="1513" spans="1:1" x14ac:dyDescent="0.25">
      <c r="A1513" s="123"/>
    </row>
    <row r="1514" spans="1:1" x14ac:dyDescent="0.25">
      <c r="A1514" s="123"/>
    </row>
    <row r="1515" spans="1:1" x14ac:dyDescent="0.25">
      <c r="A1515" s="123"/>
    </row>
    <row r="1516" spans="1:1" x14ac:dyDescent="0.25">
      <c r="A1516" s="123"/>
    </row>
    <row r="1517" spans="1:1" x14ac:dyDescent="0.25">
      <c r="A1517" s="123"/>
    </row>
    <row r="1518" spans="1:1" x14ac:dyDescent="0.25">
      <c r="A1518" s="123"/>
    </row>
    <row r="1519" spans="1:1" x14ac:dyDescent="0.25">
      <c r="A1519" s="123"/>
    </row>
    <row r="1520" spans="1:1" x14ac:dyDescent="0.25">
      <c r="A1520" s="123"/>
    </row>
    <row r="1521" spans="1:1" x14ac:dyDescent="0.25">
      <c r="A1521" s="123"/>
    </row>
    <row r="1522" spans="1:1" x14ac:dyDescent="0.25">
      <c r="A1522" s="123"/>
    </row>
    <row r="1523" spans="1:1" x14ac:dyDescent="0.25">
      <c r="A1523" s="123"/>
    </row>
    <row r="1524" spans="1:1" x14ac:dyDescent="0.25">
      <c r="A1524" s="123"/>
    </row>
    <row r="1525" spans="1:1" x14ac:dyDescent="0.25">
      <c r="A1525" s="123"/>
    </row>
    <row r="1526" spans="1:1" x14ac:dyDescent="0.25">
      <c r="A1526" s="123"/>
    </row>
    <row r="1527" spans="1:1" x14ac:dyDescent="0.25">
      <c r="A1527" s="123"/>
    </row>
    <row r="1528" spans="1:1" x14ac:dyDescent="0.25">
      <c r="A1528" s="123"/>
    </row>
    <row r="1529" spans="1:1" x14ac:dyDescent="0.25">
      <c r="A1529" s="123"/>
    </row>
    <row r="1530" spans="1:1" x14ac:dyDescent="0.25">
      <c r="A1530" s="123"/>
    </row>
    <row r="1531" spans="1:1" x14ac:dyDescent="0.25">
      <c r="A1531" s="123"/>
    </row>
    <row r="1532" spans="1:1" x14ac:dyDescent="0.25">
      <c r="A1532" s="123"/>
    </row>
    <row r="1533" spans="1:1" x14ac:dyDescent="0.25">
      <c r="A1533" s="123"/>
    </row>
    <row r="1534" spans="1:1" x14ac:dyDescent="0.25">
      <c r="A1534" s="123"/>
    </row>
    <row r="1535" spans="1:1" x14ac:dyDescent="0.25">
      <c r="A1535" s="123"/>
    </row>
    <row r="1536" spans="1:1" x14ac:dyDescent="0.25">
      <c r="A1536" s="123"/>
    </row>
    <row r="1537" spans="1:1" x14ac:dyDescent="0.25">
      <c r="A1537" s="123"/>
    </row>
    <row r="1538" spans="1:1" x14ac:dyDescent="0.25">
      <c r="A1538" s="123"/>
    </row>
    <row r="1539" spans="1:1" x14ac:dyDescent="0.25">
      <c r="A1539" s="123"/>
    </row>
    <row r="1540" spans="1:1" x14ac:dyDescent="0.25">
      <c r="A1540" s="123"/>
    </row>
    <row r="1541" spans="1:1" x14ac:dyDescent="0.25">
      <c r="A1541" s="123"/>
    </row>
    <row r="1542" spans="1:1" x14ac:dyDescent="0.25">
      <c r="A1542" s="123"/>
    </row>
    <row r="1543" spans="1:1" x14ac:dyDescent="0.25">
      <c r="A1543" s="123"/>
    </row>
    <row r="1544" spans="1:1" x14ac:dyDescent="0.25">
      <c r="A1544" s="123"/>
    </row>
    <row r="1545" spans="1:1" x14ac:dyDescent="0.25">
      <c r="A1545" s="123"/>
    </row>
    <row r="1546" spans="1:1" x14ac:dyDescent="0.25">
      <c r="A1546" s="123"/>
    </row>
    <row r="1547" spans="1:1" x14ac:dyDescent="0.25">
      <c r="A1547" s="123"/>
    </row>
    <row r="1548" spans="1:1" x14ac:dyDescent="0.25">
      <c r="A1548" s="123"/>
    </row>
    <row r="1549" spans="1:1" x14ac:dyDescent="0.25">
      <c r="A1549" s="123"/>
    </row>
    <row r="1550" spans="1:1" x14ac:dyDescent="0.25">
      <c r="A1550" s="123"/>
    </row>
    <row r="1551" spans="1:1" x14ac:dyDescent="0.25">
      <c r="A1551" s="123"/>
    </row>
    <row r="1552" spans="1:1" x14ac:dyDescent="0.25">
      <c r="A1552" s="123"/>
    </row>
    <row r="1553" spans="1:1" x14ac:dyDescent="0.25">
      <c r="A1553" s="123"/>
    </row>
    <row r="1554" spans="1:1" x14ac:dyDescent="0.25">
      <c r="A1554" s="123"/>
    </row>
    <row r="1555" spans="1:1" x14ac:dyDescent="0.25">
      <c r="A1555" s="123"/>
    </row>
    <row r="1556" spans="1:1" x14ac:dyDescent="0.25">
      <c r="A1556" s="123"/>
    </row>
    <row r="1557" spans="1:1" x14ac:dyDescent="0.25">
      <c r="A1557" s="123"/>
    </row>
    <row r="1558" spans="1:1" x14ac:dyDescent="0.25">
      <c r="A1558" s="123"/>
    </row>
    <row r="1559" spans="1:1" x14ac:dyDescent="0.25">
      <c r="A1559" s="123"/>
    </row>
    <row r="1560" spans="1:1" x14ac:dyDescent="0.25">
      <c r="A1560" s="123"/>
    </row>
    <row r="1561" spans="1:1" x14ac:dyDescent="0.25">
      <c r="A1561" s="123"/>
    </row>
    <row r="1562" spans="1:1" x14ac:dyDescent="0.25">
      <c r="A1562" s="123"/>
    </row>
    <row r="1563" spans="1:1" x14ac:dyDescent="0.25">
      <c r="A1563" s="123"/>
    </row>
    <row r="1564" spans="1:1" x14ac:dyDescent="0.25">
      <c r="A1564" s="123"/>
    </row>
    <row r="1565" spans="1:1" x14ac:dyDescent="0.25">
      <c r="A1565" s="123"/>
    </row>
    <row r="1566" spans="1:1" x14ac:dyDescent="0.25">
      <c r="A1566" s="123"/>
    </row>
    <row r="1567" spans="1:1" x14ac:dyDescent="0.25">
      <c r="A1567" s="123"/>
    </row>
    <row r="1568" spans="1:1" x14ac:dyDescent="0.25">
      <c r="A1568" s="123"/>
    </row>
    <row r="1569" spans="1:1" x14ac:dyDescent="0.25">
      <c r="A1569" s="123"/>
    </row>
    <row r="1570" spans="1:1" x14ac:dyDescent="0.25">
      <c r="A1570" s="123"/>
    </row>
    <row r="1571" spans="1:1" x14ac:dyDescent="0.25">
      <c r="A1571" s="123"/>
    </row>
    <row r="1572" spans="1:1" x14ac:dyDescent="0.25">
      <c r="A1572" s="123"/>
    </row>
    <row r="1573" spans="1:1" x14ac:dyDescent="0.25">
      <c r="A1573" s="123"/>
    </row>
    <row r="1574" spans="1:1" x14ac:dyDescent="0.25">
      <c r="A1574" s="123"/>
    </row>
    <row r="1575" spans="1:1" x14ac:dyDescent="0.25">
      <c r="A1575" s="123"/>
    </row>
    <row r="1576" spans="1:1" x14ac:dyDescent="0.25">
      <c r="A1576" s="123"/>
    </row>
    <row r="1577" spans="1:1" x14ac:dyDescent="0.25">
      <c r="A1577" s="123"/>
    </row>
    <row r="1578" spans="1:1" x14ac:dyDescent="0.25">
      <c r="A1578" s="123"/>
    </row>
    <row r="1579" spans="1:1" x14ac:dyDescent="0.25">
      <c r="A1579" s="123"/>
    </row>
    <row r="1580" spans="1:1" x14ac:dyDescent="0.25">
      <c r="A1580" s="123"/>
    </row>
    <row r="1581" spans="1:1" x14ac:dyDescent="0.25">
      <c r="A1581" s="123"/>
    </row>
    <row r="1582" spans="1:1" x14ac:dyDescent="0.25">
      <c r="A1582" s="123"/>
    </row>
    <row r="1583" spans="1:1" x14ac:dyDescent="0.25">
      <c r="A1583" s="123"/>
    </row>
    <row r="1584" spans="1:1" x14ac:dyDescent="0.25">
      <c r="A1584" s="123"/>
    </row>
    <row r="1585" spans="1:1" x14ac:dyDescent="0.25">
      <c r="A1585" s="123"/>
    </row>
    <row r="1586" spans="1:1" x14ac:dyDescent="0.25">
      <c r="A1586" s="123"/>
    </row>
    <row r="1587" spans="1:1" x14ac:dyDescent="0.25">
      <c r="A1587" s="123"/>
    </row>
    <row r="1588" spans="1:1" x14ac:dyDescent="0.25">
      <c r="A1588" s="123"/>
    </row>
    <row r="1589" spans="1:1" x14ac:dyDescent="0.25">
      <c r="A1589" s="123"/>
    </row>
    <row r="1590" spans="1:1" x14ac:dyDescent="0.25">
      <c r="A1590" s="123"/>
    </row>
    <row r="1591" spans="1:1" x14ac:dyDescent="0.25">
      <c r="A1591" s="123"/>
    </row>
    <row r="1592" spans="1:1" x14ac:dyDescent="0.25">
      <c r="A1592" s="123"/>
    </row>
    <row r="1593" spans="1:1" x14ac:dyDescent="0.25">
      <c r="A1593" s="123"/>
    </row>
    <row r="1594" spans="1:1" x14ac:dyDescent="0.25">
      <c r="A1594" s="123"/>
    </row>
    <row r="1595" spans="1:1" x14ac:dyDescent="0.25">
      <c r="A1595" s="123"/>
    </row>
    <row r="1596" spans="1:1" x14ac:dyDescent="0.25">
      <c r="A1596" s="123"/>
    </row>
    <row r="1597" spans="1:1" x14ac:dyDescent="0.25">
      <c r="A1597" s="123"/>
    </row>
    <row r="1598" spans="1:1" x14ac:dyDescent="0.25">
      <c r="A1598" s="123"/>
    </row>
    <row r="1599" spans="1:1" x14ac:dyDescent="0.25">
      <c r="A1599" s="123"/>
    </row>
    <row r="1600" spans="1:1" x14ac:dyDescent="0.25">
      <c r="A1600" s="123"/>
    </row>
    <row r="1601" spans="1:1" x14ac:dyDescent="0.25">
      <c r="A1601" s="123"/>
    </row>
    <row r="1602" spans="1:1" x14ac:dyDescent="0.25">
      <c r="A1602" s="123"/>
    </row>
    <row r="1603" spans="1:1" x14ac:dyDescent="0.25">
      <c r="A1603" s="123"/>
    </row>
    <row r="1604" spans="1:1" x14ac:dyDescent="0.25">
      <c r="A1604" s="123"/>
    </row>
    <row r="1605" spans="1:1" x14ac:dyDescent="0.25">
      <c r="A1605" s="123"/>
    </row>
    <row r="1606" spans="1:1" x14ac:dyDescent="0.25">
      <c r="A1606" s="123"/>
    </row>
    <row r="1607" spans="1:1" x14ac:dyDescent="0.25">
      <c r="A1607" s="123"/>
    </row>
    <row r="1608" spans="1:1" x14ac:dyDescent="0.25">
      <c r="A1608" s="123"/>
    </row>
    <row r="1609" spans="1:1" x14ac:dyDescent="0.25">
      <c r="A1609" s="123"/>
    </row>
    <row r="1610" spans="1:1" x14ac:dyDescent="0.25">
      <c r="A1610" s="123"/>
    </row>
    <row r="1611" spans="1:1" x14ac:dyDescent="0.25">
      <c r="A1611" s="123"/>
    </row>
    <row r="1612" spans="1:1" x14ac:dyDescent="0.25">
      <c r="A1612" s="123"/>
    </row>
    <row r="1613" spans="1:1" x14ac:dyDescent="0.25">
      <c r="A1613" s="123"/>
    </row>
    <row r="1614" spans="1:1" x14ac:dyDescent="0.25">
      <c r="A1614" s="123"/>
    </row>
    <row r="1615" spans="1:1" x14ac:dyDescent="0.25">
      <c r="A1615" s="123"/>
    </row>
    <row r="1616" spans="1:1" x14ac:dyDescent="0.25">
      <c r="A1616" s="123"/>
    </row>
    <row r="1617" spans="1:1" x14ac:dyDescent="0.25">
      <c r="A1617" s="123"/>
    </row>
    <row r="1618" spans="1:1" x14ac:dyDescent="0.25">
      <c r="A1618" s="123"/>
    </row>
    <row r="1619" spans="1:1" x14ac:dyDescent="0.25">
      <c r="A1619" s="123"/>
    </row>
    <row r="1620" spans="1:1" x14ac:dyDescent="0.25">
      <c r="A1620" s="123"/>
    </row>
    <row r="1621" spans="1:1" x14ac:dyDescent="0.25">
      <c r="A1621" s="123"/>
    </row>
    <row r="1622" spans="1:1" x14ac:dyDescent="0.25">
      <c r="A1622" s="123"/>
    </row>
    <row r="1623" spans="1:1" x14ac:dyDescent="0.25">
      <c r="A1623" s="123"/>
    </row>
    <row r="1624" spans="1:1" x14ac:dyDescent="0.25">
      <c r="A1624" s="123"/>
    </row>
    <row r="1625" spans="1:1" x14ac:dyDescent="0.25">
      <c r="A1625" s="123"/>
    </row>
    <row r="1626" spans="1:1" x14ac:dyDescent="0.25">
      <c r="A1626" s="123"/>
    </row>
    <row r="1627" spans="1:1" x14ac:dyDescent="0.25">
      <c r="A1627" s="123"/>
    </row>
    <row r="1628" spans="1:1" x14ac:dyDescent="0.25">
      <c r="A1628" s="123"/>
    </row>
    <row r="1629" spans="1:1" x14ac:dyDescent="0.25">
      <c r="A1629" s="123"/>
    </row>
    <row r="1630" spans="1:1" x14ac:dyDescent="0.25">
      <c r="A1630" s="123"/>
    </row>
    <row r="1631" spans="1:1" x14ac:dyDescent="0.25">
      <c r="A1631" s="123"/>
    </row>
    <row r="1632" spans="1:1" x14ac:dyDescent="0.25">
      <c r="A1632" s="123"/>
    </row>
    <row r="1633" spans="1:1" x14ac:dyDescent="0.25">
      <c r="A1633" s="123"/>
    </row>
    <row r="1634" spans="1:1" x14ac:dyDescent="0.25">
      <c r="A1634" s="123"/>
    </row>
    <row r="1635" spans="1:1" x14ac:dyDescent="0.25">
      <c r="A1635" s="123"/>
    </row>
    <row r="1636" spans="1:1" x14ac:dyDescent="0.25">
      <c r="A1636" s="123"/>
    </row>
    <row r="1637" spans="1:1" x14ac:dyDescent="0.25">
      <c r="A1637" s="123"/>
    </row>
    <row r="1638" spans="1:1" x14ac:dyDescent="0.25">
      <c r="A1638" s="123"/>
    </row>
    <row r="1639" spans="1:1" x14ac:dyDescent="0.25">
      <c r="A1639" s="123"/>
    </row>
    <row r="1640" spans="1:1" x14ac:dyDescent="0.25">
      <c r="A1640" s="123"/>
    </row>
    <row r="1641" spans="1:1" x14ac:dyDescent="0.25">
      <c r="A1641" s="123"/>
    </row>
    <row r="1642" spans="1:1" x14ac:dyDescent="0.25">
      <c r="A1642" s="123"/>
    </row>
    <row r="1643" spans="1:1" x14ac:dyDescent="0.25">
      <c r="A1643" s="123"/>
    </row>
    <row r="1644" spans="1:1" x14ac:dyDescent="0.25">
      <c r="A1644" s="123"/>
    </row>
    <row r="1645" spans="1:1" x14ac:dyDescent="0.25">
      <c r="A1645" s="123"/>
    </row>
    <row r="1646" spans="1:1" x14ac:dyDescent="0.25">
      <c r="A1646" s="123"/>
    </row>
    <row r="1647" spans="1:1" x14ac:dyDescent="0.25">
      <c r="A1647" s="123"/>
    </row>
    <row r="1648" spans="1:1" x14ac:dyDescent="0.25">
      <c r="A1648" s="123"/>
    </row>
    <row r="1649" spans="1:1" x14ac:dyDescent="0.25">
      <c r="A1649" s="123"/>
    </row>
    <row r="1650" spans="1:1" x14ac:dyDescent="0.25">
      <c r="A1650" s="123"/>
    </row>
    <row r="1651" spans="1:1" x14ac:dyDescent="0.25">
      <c r="A1651" s="123"/>
    </row>
    <row r="1652" spans="1:1" x14ac:dyDescent="0.25">
      <c r="A1652" s="123"/>
    </row>
    <row r="1653" spans="1:1" x14ac:dyDescent="0.25">
      <c r="A1653" s="123"/>
    </row>
    <row r="1654" spans="1:1" x14ac:dyDescent="0.25">
      <c r="A1654" s="123"/>
    </row>
    <row r="1655" spans="1:1" x14ac:dyDescent="0.25">
      <c r="A1655" s="123"/>
    </row>
    <row r="1656" spans="1:1" x14ac:dyDescent="0.25">
      <c r="A1656" s="123"/>
    </row>
    <row r="1657" spans="1:1" x14ac:dyDescent="0.25">
      <c r="A1657" s="123"/>
    </row>
    <row r="1658" spans="1:1" x14ac:dyDescent="0.25">
      <c r="A1658" s="123"/>
    </row>
    <row r="1659" spans="1:1" x14ac:dyDescent="0.25">
      <c r="A1659" s="123"/>
    </row>
    <row r="1660" spans="1:1" x14ac:dyDescent="0.25">
      <c r="A1660" s="123"/>
    </row>
    <row r="1661" spans="1:1" x14ac:dyDescent="0.25">
      <c r="A1661" s="123"/>
    </row>
    <row r="1662" spans="1:1" x14ac:dyDescent="0.25">
      <c r="A1662" s="123"/>
    </row>
    <row r="1663" spans="1:1" x14ac:dyDescent="0.25">
      <c r="A1663" s="123"/>
    </row>
    <row r="1664" spans="1:1" x14ac:dyDescent="0.25">
      <c r="A1664" s="123"/>
    </row>
    <row r="1665" spans="1:1" x14ac:dyDescent="0.25">
      <c r="A1665" s="123"/>
    </row>
    <row r="1666" spans="1:1" x14ac:dyDescent="0.25">
      <c r="A1666" s="123"/>
    </row>
    <row r="1667" spans="1:1" x14ac:dyDescent="0.25">
      <c r="A1667" s="123"/>
    </row>
    <row r="1668" spans="1:1" x14ac:dyDescent="0.25">
      <c r="A1668" s="123"/>
    </row>
    <row r="1669" spans="1:1" x14ac:dyDescent="0.25">
      <c r="A1669" s="123"/>
    </row>
    <row r="1670" spans="1:1" x14ac:dyDescent="0.25">
      <c r="A1670" s="123"/>
    </row>
    <row r="1671" spans="1:1" x14ac:dyDescent="0.25">
      <c r="A1671" s="123"/>
    </row>
    <row r="1672" spans="1:1" x14ac:dyDescent="0.25">
      <c r="A1672" s="123"/>
    </row>
    <row r="1673" spans="1:1" x14ac:dyDescent="0.25">
      <c r="A1673" s="123"/>
    </row>
    <row r="1674" spans="1:1" x14ac:dyDescent="0.25">
      <c r="A1674" s="123"/>
    </row>
    <row r="1675" spans="1:1" x14ac:dyDescent="0.25">
      <c r="A1675" s="123"/>
    </row>
    <row r="1676" spans="1:1" x14ac:dyDescent="0.25">
      <c r="A1676" s="123"/>
    </row>
    <row r="1677" spans="1:1" x14ac:dyDescent="0.25">
      <c r="A1677" s="123"/>
    </row>
    <row r="1678" spans="1:1" x14ac:dyDescent="0.25">
      <c r="A1678" s="123"/>
    </row>
    <row r="1679" spans="1:1" x14ac:dyDescent="0.25">
      <c r="A1679" s="123"/>
    </row>
    <row r="1680" spans="1:1" x14ac:dyDescent="0.25">
      <c r="A1680" s="123"/>
    </row>
    <row r="1681" spans="1:1" x14ac:dyDescent="0.25">
      <c r="A1681" s="123"/>
    </row>
    <row r="1682" spans="1:1" x14ac:dyDescent="0.25">
      <c r="A1682" s="123"/>
    </row>
    <row r="1683" spans="1:1" x14ac:dyDescent="0.25">
      <c r="A1683" s="123"/>
    </row>
    <row r="1684" spans="1:1" x14ac:dyDescent="0.25">
      <c r="A1684" s="123"/>
    </row>
    <row r="1685" spans="1:1" x14ac:dyDescent="0.25">
      <c r="A1685" s="123"/>
    </row>
    <row r="1686" spans="1:1" x14ac:dyDescent="0.25">
      <c r="A1686" s="123"/>
    </row>
    <row r="1687" spans="1:1" x14ac:dyDescent="0.25">
      <c r="A1687" s="123"/>
    </row>
    <row r="1688" spans="1:1" x14ac:dyDescent="0.25">
      <c r="A1688" s="123"/>
    </row>
    <row r="1689" spans="1:1" x14ac:dyDescent="0.25">
      <c r="A1689" s="123"/>
    </row>
    <row r="1690" spans="1:1" x14ac:dyDescent="0.25">
      <c r="A1690" s="123"/>
    </row>
    <row r="1691" spans="1:1" x14ac:dyDescent="0.25">
      <c r="A1691" s="123"/>
    </row>
    <row r="1692" spans="1:1" x14ac:dyDescent="0.25">
      <c r="A1692" s="123"/>
    </row>
    <row r="1693" spans="1:1" x14ac:dyDescent="0.25">
      <c r="A1693" s="123"/>
    </row>
    <row r="1694" spans="1:1" x14ac:dyDescent="0.25">
      <c r="A1694" s="123"/>
    </row>
    <row r="1695" spans="1:1" x14ac:dyDescent="0.25">
      <c r="A1695" s="123"/>
    </row>
    <row r="1696" spans="1:1" x14ac:dyDescent="0.25">
      <c r="A1696" s="123"/>
    </row>
    <row r="1697" spans="1:1" x14ac:dyDescent="0.25">
      <c r="A1697" s="123"/>
    </row>
    <row r="1698" spans="1:1" x14ac:dyDescent="0.25">
      <c r="A1698" s="123"/>
    </row>
    <row r="1699" spans="1:1" x14ac:dyDescent="0.25">
      <c r="A1699" s="123"/>
    </row>
    <row r="1700" spans="1:1" x14ac:dyDescent="0.25">
      <c r="A1700" s="123"/>
    </row>
    <row r="1701" spans="1:1" x14ac:dyDescent="0.25">
      <c r="A1701" s="123"/>
    </row>
    <row r="1702" spans="1:1" x14ac:dyDescent="0.25">
      <c r="A1702" s="123"/>
    </row>
    <row r="1703" spans="1:1" x14ac:dyDescent="0.25">
      <c r="A1703" s="123"/>
    </row>
    <row r="1704" spans="1:1" x14ac:dyDescent="0.25">
      <c r="A1704" s="123"/>
    </row>
    <row r="1705" spans="1:1" x14ac:dyDescent="0.25">
      <c r="A1705" s="123"/>
    </row>
    <row r="1706" spans="1:1" x14ac:dyDescent="0.25">
      <c r="A1706" s="123"/>
    </row>
    <row r="1707" spans="1:1" x14ac:dyDescent="0.25">
      <c r="A1707" s="123"/>
    </row>
    <row r="1708" spans="1:1" x14ac:dyDescent="0.25">
      <c r="A1708" s="123"/>
    </row>
    <row r="1709" spans="1:1" x14ac:dyDescent="0.25">
      <c r="A1709" s="123"/>
    </row>
    <row r="1710" spans="1:1" x14ac:dyDescent="0.25">
      <c r="A1710" s="123"/>
    </row>
    <row r="1711" spans="1:1" x14ac:dyDescent="0.25">
      <c r="A1711" s="123"/>
    </row>
    <row r="1712" spans="1:1" x14ac:dyDescent="0.25">
      <c r="A1712" s="123"/>
    </row>
    <row r="1713" spans="1:1" x14ac:dyDescent="0.25">
      <c r="A1713" s="123"/>
    </row>
    <row r="1714" spans="1:1" x14ac:dyDescent="0.25">
      <c r="A1714" s="123"/>
    </row>
    <row r="1715" spans="1:1" x14ac:dyDescent="0.25">
      <c r="A1715" s="123"/>
    </row>
    <row r="1716" spans="1:1" x14ac:dyDescent="0.25">
      <c r="A1716" s="123"/>
    </row>
    <row r="1717" spans="1:1" x14ac:dyDescent="0.25">
      <c r="A1717" s="123"/>
    </row>
    <row r="1718" spans="1:1" x14ac:dyDescent="0.25">
      <c r="A1718" s="123"/>
    </row>
    <row r="1719" spans="1:1" x14ac:dyDescent="0.25">
      <c r="A1719" s="123"/>
    </row>
    <row r="1720" spans="1:1" x14ac:dyDescent="0.25">
      <c r="A1720" s="123"/>
    </row>
    <row r="1721" spans="1:1" x14ac:dyDescent="0.25">
      <c r="A1721" s="123"/>
    </row>
    <row r="1722" spans="1:1" x14ac:dyDescent="0.25">
      <c r="A1722" s="123"/>
    </row>
    <row r="1723" spans="1:1" x14ac:dyDescent="0.25">
      <c r="A1723" s="123"/>
    </row>
    <row r="1724" spans="1:1" x14ac:dyDescent="0.25">
      <c r="A1724" s="123"/>
    </row>
    <row r="1725" spans="1:1" x14ac:dyDescent="0.25">
      <c r="A1725" s="123"/>
    </row>
    <row r="1726" spans="1:1" x14ac:dyDescent="0.25">
      <c r="A1726" s="123"/>
    </row>
    <row r="1727" spans="1:1" x14ac:dyDescent="0.25">
      <c r="A1727" s="123"/>
    </row>
    <row r="1728" spans="1:1" x14ac:dyDescent="0.25">
      <c r="A1728" s="123"/>
    </row>
    <row r="1729" spans="1:1" x14ac:dyDescent="0.25">
      <c r="A1729" s="123"/>
    </row>
    <row r="1730" spans="1:1" x14ac:dyDescent="0.25">
      <c r="A1730" s="123"/>
    </row>
    <row r="1731" spans="1:1" x14ac:dyDescent="0.25">
      <c r="A1731" s="123"/>
    </row>
    <row r="1732" spans="1:1" x14ac:dyDescent="0.25">
      <c r="A1732" s="123"/>
    </row>
    <row r="1733" spans="1:1" x14ac:dyDescent="0.25">
      <c r="A1733" s="123"/>
    </row>
    <row r="1734" spans="1:1" x14ac:dyDescent="0.25">
      <c r="A1734" s="123"/>
    </row>
    <row r="1735" spans="1:1" x14ac:dyDescent="0.25">
      <c r="A1735" s="123"/>
    </row>
    <row r="1736" spans="1:1" x14ac:dyDescent="0.25">
      <c r="A1736" s="123"/>
    </row>
    <row r="1737" spans="1:1" x14ac:dyDescent="0.25">
      <c r="A1737" s="123"/>
    </row>
    <row r="1738" spans="1:1" x14ac:dyDescent="0.25">
      <c r="A1738" s="123"/>
    </row>
    <row r="1739" spans="1:1" x14ac:dyDescent="0.25">
      <c r="A1739" s="123"/>
    </row>
    <row r="1740" spans="1:1" x14ac:dyDescent="0.25">
      <c r="A1740" s="123"/>
    </row>
    <row r="1741" spans="1:1" x14ac:dyDescent="0.25">
      <c r="A1741" s="123"/>
    </row>
    <row r="1742" spans="1:1" x14ac:dyDescent="0.25">
      <c r="A1742" s="123"/>
    </row>
    <row r="1743" spans="1:1" x14ac:dyDescent="0.25">
      <c r="A1743" s="123"/>
    </row>
    <row r="1744" spans="1:1" x14ac:dyDescent="0.25">
      <c r="A1744" s="123"/>
    </row>
    <row r="1745" spans="1:1" x14ac:dyDescent="0.25">
      <c r="A1745" s="123"/>
    </row>
    <row r="1746" spans="1:1" x14ac:dyDescent="0.25">
      <c r="A1746" s="123"/>
    </row>
    <row r="1747" spans="1:1" x14ac:dyDescent="0.25">
      <c r="A1747" s="123"/>
    </row>
    <row r="1748" spans="1:1" x14ac:dyDescent="0.25">
      <c r="A1748" s="123"/>
    </row>
    <row r="1749" spans="1:1" x14ac:dyDescent="0.25">
      <c r="A1749" s="123"/>
    </row>
    <row r="1750" spans="1:1" x14ac:dyDescent="0.25">
      <c r="A1750" s="123"/>
    </row>
    <row r="1751" spans="1:1" x14ac:dyDescent="0.25">
      <c r="A1751" s="123"/>
    </row>
    <row r="1752" spans="1:1" x14ac:dyDescent="0.25">
      <c r="A1752" s="123"/>
    </row>
    <row r="1753" spans="1:1" x14ac:dyDescent="0.25">
      <c r="A1753" s="123"/>
    </row>
    <row r="1754" spans="1:1" x14ac:dyDescent="0.25">
      <c r="A1754" s="123"/>
    </row>
    <row r="1755" spans="1:1" x14ac:dyDescent="0.25">
      <c r="A1755" s="123"/>
    </row>
    <row r="1756" spans="1:1" x14ac:dyDescent="0.25">
      <c r="A1756" s="123"/>
    </row>
    <row r="1757" spans="1:1" x14ac:dyDescent="0.25">
      <c r="A1757" s="123"/>
    </row>
    <row r="1758" spans="1:1" x14ac:dyDescent="0.25">
      <c r="A1758" s="123"/>
    </row>
    <row r="1759" spans="1:1" x14ac:dyDescent="0.25">
      <c r="A1759" s="123"/>
    </row>
    <row r="1760" spans="1:1" x14ac:dyDescent="0.25">
      <c r="A1760" s="123"/>
    </row>
    <row r="1761" spans="1:1" x14ac:dyDescent="0.25">
      <c r="A1761" s="123"/>
    </row>
    <row r="1762" spans="1:1" x14ac:dyDescent="0.25">
      <c r="A1762" s="123"/>
    </row>
    <row r="1763" spans="1:1" x14ac:dyDescent="0.25">
      <c r="A1763" s="123"/>
    </row>
    <row r="1764" spans="1:1" x14ac:dyDescent="0.25">
      <c r="A1764" s="123"/>
    </row>
    <row r="1765" spans="1:1" x14ac:dyDescent="0.25">
      <c r="A1765" s="123"/>
    </row>
    <row r="1766" spans="1:1" x14ac:dyDescent="0.25">
      <c r="A1766" s="123"/>
    </row>
    <row r="1767" spans="1:1" x14ac:dyDescent="0.25">
      <c r="A1767" s="123"/>
    </row>
    <row r="1768" spans="1:1" x14ac:dyDescent="0.25">
      <c r="A1768" s="123"/>
    </row>
    <row r="1769" spans="1:1" x14ac:dyDescent="0.25">
      <c r="A1769" s="123"/>
    </row>
    <row r="1770" spans="1:1" x14ac:dyDescent="0.25">
      <c r="A1770" s="123"/>
    </row>
    <row r="1771" spans="1:1" x14ac:dyDescent="0.25">
      <c r="A1771" s="123"/>
    </row>
    <row r="1772" spans="1:1" x14ac:dyDescent="0.25">
      <c r="A1772" s="123"/>
    </row>
    <row r="1773" spans="1:1" x14ac:dyDescent="0.25">
      <c r="A1773" s="123"/>
    </row>
    <row r="1774" spans="1:1" x14ac:dyDescent="0.25">
      <c r="A1774" s="123"/>
    </row>
    <row r="1775" spans="1:1" x14ac:dyDescent="0.25">
      <c r="A1775" s="123"/>
    </row>
    <row r="1776" spans="1:1" x14ac:dyDescent="0.25">
      <c r="A1776" s="123"/>
    </row>
    <row r="1777" spans="1:1" x14ac:dyDescent="0.25">
      <c r="A1777" s="123"/>
    </row>
    <row r="1778" spans="1:1" x14ac:dyDescent="0.25">
      <c r="A1778" s="123"/>
    </row>
    <row r="1779" spans="1:1" x14ac:dyDescent="0.25">
      <c r="A1779" s="123"/>
    </row>
    <row r="1780" spans="1:1" x14ac:dyDescent="0.25">
      <c r="A1780" s="123"/>
    </row>
    <row r="1781" spans="1:1" x14ac:dyDescent="0.25">
      <c r="A1781" s="123"/>
    </row>
    <row r="1782" spans="1:1" x14ac:dyDescent="0.25">
      <c r="A1782" s="123"/>
    </row>
    <row r="1783" spans="1:1" x14ac:dyDescent="0.25">
      <c r="A1783" s="123"/>
    </row>
    <row r="1784" spans="1:1" x14ac:dyDescent="0.25">
      <c r="A1784" s="123"/>
    </row>
    <row r="1785" spans="1:1" x14ac:dyDescent="0.25">
      <c r="A1785" s="123"/>
    </row>
    <row r="1786" spans="1:1" x14ac:dyDescent="0.25">
      <c r="A1786" s="123"/>
    </row>
    <row r="1787" spans="1:1" x14ac:dyDescent="0.25">
      <c r="A1787" s="123"/>
    </row>
    <row r="1788" spans="1:1" x14ac:dyDescent="0.25">
      <c r="A1788" s="123"/>
    </row>
    <row r="1789" spans="1:1" x14ac:dyDescent="0.25">
      <c r="A1789" s="123"/>
    </row>
    <row r="1790" spans="1:1" x14ac:dyDescent="0.25">
      <c r="A1790" s="123"/>
    </row>
    <row r="1791" spans="1:1" x14ac:dyDescent="0.25">
      <c r="A1791" s="123"/>
    </row>
    <row r="1792" spans="1:1" x14ac:dyDescent="0.25">
      <c r="A1792" s="123"/>
    </row>
    <row r="1793" spans="1:1" x14ac:dyDescent="0.25">
      <c r="A1793" s="123"/>
    </row>
    <row r="1794" spans="1:1" x14ac:dyDescent="0.25">
      <c r="A1794" s="123"/>
    </row>
    <row r="1795" spans="1:1" x14ac:dyDescent="0.25">
      <c r="A1795" s="123"/>
    </row>
    <row r="1796" spans="1:1" x14ac:dyDescent="0.25">
      <c r="A1796" s="123"/>
    </row>
    <row r="1797" spans="1:1" x14ac:dyDescent="0.25">
      <c r="A1797" s="123"/>
    </row>
    <row r="1798" spans="1:1" x14ac:dyDescent="0.25">
      <c r="A1798" s="123"/>
    </row>
    <row r="1799" spans="1:1" x14ac:dyDescent="0.25">
      <c r="A1799" s="123"/>
    </row>
    <row r="1800" spans="1:1" x14ac:dyDescent="0.25">
      <c r="A1800" s="123"/>
    </row>
    <row r="1801" spans="1:1" x14ac:dyDescent="0.25">
      <c r="A1801" s="123"/>
    </row>
    <row r="1802" spans="1:1" x14ac:dyDescent="0.25">
      <c r="A1802" s="123"/>
    </row>
    <row r="1803" spans="1:1" x14ac:dyDescent="0.25">
      <c r="A1803" s="123"/>
    </row>
    <row r="1804" spans="1:1" x14ac:dyDescent="0.25">
      <c r="A1804" s="123"/>
    </row>
    <row r="1805" spans="1:1" x14ac:dyDescent="0.25">
      <c r="A1805" s="123"/>
    </row>
    <row r="1806" spans="1:1" x14ac:dyDescent="0.25">
      <c r="A1806" s="123"/>
    </row>
    <row r="1807" spans="1:1" x14ac:dyDescent="0.25">
      <c r="A1807" s="123"/>
    </row>
    <row r="1808" spans="1:1" x14ac:dyDescent="0.25">
      <c r="A1808" s="123"/>
    </row>
    <row r="1809" spans="1:1" x14ac:dyDescent="0.25">
      <c r="A1809" s="123"/>
    </row>
    <row r="1810" spans="1:1" x14ac:dyDescent="0.25">
      <c r="A1810" s="123"/>
    </row>
    <row r="1811" spans="1:1" x14ac:dyDescent="0.25">
      <c r="A1811" s="123"/>
    </row>
    <row r="1812" spans="1:1" x14ac:dyDescent="0.25">
      <c r="A1812" s="123"/>
    </row>
    <row r="1813" spans="1:1" x14ac:dyDescent="0.25">
      <c r="A1813" s="123"/>
    </row>
    <row r="1814" spans="1:1" x14ac:dyDescent="0.25">
      <c r="A1814" s="123"/>
    </row>
    <row r="1815" spans="1:1" x14ac:dyDescent="0.25">
      <c r="A1815" s="123"/>
    </row>
    <row r="1816" spans="1:1" x14ac:dyDescent="0.25">
      <c r="A1816" s="123"/>
    </row>
    <row r="1817" spans="1:1" x14ac:dyDescent="0.25">
      <c r="A1817" s="123"/>
    </row>
    <row r="1818" spans="1:1" x14ac:dyDescent="0.25">
      <c r="A1818" s="123"/>
    </row>
    <row r="1819" spans="1:1" x14ac:dyDescent="0.25">
      <c r="A1819" s="123"/>
    </row>
    <row r="1820" spans="1:1" x14ac:dyDescent="0.25">
      <c r="A1820" s="123"/>
    </row>
    <row r="1821" spans="1:1" x14ac:dyDescent="0.25">
      <c r="A1821" s="123"/>
    </row>
    <row r="1822" spans="1:1" x14ac:dyDescent="0.25">
      <c r="A1822" s="123"/>
    </row>
    <row r="1823" spans="1:1" x14ac:dyDescent="0.25">
      <c r="A1823" s="123"/>
    </row>
    <row r="1824" spans="1:1" x14ac:dyDescent="0.25">
      <c r="A1824" s="123"/>
    </row>
    <row r="1825" spans="1:1" x14ac:dyDescent="0.25">
      <c r="A1825" s="123"/>
    </row>
    <row r="1826" spans="1:1" x14ac:dyDescent="0.25">
      <c r="A1826" s="123"/>
    </row>
    <row r="1827" spans="1:1" x14ac:dyDescent="0.25">
      <c r="A1827" s="123"/>
    </row>
    <row r="1828" spans="1:1" x14ac:dyDescent="0.25">
      <c r="A1828" s="123"/>
    </row>
    <row r="1829" spans="1:1" x14ac:dyDescent="0.25">
      <c r="A1829" s="123"/>
    </row>
    <row r="1830" spans="1:1" x14ac:dyDescent="0.25">
      <c r="A1830" s="123"/>
    </row>
    <row r="1831" spans="1:1" x14ac:dyDescent="0.25">
      <c r="A1831" s="123"/>
    </row>
    <row r="1832" spans="1:1" x14ac:dyDescent="0.25">
      <c r="A1832" s="123"/>
    </row>
    <row r="1833" spans="1:1" x14ac:dyDescent="0.25">
      <c r="A1833" s="123"/>
    </row>
    <row r="1834" spans="1:1" x14ac:dyDescent="0.25">
      <c r="A1834" s="123"/>
    </row>
    <row r="1835" spans="1:1" x14ac:dyDescent="0.25">
      <c r="A1835" s="123"/>
    </row>
    <row r="1836" spans="1:1" x14ac:dyDescent="0.25">
      <c r="A1836" s="123"/>
    </row>
    <row r="1837" spans="1:1" x14ac:dyDescent="0.25">
      <c r="A1837" s="123"/>
    </row>
    <row r="1838" spans="1:1" x14ac:dyDescent="0.25">
      <c r="A1838" s="123"/>
    </row>
    <row r="1839" spans="1:1" x14ac:dyDescent="0.25">
      <c r="A1839" s="123"/>
    </row>
    <row r="1840" spans="1:1" x14ac:dyDescent="0.25">
      <c r="A1840" s="123"/>
    </row>
    <row r="1841" spans="1:1" x14ac:dyDescent="0.25">
      <c r="A1841" s="123"/>
    </row>
    <row r="1842" spans="1:1" x14ac:dyDescent="0.25">
      <c r="A1842" s="123"/>
    </row>
    <row r="1843" spans="1:1" x14ac:dyDescent="0.25">
      <c r="A1843" s="123"/>
    </row>
    <row r="1844" spans="1:1" x14ac:dyDescent="0.25">
      <c r="A1844" s="123"/>
    </row>
    <row r="1845" spans="1:1" x14ac:dyDescent="0.25">
      <c r="A1845" s="123"/>
    </row>
    <row r="1846" spans="1:1" x14ac:dyDescent="0.25">
      <c r="A1846" s="123"/>
    </row>
    <row r="1847" spans="1:1" x14ac:dyDescent="0.25">
      <c r="A1847" s="123"/>
    </row>
    <row r="1848" spans="1:1" x14ac:dyDescent="0.25">
      <c r="A1848" s="123"/>
    </row>
    <row r="1849" spans="1:1" x14ac:dyDescent="0.25">
      <c r="A1849" s="123"/>
    </row>
    <row r="1850" spans="1:1" x14ac:dyDescent="0.25">
      <c r="A1850" s="123"/>
    </row>
    <row r="1851" spans="1:1" x14ac:dyDescent="0.25">
      <c r="A1851" s="123"/>
    </row>
    <row r="1852" spans="1:1" x14ac:dyDescent="0.25">
      <c r="A1852" s="123"/>
    </row>
    <row r="1853" spans="1:1" x14ac:dyDescent="0.25">
      <c r="A1853" s="123"/>
    </row>
    <row r="1854" spans="1:1" x14ac:dyDescent="0.25">
      <c r="A1854" s="123"/>
    </row>
    <row r="1855" spans="1:1" x14ac:dyDescent="0.25">
      <c r="A1855" s="123"/>
    </row>
    <row r="1856" spans="1:1" x14ac:dyDescent="0.25">
      <c r="A1856" s="123"/>
    </row>
    <row r="1857" spans="1:1" x14ac:dyDescent="0.25">
      <c r="A1857" s="123"/>
    </row>
    <row r="1858" spans="1:1" x14ac:dyDescent="0.25">
      <c r="A1858" s="123"/>
    </row>
    <row r="1859" spans="1:1" x14ac:dyDescent="0.25">
      <c r="A1859" s="123"/>
    </row>
    <row r="1860" spans="1:1" x14ac:dyDescent="0.25">
      <c r="A1860" s="123"/>
    </row>
    <row r="1861" spans="1:1" x14ac:dyDescent="0.25">
      <c r="A1861" s="123"/>
    </row>
    <row r="1862" spans="1:1" x14ac:dyDescent="0.25">
      <c r="A1862" s="123"/>
    </row>
    <row r="1863" spans="1:1" x14ac:dyDescent="0.25">
      <c r="A1863" s="123"/>
    </row>
    <row r="1864" spans="1:1" x14ac:dyDescent="0.25">
      <c r="A1864" s="123"/>
    </row>
    <row r="1865" spans="1:1" x14ac:dyDescent="0.25">
      <c r="A1865" s="123"/>
    </row>
    <row r="1866" spans="1:1" x14ac:dyDescent="0.25">
      <c r="A1866" s="123"/>
    </row>
    <row r="1867" spans="1:1" x14ac:dyDescent="0.25">
      <c r="A1867" s="123"/>
    </row>
    <row r="1868" spans="1:1" x14ac:dyDescent="0.25">
      <c r="A1868" s="123"/>
    </row>
    <row r="1869" spans="1:1" x14ac:dyDescent="0.25">
      <c r="A1869" s="123"/>
    </row>
    <row r="1870" spans="1:1" x14ac:dyDescent="0.25">
      <c r="A1870" s="123"/>
    </row>
    <row r="1871" spans="1:1" x14ac:dyDescent="0.25">
      <c r="A1871" s="123"/>
    </row>
    <row r="1872" spans="1:1" x14ac:dyDescent="0.25">
      <c r="A1872" s="123"/>
    </row>
    <row r="1873" spans="1:1" x14ac:dyDescent="0.25">
      <c r="A1873" s="123"/>
    </row>
    <row r="1874" spans="1:1" x14ac:dyDescent="0.25">
      <c r="A1874" s="123"/>
    </row>
    <row r="1875" spans="1:1" x14ac:dyDescent="0.25">
      <c r="A1875" s="123"/>
    </row>
    <row r="1876" spans="1:1" x14ac:dyDescent="0.25">
      <c r="A1876" s="123"/>
    </row>
    <row r="1877" spans="1:1" x14ac:dyDescent="0.25">
      <c r="A1877" s="123"/>
    </row>
    <row r="1878" spans="1:1" x14ac:dyDescent="0.25">
      <c r="A1878" s="123"/>
    </row>
    <row r="1879" spans="1:1" x14ac:dyDescent="0.25">
      <c r="A1879" s="123"/>
    </row>
    <row r="1880" spans="1:1" x14ac:dyDescent="0.25">
      <c r="A1880" s="123"/>
    </row>
    <row r="1881" spans="1:1" x14ac:dyDescent="0.25">
      <c r="A1881" s="123"/>
    </row>
    <row r="1882" spans="1:1" x14ac:dyDescent="0.25">
      <c r="A1882" s="123"/>
    </row>
    <row r="1883" spans="1:1" x14ac:dyDescent="0.25">
      <c r="A1883" s="123"/>
    </row>
    <row r="1884" spans="1:1" x14ac:dyDescent="0.25">
      <c r="A1884" s="123"/>
    </row>
    <row r="1885" spans="1:1" x14ac:dyDescent="0.25">
      <c r="A1885" s="123"/>
    </row>
    <row r="1886" spans="1:1" x14ac:dyDescent="0.25">
      <c r="A1886" s="123"/>
    </row>
    <row r="1887" spans="1:1" x14ac:dyDescent="0.25">
      <c r="A1887" s="123"/>
    </row>
    <row r="1888" spans="1:1" x14ac:dyDescent="0.25">
      <c r="A1888" s="123"/>
    </row>
    <row r="1889" spans="1:1" x14ac:dyDescent="0.25">
      <c r="A1889" s="123"/>
    </row>
    <row r="1890" spans="1:1" x14ac:dyDescent="0.25">
      <c r="A1890" s="123"/>
    </row>
    <row r="1891" spans="1:1" x14ac:dyDescent="0.25">
      <c r="A1891" s="123"/>
    </row>
    <row r="1892" spans="1:1" x14ac:dyDescent="0.25">
      <c r="A1892" s="123"/>
    </row>
    <row r="1893" spans="1:1" x14ac:dyDescent="0.25">
      <c r="A1893" s="123"/>
    </row>
    <row r="1894" spans="1:1" x14ac:dyDescent="0.25">
      <c r="A1894" s="123"/>
    </row>
    <row r="1895" spans="1:1" x14ac:dyDescent="0.25">
      <c r="A1895" s="123"/>
    </row>
    <row r="1896" spans="1:1" x14ac:dyDescent="0.25">
      <c r="A1896" s="123"/>
    </row>
    <row r="1897" spans="1:1" x14ac:dyDescent="0.25">
      <c r="A1897" s="123"/>
    </row>
    <row r="1898" spans="1:1" x14ac:dyDescent="0.25">
      <c r="A1898" s="123"/>
    </row>
    <row r="1899" spans="1:1" x14ac:dyDescent="0.25">
      <c r="A1899" s="123"/>
    </row>
    <row r="1900" spans="1:1" x14ac:dyDescent="0.25">
      <c r="A1900" s="123"/>
    </row>
    <row r="1901" spans="1:1" x14ac:dyDescent="0.25">
      <c r="A1901" s="123"/>
    </row>
    <row r="1902" spans="1:1" x14ac:dyDescent="0.25">
      <c r="A1902" s="123"/>
    </row>
    <row r="1903" spans="1:1" x14ac:dyDescent="0.25">
      <c r="A1903" s="123"/>
    </row>
    <row r="1904" spans="1:1" x14ac:dyDescent="0.25">
      <c r="A1904" s="123"/>
    </row>
    <row r="1905" spans="1:1" x14ac:dyDescent="0.25">
      <c r="A1905" s="123"/>
    </row>
    <row r="1906" spans="1:1" x14ac:dyDescent="0.25">
      <c r="A1906" s="123"/>
    </row>
    <row r="1907" spans="1:1" x14ac:dyDescent="0.25">
      <c r="A1907" s="123"/>
    </row>
    <row r="1908" spans="1:1" x14ac:dyDescent="0.25">
      <c r="A1908" s="123"/>
    </row>
    <row r="1909" spans="1:1" x14ac:dyDescent="0.25">
      <c r="A1909" s="123"/>
    </row>
    <row r="1910" spans="1:1" x14ac:dyDescent="0.25">
      <c r="A1910" s="123"/>
    </row>
    <row r="1911" spans="1:1" x14ac:dyDescent="0.25">
      <c r="A1911" s="123"/>
    </row>
    <row r="1912" spans="1:1" x14ac:dyDescent="0.25">
      <c r="A1912" s="123"/>
    </row>
    <row r="1913" spans="1:1" x14ac:dyDescent="0.25">
      <c r="A1913" s="123"/>
    </row>
    <row r="1914" spans="1:1" x14ac:dyDescent="0.25">
      <c r="A1914" s="123"/>
    </row>
    <row r="1915" spans="1:1" x14ac:dyDescent="0.25">
      <c r="A1915" s="123"/>
    </row>
    <row r="1916" spans="1:1" x14ac:dyDescent="0.25">
      <c r="A1916" s="123"/>
    </row>
    <row r="1917" spans="1:1" x14ac:dyDescent="0.25">
      <c r="A1917" s="123"/>
    </row>
    <row r="1918" spans="1:1" x14ac:dyDescent="0.25">
      <c r="A1918" s="123"/>
    </row>
    <row r="1919" spans="1:1" x14ac:dyDescent="0.25">
      <c r="A1919" s="123"/>
    </row>
    <row r="1920" spans="1:1" x14ac:dyDescent="0.25">
      <c r="A1920" s="123"/>
    </row>
    <row r="1921" spans="1:1" x14ac:dyDescent="0.25">
      <c r="A1921" s="123"/>
    </row>
    <row r="1922" spans="1:1" x14ac:dyDescent="0.25">
      <c r="A1922" s="123"/>
    </row>
    <row r="1923" spans="1:1" x14ac:dyDescent="0.25">
      <c r="A1923" s="123"/>
    </row>
    <row r="1924" spans="1:1" x14ac:dyDescent="0.25">
      <c r="A1924" s="123"/>
    </row>
    <row r="1925" spans="1:1" x14ac:dyDescent="0.25">
      <c r="A1925" s="123"/>
    </row>
    <row r="1926" spans="1:1" x14ac:dyDescent="0.25">
      <c r="A1926" s="123"/>
    </row>
    <row r="1927" spans="1:1" x14ac:dyDescent="0.25">
      <c r="A1927" s="123"/>
    </row>
    <row r="1928" spans="1:1" x14ac:dyDescent="0.25">
      <c r="A1928" s="123"/>
    </row>
    <row r="1929" spans="1:1" x14ac:dyDescent="0.25">
      <c r="A1929" s="123"/>
    </row>
    <row r="1930" spans="1:1" x14ac:dyDescent="0.25">
      <c r="A1930" s="123"/>
    </row>
    <row r="1931" spans="1:1" x14ac:dyDescent="0.25">
      <c r="A1931" s="123"/>
    </row>
    <row r="1932" spans="1:1" x14ac:dyDescent="0.25">
      <c r="A1932" s="123"/>
    </row>
    <row r="1933" spans="1:1" x14ac:dyDescent="0.25">
      <c r="A1933" s="123"/>
    </row>
    <row r="1934" spans="1:1" x14ac:dyDescent="0.25">
      <c r="A1934" s="123"/>
    </row>
    <row r="1935" spans="1:1" x14ac:dyDescent="0.25">
      <c r="A1935" s="123"/>
    </row>
    <row r="1936" spans="1:1" x14ac:dyDescent="0.25">
      <c r="A1936" s="123"/>
    </row>
    <row r="1937" spans="1:1" x14ac:dyDescent="0.25">
      <c r="A1937" s="123"/>
    </row>
    <row r="1938" spans="1:1" x14ac:dyDescent="0.25">
      <c r="A1938" s="123"/>
    </row>
    <row r="1939" spans="1:1" x14ac:dyDescent="0.25">
      <c r="A1939" s="123"/>
    </row>
    <row r="1940" spans="1:1" x14ac:dyDescent="0.25">
      <c r="A1940" s="123"/>
    </row>
    <row r="1941" spans="1:1" x14ac:dyDescent="0.25">
      <c r="A1941" s="123"/>
    </row>
    <row r="1942" spans="1:1" x14ac:dyDescent="0.25">
      <c r="A1942" s="123"/>
    </row>
    <row r="1943" spans="1:1" x14ac:dyDescent="0.25">
      <c r="A1943" s="123"/>
    </row>
    <row r="1944" spans="1:1" x14ac:dyDescent="0.25">
      <c r="A1944" s="123"/>
    </row>
    <row r="1945" spans="1:1" x14ac:dyDescent="0.25">
      <c r="A1945" s="123"/>
    </row>
    <row r="1946" spans="1:1" x14ac:dyDescent="0.25">
      <c r="A1946" s="123"/>
    </row>
    <row r="1947" spans="1:1" x14ac:dyDescent="0.25">
      <c r="A1947" s="123"/>
    </row>
    <row r="1948" spans="1:1" x14ac:dyDescent="0.25">
      <c r="A1948" s="123"/>
    </row>
    <row r="1949" spans="1:1" x14ac:dyDescent="0.25">
      <c r="A1949" s="123"/>
    </row>
    <row r="1950" spans="1:1" x14ac:dyDescent="0.25">
      <c r="A1950" s="123"/>
    </row>
    <row r="1951" spans="1:1" x14ac:dyDescent="0.25">
      <c r="A1951" s="123"/>
    </row>
    <row r="1952" spans="1:1" x14ac:dyDescent="0.25">
      <c r="A1952" s="123"/>
    </row>
    <row r="1953" spans="1:1" x14ac:dyDescent="0.25">
      <c r="A1953" s="123"/>
    </row>
    <row r="1954" spans="1:1" x14ac:dyDescent="0.25">
      <c r="A1954" s="123"/>
    </row>
    <row r="1955" spans="1:1" x14ac:dyDescent="0.25">
      <c r="A1955" s="123"/>
    </row>
    <row r="1956" spans="1:1" x14ac:dyDescent="0.25">
      <c r="A1956" s="123"/>
    </row>
    <row r="1957" spans="1:1" x14ac:dyDescent="0.25">
      <c r="A1957" s="123"/>
    </row>
    <row r="1958" spans="1:1" x14ac:dyDescent="0.25">
      <c r="A1958" s="123"/>
    </row>
    <row r="1959" spans="1:1" x14ac:dyDescent="0.25">
      <c r="A1959" s="123"/>
    </row>
    <row r="1960" spans="1:1" x14ac:dyDescent="0.25">
      <c r="A1960" s="123"/>
    </row>
    <row r="1961" spans="1:1" x14ac:dyDescent="0.25">
      <c r="A1961" s="123"/>
    </row>
    <row r="1962" spans="1:1" x14ac:dyDescent="0.25">
      <c r="A1962" s="123"/>
    </row>
    <row r="1963" spans="1:1" x14ac:dyDescent="0.25">
      <c r="A1963" s="123"/>
    </row>
    <row r="1964" spans="1:1" x14ac:dyDescent="0.25">
      <c r="A1964" s="123"/>
    </row>
    <row r="1965" spans="1:1" x14ac:dyDescent="0.25">
      <c r="A1965" s="123"/>
    </row>
    <row r="1966" spans="1:1" x14ac:dyDescent="0.25">
      <c r="A1966" s="123"/>
    </row>
    <row r="1967" spans="1:1" x14ac:dyDescent="0.25">
      <c r="A1967" s="123"/>
    </row>
    <row r="1968" spans="1:1" x14ac:dyDescent="0.25">
      <c r="A1968" s="123"/>
    </row>
    <row r="1969" spans="1:1" x14ac:dyDescent="0.25">
      <c r="A1969" s="123"/>
    </row>
    <row r="1970" spans="1:1" x14ac:dyDescent="0.25">
      <c r="A1970" s="123"/>
    </row>
    <row r="1971" spans="1:1" x14ac:dyDescent="0.25">
      <c r="A1971" s="123"/>
    </row>
    <row r="1972" spans="1:1" x14ac:dyDescent="0.25">
      <c r="A1972" s="123"/>
    </row>
    <row r="1973" spans="1:1" x14ac:dyDescent="0.25">
      <c r="A1973" s="123"/>
    </row>
    <row r="1974" spans="1:1" x14ac:dyDescent="0.25">
      <c r="A1974" s="123"/>
    </row>
    <row r="1975" spans="1:1" x14ac:dyDescent="0.25">
      <c r="A1975" s="123"/>
    </row>
    <row r="1976" spans="1:1" x14ac:dyDescent="0.25">
      <c r="A1976" s="123"/>
    </row>
    <row r="1977" spans="1:1" x14ac:dyDescent="0.25">
      <c r="A1977" s="123"/>
    </row>
    <row r="1978" spans="1:1" x14ac:dyDescent="0.25">
      <c r="A1978" s="123"/>
    </row>
    <row r="1979" spans="1:1" x14ac:dyDescent="0.25">
      <c r="A1979" s="123"/>
    </row>
    <row r="1980" spans="1:1" x14ac:dyDescent="0.25">
      <c r="A1980" s="123"/>
    </row>
    <row r="1981" spans="1:1" x14ac:dyDescent="0.25">
      <c r="A1981" s="123"/>
    </row>
    <row r="1982" spans="1:1" x14ac:dyDescent="0.25">
      <c r="A1982" s="123"/>
    </row>
    <row r="1983" spans="1:1" x14ac:dyDescent="0.25">
      <c r="A1983" s="123"/>
    </row>
    <row r="1984" spans="1:1" x14ac:dyDescent="0.25">
      <c r="A1984" s="123"/>
    </row>
    <row r="1985" spans="1:1" x14ac:dyDescent="0.25">
      <c r="A1985" s="123"/>
    </row>
    <row r="1986" spans="1:1" x14ac:dyDescent="0.25">
      <c r="A1986" s="123"/>
    </row>
    <row r="1987" spans="1:1" x14ac:dyDescent="0.25">
      <c r="A1987" s="123"/>
    </row>
    <row r="1988" spans="1:1" x14ac:dyDescent="0.25">
      <c r="A1988" s="123"/>
    </row>
    <row r="1989" spans="1:1" x14ac:dyDescent="0.25">
      <c r="A1989" s="123"/>
    </row>
    <row r="1990" spans="1:1" x14ac:dyDescent="0.25">
      <c r="A1990" s="123"/>
    </row>
    <row r="1991" spans="1:1" x14ac:dyDescent="0.25">
      <c r="A1991" s="123"/>
    </row>
    <row r="1992" spans="1:1" x14ac:dyDescent="0.25">
      <c r="A1992" s="123"/>
    </row>
    <row r="1993" spans="1:1" x14ac:dyDescent="0.25">
      <c r="A1993" s="123"/>
    </row>
    <row r="1994" spans="1:1" x14ac:dyDescent="0.25">
      <c r="A1994" s="123"/>
    </row>
    <row r="1995" spans="1:1" x14ac:dyDescent="0.25">
      <c r="A1995" s="123"/>
    </row>
    <row r="1996" spans="1:1" x14ac:dyDescent="0.25">
      <c r="A1996" s="123"/>
    </row>
    <row r="1997" spans="1:1" x14ac:dyDescent="0.25">
      <c r="A1997" s="123"/>
    </row>
    <row r="1998" spans="1:1" x14ac:dyDescent="0.25">
      <c r="A1998" s="123"/>
    </row>
    <row r="1999" spans="1:1" x14ac:dyDescent="0.25">
      <c r="A1999" s="123"/>
    </row>
    <row r="2000" spans="1:1" x14ac:dyDescent="0.25">
      <c r="A2000" s="123"/>
    </row>
    <row r="2001" spans="1:1" x14ac:dyDescent="0.25">
      <c r="A2001" s="123"/>
    </row>
    <row r="2002" spans="1:1" x14ac:dyDescent="0.25">
      <c r="A2002" s="123"/>
    </row>
    <row r="2003" spans="1:1" x14ac:dyDescent="0.25">
      <c r="A2003" s="123"/>
    </row>
    <row r="2004" spans="1:1" x14ac:dyDescent="0.25">
      <c r="A2004" s="123"/>
    </row>
    <row r="2005" spans="1:1" x14ac:dyDescent="0.25">
      <c r="A2005" s="123"/>
    </row>
    <row r="2006" spans="1:1" x14ac:dyDescent="0.25">
      <c r="A2006" s="123"/>
    </row>
    <row r="2007" spans="1:1" x14ac:dyDescent="0.25">
      <c r="A2007" s="123"/>
    </row>
    <row r="2008" spans="1:1" x14ac:dyDescent="0.25">
      <c r="A2008" s="123"/>
    </row>
    <row r="2009" spans="1:1" x14ac:dyDescent="0.25">
      <c r="A2009" s="123"/>
    </row>
    <row r="2010" spans="1:1" x14ac:dyDescent="0.25">
      <c r="A2010" s="123"/>
    </row>
    <row r="2011" spans="1:1" x14ac:dyDescent="0.25">
      <c r="A2011" s="123"/>
    </row>
    <row r="2012" spans="1:1" x14ac:dyDescent="0.25">
      <c r="A2012" s="123"/>
    </row>
    <row r="2013" spans="1:1" x14ac:dyDescent="0.25">
      <c r="A2013" s="123"/>
    </row>
    <row r="2014" spans="1:1" x14ac:dyDescent="0.25">
      <c r="A2014" s="123"/>
    </row>
    <row r="2015" spans="1:1" x14ac:dyDescent="0.25">
      <c r="A2015" s="123"/>
    </row>
    <row r="2016" spans="1:1" x14ac:dyDescent="0.25">
      <c r="A2016" s="123"/>
    </row>
    <row r="2017" spans="1:1" x14ac:dyDescent="0.25">
      <c r="A2017" s="123"/>
    </row>
    <row r="2018" spans="1:1" x14ac:dyDescent="0.25">
      <c r="A2018" s="123"/>
    </row>
    <row r="2019" spans="1:1" x14ac:dyDescent="0.25">
      <c r="A2019" s="123"/>
    </row>
    <row r="2020" spans="1:1" x14ac:dyDescent="0.25">
      <c r="A2020" s="123"/>
    </row>
    <row r="2021" spans="1:1" x14ac:dyDescent="0.25">
      <c r="A2021" s="123"/>
    </row>
    <row r="2022" spans="1:1" x14ac:dyDescent="0.25">
      <c r="A2022" s="123"/>
    </row>
    <row r="2023" spans="1:1" x14ac:dyDescent="0.25">
      <c r="A2023" s="123"/>
    </row>
    <row r="2024" spans="1:1" x14ac:dyDescent="0.25">
      <c r="A2024" s="123"/>
    </row>
    <row r="2025" spans="1:1" x14ac:dyDescent="0.25">
      <c r="A2025" s="123"/>
    </row>
    <row r="2026" spans="1:1" x14ac:dyDescent="0.25">
      <c r="A2026" s="123"/>
    </row>
    <row r="2027" spans="1:1" x14ac:dyDescent="0.25">
      <c r="A2027" s="123"/>
    </row>
    <row r="2028" spans="1:1" x14ac:dyDescent="0.25">
      <c r="A2028" s="123"/>
    </row>
    <row r="2029" spans="1:1" x14ac:dyDescent="0.25">
      <c r="A2029" s="123"/>
    </row>
    <row r="2030" spans="1:1" x14ac:dyDescent="0.25">
      <c r="A2030" s="123"/>
    </row>
    <row r="2031" spans="1:1" x14ac:dyDescent="0.25">
      <c r="A2031" s="123"/>
    </row>
    <row r="2032" spans="1:1" x14ac:dyDescent="0.25">
      <c r="A2032" s="123"/>
    </row>
    <row r="2033" spans="1:1" x14ac:dyDescent="0.25">
      <c r="A2033" s="123"/>
    </row>
    <row r="2034" spans="1:1" x14ac:dyDescent="0.25">
      <c r="A2034" s="123"/>
    </row>
    <row r="2035" spans="1:1" x14ac:dyDescent="0.25">
      <c r="A2035" s="123"/>
    </row>
    <row r="2036" spans="1:1" x14ac:dyDescent="0.25">
      <c r="A2036" s="123"/>
    </row>
    <row r="2037" spans="1:1" x14ac:dyDescent="0.25">
      <c r="A2037" s="123"/>
    </row>
    <row r="2038" spans="1:1" x14ac:dyDescent="0.25">
      <c r="A2038" s="123"/>
    </row>
    <row r="2039" spans="1:1" x14ac:dyDescent="0.25">
      <c r="A2039" s="123"/>
    </row>
    <row r="2040" spans="1:1" x14ac:dyDescent="0.25">
      <c r="A2040" s="123"/>
    </row>
    <row r="2041" spans="1:1" x14ac:dyDescent="0.25">
      <c r="A2041" s="123"/>
    </row>
    <row r="2042" spans="1:1" x14ac:dyDescent="0.25">
      <c r="A2042" s="123"/>
    </row>
    <row r="2043" spans="1:1" x14ac:dyDescent="0.25">
      <c r="A2043" s="123"/>
    </row>
    <row r="2044" spans="1:1" x14ac:dyDescent="0.25">
      <c r="A2044" s="123"/>
    </row>
    <row r="2045" spans="1:1" x14ac:dyDescent="0.25">
      <c r="A2045" s="123"/>
    </row>
    <row r="2046" spans="1:1" x14ac:dyDescent="0.25">
      <c r="A2046" s="123"/>
    </row>
    <row r="2047" spans="1:1" x14ac:dyDescent="0.25">
      <c r="A2047" s="123"/>
    </row>
    <row r="2048" spans="1:1" x14ac:dyDescent="0.25">
      <c r="A2048" s="123"/>
    </row>
    <row r="2049" spans="1:1" x14ac:dyDescent="0.25">
      <c r="A2049" s="123"/>
    </row>
    <row r="2050" spans="1:1" x14ac:dyDescent="0.25">
      <c r="A2050" s="123"/>
    </row>
    <row r="2051" spans="1:1" x14ac:dyDescent="0.25">
      <c r="A2051" s="123"/>
    </row>
    <row r="2052" spans="1:1" x14ac:dyDescent="0.25">
      <c r="A2052" s="123"/>
    </row>
    <row r="2053" spans="1:1" x14ac:dyDescent="0.25">
      <c r="A2053" s="123"/>
    </row>
    <row r="2054" spans="1:1" x14ac:dyDescent="0.25">
      <c r="A2054" s="123"/>
    </row>
    <row r="2055" spans="1:1" x14ac:dyDescent="0.25">
      <c r="A2055" s="123"/>
    </row>
    <row r="2056" spans="1:1" x14ac:dyDescent="0.25">
      <c r="A2056" s="123"/>
    </row>
    <row r="2057" spans="1:1" x14ac:dyDescent="0.25">
      <c r="A2057" s="123"/>
    </row>
    <row r="2058" spans="1:1" x14ac:dyDescent="0.25">
      <c r="A2058" s="123"/>
    </row>
    <row r="2059" spans="1:1" x14ac:dyDescent="0.25">
      <c r="A2059" s="123"/>
    </row>
    <row r="2060" spans="1:1" x14ac:dyDescent="0.25">
      <c r="A2060" s="123"/>
    </row>
    <row r="2061" spans="1:1" x14ac:dyDescent="0.25">
      <c r="A2061" s="123"/>
    </row>
    <row r="2062" spans="1:1" x14ac:dyDescent="0.25">
      <c r="A2062" s="123"/>
    </row>
    <row r="2063" spans="1:1" x14ac:dyDescent="0.25">
      <c r="A2063" s="123"/>
    </row>
    <row r="2064" spans="1:1" x14ac:dyDescent="0.25">
      <c r="A2064" s="123"/>
    </row>
    <row r="2065" spans="1:1" x14ac:dyDescent="0.25">
      <c r="A2065" s="123"/>
    </row>
    <row r="2066" spans="1:1" x14ac:dyDescent="0.25">
      <c r="A2066" s="123"/>
    </row>
    <row r="2067" spans="1:1" x14ac:dyDescent="0.25">
      <c r="A2067" s="123"/>
    </row>
    <row r="2068" spans="1:1" x14ac:dyDescent="0.25">
      <c r="A2068" s="123"/>
    </row>
    <row r="2069" spans="1:1" x14ac:dyDescent="0.25">
      <c r="A2069" s="123"/>
    </row>
    <row r="2070" spans="1:1" x14ac:dyDescent="0.25">
      <c r="A2070" s="123"/>
    </row>
    <row r="2071" spans="1:1" x14ac:dyDescent="0.25">
      <c r="A2071" s="123"/>
    </row>
    <row r="2072" spans="1:1" x14ac:dyDescent="0.25">
      <c r="A2072" s="123"/>
    </row>
    <row r="2073" spans="1:1" x14ac:dyDescent="0.25">
      <c r="A2073" s="123"/>
    </row>
    <row r="2074" spans="1:1" x14ac:dyDescent="0.25">
      <c r="A2074" s="123"/>
    </row>
    <row r="2075" spans="1:1" x14ac:dyDescent="0.25">
      <c r="A2075" s="123"/>
    </row>
    <row r="2076" spans="1:1" x14ac:dyDescent="0.25">
      <c r="A2076" s="123"/>
    </row>
    <row r="2077" spans="1:1" x14ac:dyDescent="0.25">
      <c r="A2077" s="123"/>
    </row>
    <row r="2078" spans="1:1" x14ac:dyDescent="0.25">
      <c r="A2078" s="123"/>
    </row>
    <row r="2079" spans="1:1" x14ac:dyDescent="0.25">
      <c r="A2079" s="123"/>
    </row>
    <row r="2080" spans="1:1" x14ac:dyDescent="0.25">
      <c r="A2080" s="123"/>
    </row>
    <row r="2081" spans="1:1" x14ac:dyDescent="0.25">
      <c r="A2081" s="123"/>
    </row>
    <row r="2082" spans="1:1" x14ac:dyDescent="0.25">
      <c r="A2082" s="123"/>
    </row>
    <row r="2083" spans="1:1" x14ac:dyDescent="0.25">
      <c r="A2083" s="123"/>
    </row>
    <row r="2084" spans="1:1" x14ac:dyDescent="0.25">
      <c r="A2084" s="123"/>
    </row>
    <row r="2085" spans="1:1" x14ac:dyDescent="0.25">
      <c r="A2085" s="123"/>
    </row>
    <row r="2086" spans="1:1" x14ac:dyDescent="0.25">
      <c r="A2086" s="123"/>
    </row>
    <row r="2087" spans="1:1" x14ac:dyDescent="0.25">
      <c r="A2087" s="123"/>
    </row>
    <row r="2088" spans="1:1" x14ac:dyDescent="0.25">
      <c r="A2088" s="123"/>
    </row>
    <row r="2089" spans="1:1" x14ac:dyDescent="0.25">
      <c r="A2089" s="123"/>
    </row>
    <row r="2090" spans="1:1" x14ac:dyDescent="0.25">
      <c r="A2090" s="123"/>
    </row>
    <row r="2091" spans="1:1" x14ac:dyDescent="0.25">
      <c r="A2091" s="123"/>
    </row>
    <row r="2092" spans="1:1" x14ac:dyDescent="0.25">
      <c r="A2092" s="123"/>
    </row>
    <row r="2093" spans="1:1" x14ac:dyDescent="0.25">
      <c r="A2093" s="123"/>
    </row>
    <row r="2094" spans="1:1" x14ac:dyDescent="0.25">
      <c r="A2094" s="123"/>
    </row>
    <row r="2095" spans="1:1" x14ac:dyDescent="0.25">
      <c r="A2095" s="123"/>
    </row>
    <row r="2096" spans="1:1" x14ac:dyDescent="0.25">
      <c r="A2096" s="123"/>
    </row>
    <row r="2097" spans="1:1" x14ac:dyDescent="0.25">
      <c r="A2097" s="123"/>
    </row>
    <row r="2098" spans="1:1" x14ac:dyDescent="0.25">
      <c r="A2098" s="123"/>
    </row>
    <row r="2099" spans="1:1" x14ac:dyDescent="0.25">
      <c r="A2099" s="123"/>
    </row>
    <row r="2100" spans="1:1" x14ac:dyDescent="0.25">
      <c r="A2100" s="123"/>
    </row>
    <row r="2101" spans="1:1" x14ac:dyDescent="0.25">
      <c r="A2101" s="123"/>
    </row>
    <row r="2102" spans="1:1" x14ac:dyDescent="0.25">
      <c r="A2102" s="123"/>
    </row>
    <row r="2103" spans="1:1" x14ac:dyDescent="0.25">
      <c r="A2103" s="123"/>
    </row>
    <row r="2104" spans="1:1" x14ac:dyDescent="0.25">
      <c r="A2104" s="123"/>
    </row>
    <row r="2105" spans="1:1" x14ac:dyDescent="0.25">
      <c r="A2105" s="123"/>
    </row>
    <row r="2106" spans="1:1" x14ac:dyDescent="0.25">
      <c r="A2106" s="123"/>
    </row>
    <row r="2107" spans="1:1" x14ac:dyDescent="0.25">
      <c r="A2107" s="123"/>
    </row>
    <row r="2108" spans="1:1" x14ac:dyDescent="0.25">
      <c r="A2108" s="123"/>
    </row>
    <row r="2109" spans="1:1" x14ac:dyDescent="0.25">
      <c r="A2109" s="123"/>
    </row>
    <row r="2110" spans="1:1" x14ac:dyDescent="0.25">
      <c r="A2110" s="123"/>
    </row>
    <row r="2111" spans="1:1" x14ac:dyDescent="0.25">
      <c r="A2111" s="123"/>
    </row>
    <row r="2112" spans="1:1" x14ac:dyDescent="0.25">
      <c r="A2112" s="123"/>
    </row>
    <row r="2113" spans="1:1" x14ac:dyDescent="0.25">
      <c r="A2113" s="123"/>
    </row>
    <row r="2114" spans="1:1" x14ac:dyDescent="0.25">
      <c r="A2114" s="123"/>
    </row>
    <row r="2115" spans="1:1" x14ac:dyDescent="0.25">
      <c r="A2115" s="123"/>
    </row>
    <row r="2116" spans="1:1" x14ac:dyDescent="0.25">
      <c r="A2116" s="123"/>
    </row>
    <row r="2117" spans="1:1" x14ac:dyDescent="0.25">
      <c r="A2117" s="123"/>
    </row>
    <row r="2118" spans="1:1" x14ac:dyDescent="0.25">
      <c r="A2118" s="123"/>
    </row>
    <row r="2119" spans="1:1" x14ac:dyDescent="0.25">
      <c r="A2119" s="123"/>
    </row>
    <row r="2120" spans="1:1" x14ac:dyDescent="0.25">
      <c r="A2120" s="123"/>
    </row>
    <row r="2121" spans="1:1" x14ac:dyDescent="0.25">
      <c r="A2121" s="123"/>
    </row>
    <row r="2122" spans="1:1" x14ac:dyDescent="0.25">
      <c r="A2122" s="123"/>
    </row>
    <row r="2123" spans="1:1" x14ac:dyDescent="0.25">
      <c r="A2123" s="123"/>
    </row>
    <row r="2124" spans="1:1" x14ac:dyDescent="0.25">
      <c r="A2124" s="123"/>
    </row>
    <row r="2125" spans="1:1" x14ac:dyDescent="0.25">
      <c r="A2125" s="123"/>
    </row>
    <row r="2126" spans="1:1" x14ac:dyDescent="0.25">
      <c r="A2126" s="123"/>
    </row>
    <row r="2127" spans="1:1" x14ac:dyDescent="0.25">
      <c r="A2127" s="123"/>
    </row>
    <row r="2128" spans="1:1" x14ac:dyDescent="0.25">
      <c r="A2128" s="123"/>
    </row>
    <row r="2129" spans="1:1" x14ac:dyDescent="0.25">
      <c r="A2129" s="123"/>
    </row>
    <row r="2130" spans="1:1" x14ac:dyDescent="0.25">
      <c r="A2130" s="123"/>
    </row>
    <row r="2131" spans="1:1" x14ac:dyDescent="0.25">
      <c r="A2131" s="123"/>
    </row>
    <row r="2132" spans="1:1" x14ac:dyDescent="0.25">
      <c r="A2132" s="123"/>
    </row>
    <row r="2133" spans="1:1" x14ac:dyDescent="0.25">
      <c r="A2133" s="123"/>
    </row>
    <row r="2134" spans="1:1" x14ac:dyDescent="0.25">
      <c r="A2134" s="123"/>
    </row>
    <row r="2135" spans="1:1" x14ac:dyDescent="0.25">
      <c r="A2135" s="123"/>
    </row>
    <row r="2136" spans="1:1" x14ac:dyDescent="0.25">
      <c r="A2136" s="123"/>
    </row>
    <row r="2137" spans="1:1" x14ac:dyDescent="0.25">
      <c r="A2137" s="123"/>
    </row>
    <row r="2138" spans="1:1" x14ac:dyDescent="0.25">
      <c r="A2138" s="123"/>
    </row>
    <row r="2139" spans="1:1" x14ac:dyDescent="0.25">
      <c r="A2139" s="123"/>
    </row>
    <row r="2140" spans="1:1" x14ac:dyDescent="0.25">
      <c r="A2140" s="123"/>
    </row>
    <row r="2141" spans="1:1" x14ac:dyDescent="0.25">
      <c r="A2141" s="123"/>
    </row>
    <row r="2142" spans="1:1" x14ac:dyDescent="0.25">
      <c r="A2142" s="123"/>
    </row>
    <row r="2143" spans="1:1" x14ac:dyDescent="0.25">
      <c r="A2143" s="123"/>
    </row>
    <row r="2144" spans="1:1" x14ac:dyDescent="0.25">
      <c r="A2144" s="123"/>
    </row>
    <row r="2145" spans="1:1" x14ac:dyDescent="0.25">
      <c r="A2145" s="123"/>
    </row>
    <row r="2146" spans="1:1" x14ac:dyDescent="0.25">
      <c r="A2146" s="123"/>
    </row>
    <row r="2147" spans="1:1" x14ac:dyDescent="0.25">
      <c r="A2147" s="123"/>
    </row>
    <row r="2148" spans="1:1" x14ac:dyDescent="0.25">
      <c r="A2148" s="123"/>
    </row>
    <row r="2149" spans="1:1" x14ac:dyDescent="0.25">
      <c r="A2149" s="123"/>
    </row>
    <row r="2150" spans="1:1" x14ac:dyDescent="0.25">
      <c r="A2150" s="123"/>
    </row>
    <row r="2151" spans="1:1" x14ac:dyDescent="0.25">
      <c r="A2151" s="123"/>
    </row>
    <row r="2152" spans="1:1" x14ac:dyDescent="0.25">
      <c r="A2152" s="123"/>
    </row>
    <row r="2153" spans="1:1" x14ac:dyDescent="0.25">
      <c r="A2153" s="123"/>
    </row>
    <row r="2154" spans="1:1" x14ac:dyDescent="0.25">
      <c r="A2154" s="123"/>
    </row>
    <row r="2155" spans="1:1" x14ac:dyDescent="0.25">
      <c r="A2155" s="123"/>
    </row>
    <row r="2156" spans="1:1" x14ac:dyDescent="0.25">
      <c r="A2156" s="123"/>
    </row>
    <row r="2157" spans="1:1" x14ac:dyDescent="0.25">
      <c r="A2157" s="123"/>
    </row>
    <row r="2158" spans="1:1" x14ac:dyDescent="0.25">
      <c r="A2158" s="123"/>
    </row>
    <row r="2159" spans="1:1" x14ac:dyDescent="0.25">
      <c r="A2159" s="123"/>
    </row>
    <row r="2160" spans="1:1" x14ac:dyDescent="0.25">
      <c r="A2160" s="123"/>
    </row>
    <row r="2161" spans="1:1" x14ac:dyDescent="0.25">
      <c r="A2161" s="123"/>
    </row>
    <row r="2162" spans="1:1" x14ac:dyDescent="0.25">
      <c r="A2162" s="123"/>
    </row>
    <row r="2163" spans="1:1" x14ac:dyDescent="0.25">
      <c r="A2163" s="123"/>
    </row>
    <row r="2164" spans="1:1" x14ac:dyDescent="0.25">
      <c r="A2164" s="123"/>
    </row>
    <row r="2165" spans="1:1" x14ac:dyDescent="0.25">
      <c r="A2165" s="123"/>
    </row>
    <row r="2166" spans="1:1" x14ac:dyDescent="0.25">
      <c r="A2166" s="123"/>
    </row>
    <row r="2167" spans="1:1" x14ac:dyDescent="0.25">
      <c r="A2167" s="123"/>
    </row>
    <row r="2168" spans="1:1" x14ac:dyDescent="0.25">
      <c r="A2168" s="123"/>
    </row>
    <row r="2169" spans="1:1" x14ac:dyDescent="0.25">
      <c r="A2169" s="123"/>
    </row>
    <row r="2170" spans="1:1" x14ac:dyDescent="0.25">
      <c r="A2170" s="123"/>
    </row>
    <row r="2171" spans="1:1" x14ac:dyDescent="0.25">
      <c r="A2171" s="123"/>
    </row>
    <row r="2172" spans="1:1" x14ac:dyDescent="0.25">
      <c r="A2172" s="123"/>
    </row>
    <row r="2173" spans="1:1" x14ac:dyDescent="0.25">
      <c r="A2173" s="123"/>
    </row>
    <row r="2174" spans="1:1" x14ac:dyDescent="0.25">
      <c r="A2174" s="123"/>
    </row>
    <row r="2175" spans="1:1" x14ac:dyDescent="0.25">
      <c r="A2175" s="123"/>
    </row>
    <row r="2176" spans="1:1" x14ac:dyDescent="0.25">
      <c r="A2176" s="123"/>
    </row>
    <row r="2177" spans="1:1" x14ac:dyDescent="0.25">
      <c r="A2177" s="123"/>
    </row>
    <row r="2178" spans="1:1" x14ac:dyDescent="0.25">
      <c r="A2178" s="123"/>
    </row>
    <row r="2179" spans="1:1" x14ac:dyDescent="0.25">
      <c r="A2179" s="123"/>
    </row>
    <row r="2180" spans="1:1" x14ac:dyDescent="0.25">
      <c r="A2180" s="123"/>
    </row>
    <row r="2181" spans="1:1" x14ac:dyDescent="0.25">
      <c r="A2181" s="123"/>
    </row>
    <row r="2182" spans="1:1" x14ac:dyDescent="0.25">
      <c r="A2182" s="123"/>
    </row>
    <row r="2183" spans="1:1" x14ac:dyDescent="0.25">
      <c r="A2183" s="123"/>
    </row>
    <row r="2184" spans="1:1" x14ac:dyDescent="0.25">
      <c r="A2184" s="123"/>
    </row>
    <row r="2185" spans="1:1" x14ac:dyDescent="0.25">
      <c r="A2185" s="123"/>
    </row>
    <row r="2186" spans="1:1" x14ac:dyDescent="0.25">
      <c r="A2186" s="123"/>
    </row>
    <row r="2187" spans="1:1" x14ac:dyDescent="0.25">
      <c r="A2187" s="123"/>
    </row>
    <row r="2188" spans="1:1" x14ac:dyDescent="0.25">
      <c r="A2188" s="123"/>
    </row>
    <row r="2189" spans="1:1" x14ac:dyDescent="0.25">
      <c r="A2189" s="123"/>
    </row>
    <row r="2190" spans="1:1" x14ac:dyDescent="0.25">
      <c r="A2190" s="123"/>
    </row>
    <row r="2191" spans="1:1" x14ac:dyDescent="0.25">
      <c r="A2191" s="123"/>
    </row>
    <row r="2192" spans="1:1" x14ac:dyDescent="0.25">
      <c r="A2192" s="123"/>
    </row>
    <row r="2193" spans="1:1" x14ac:dyDescent="0.25">
      <c r="A2193" s="123"/>
    </row>
    <row r="2194" spans="1:1" x14ac:dyDescent="0.25">
      <c r="A2194" s="123"/>
    </row>
    <row r="2195" spans="1:1" x14ac:dyDescent="0.25">
      <c r="A2195" s="123"/>
    </row>
    <row r="2196" spans="1:1" x14ac:dyDescent="0.25">
      <c r="A2196" s="123"/>
    </row>
    <row r="2197" spans="1:1" x14ac:dyDescent="0.25">
      <c r="A2197" s="123"/>
    </row>
    <row r="2198" spans="1:1" x14ac:dyDescent="0.25">
      <c r="A2198" s="123"/>
    </row>
    <row r="2199" spans="1:1" x14ac:dyDescent="0.25">
      <c r="A2199" s="123"/>
    </row>
    <row r="2200" spans="1:1" x14ac:dyDescent="0.25">
      <c r="A2200" s="123"/>
    </row>
    <row r="2201" spans="1:1" x14ac:dyDescent="0.25">
      <c r="A2201" s="123"/>
    </row>
    <row r="2202" spans="1:1" x14ac:dyDescent="0.25">
      <c r="A2202" s="123"/>
    </row>
    <row r="2203" spans="1:1" x14ac:dyDescent="0.25">
      <c r="A2203" s="123"/>
    </row>
    <row r="2204" spans="1:1" x14ac:dyDescent="0.25">
      <c r="A2204" s="123"/>
    </row>
    <row r="2205" spans="1:1" x14ac:dyDescent="0.25">
      <c r="A2205" s="123"/>
    </row>
    <row r="2206" spans="1:1" x14ac:dyDescent="0.25">
      <c r="A2206" s="123"/>
    </row>
    <row r="2207" spans="1:1" x14ac:dyDescent="0.25">
      <c r="A2207" s="123"/>
    </row>
    <row r="2208" spans="1:1" x14ac:dyDescent="0.25">
      <c r="A2208" s="123"/>
    </row>
    <row r="2209" spans="1:1" x14ac:dyDescent="0.25">
      <c r="A2209" s="123"/>
    </row>
    <row r="2210" spans="1:1" x14ac:dyDescent="0.25">
      <c r="A2210" s="123"/>
    </row>
    <row r="2211" spans="1:1" x14ac:dyDescent="0.25">
      <c r="A2211" s="123"/>
    </row>
    <row r="2212" spans="1:1" x14ac:dyDescent="0.25">
      <c r="A2212" s="123"/>
    </row>
    <row r="2213" spans="1:1" x14ac:dyDescent="0.25">
      <c r="A2213" s="123"/>
    </row>
    <row r="2214" spans="1:1" x14ac:dyDescent="0.25">
      <c r="A2214" s="123"/>
    </row>
    <row r="2215" spans="1:1" x14ac:dyDescent="0.25">
      <c r="A2215" s="123"/>
    </row>
    <row r="2216" spans="1:1" x14ac:dyDescent="0.25">
      <c r="A2216" s="123"/>
    </row>
    <row r="2217" spans="1:1" x14ac:dyDescent="0.25">
      <c r="A2217" s="123"/>
    </row>
    <row r="2218" spans="1:1" x14ac:dyDescent="0.25">
      <c r="A2218" s="123"/>
    </row>
    <row r="2219" spans="1:1" x14ac:dyDescent="0.25">
      <c r="A2219" s="123"/>
    </row>
    <row r="2220" spans="1:1" x14ac:dyDescent="0.25">
      <c r="A2220" s="123"/>
    </row>
    <row r="2221" spans="1:1" x14ac:dyDescent="0.25">
      <c r="A2221" s="123"/>
    </row>
    <row r="2222" spans="1:1" x14ac:dyDescent="0.25">
      <c r="A2222" s="123"/>
    </row>
    <row r="2223" spans="1:1" x14ac:dyDescent="0.25">
      <c r="A2223" s="123"/>
    </row>
    <row r="2224" spans="1:1" x14ac:dyDescent="0.25">
      <c r="A2224" s="123"/>
    </row>
    <row r="2225" spans="1:1" x14ac:dyDescent="0.25">
      <c r="A2225" s="123"/>
    </row>
    <row r="2226" spans="1:1" x14ac:dyDescent="0.25">
      <c r="A2226" s="123"/>
    </row>
    <row r="2227" spans="1:1" x14ac:dyDescent="0.25">
      <c r="A2227" s="123"/>
    </row>
    <row r="2228" spans="1:1" x14ac:dyDescent="0.25">
      <c r="A2228" s="123"/>
    </row>
    <row r="2229" spans="1:1" x14ac:dyDescent="0.25">
      <c r="A2229" s="123"/>
    </row>
    <row r="2230" spans="1:1" x14ac:dyDescent="0.25">
      <c r="A2230" s="123"/>
    </row>
    <row r="2231" spans="1:1" x14ac:dyDescent="0.25">
      <c r="A2231" s="123"/>
    </row>
    <row r="2232" spans="1:1" x14ac:dyDescent="0.25">
      <c r="A2232" s="123"/>
    </row>
    <row r="2233" spans="1:1" x14ac:dyDescent="0.25">
      <c r="A2233" s="123"/>
    </row>
    <row r="2234" spans="1:1" x14ac:dyDescent="0.25">
      <c r="A2234" s="123"/>
    </row>
    <row r="2235" spans="1:1" x14ac:dyDescent="0.25">
      <c r="A2235" s="123"/>
    </row>
    <row r="2236" spans="1:1" x14ac:dyDescent="0.25">
      <c r="A2236" s="123"/>
    </row>
    <row r="2237" spans="1:1" x14ac:dyDescent="0.25">
      <c r="A2237" s="123"/>
    </row>
    <row r="2238" spans="1:1" x14ac:dyDescent="0.25">
      <c r="A2238" s="123"/>
    </row>
    <row r="2239" spans="1:1" x14ac:dyDescent="0.25">
      <c r="A2239" s="123"/>
    </row>
    <row r="2240" spans="1:1" x14ac:dyDescent="0.25">
      <c r="A2240" s="123"/>
    </row>
    <row r="2241" spans="1:1" x14ac:dyDescent="0.25">
      <c r="A2241" s="123"/>
    </row>
    <row r="2242" spans="1:1" x14ac:dyDescent="0.25">
      <c r="A2242" s="123"/>
    </row>
    <row r="2243" spans="1:1" x14ac:dyDescent="0.25">
      <c r="A2243" s="123"/>
    </row>
    <row r="2244" spans="1:1" x14ac:dyDescent="0.25">
      <c r="A2244" s="123"/>
    </row>
    <row r="2245" spans="1:1" x14ac:dyDescent="0.25">
      <c r="A2245" s="123"/>
    </row>
    <row r="2246" spans="1:1" x14ac:dyDescent="0.25">
      <c r="A2246" s="123"/>
    </row>
    <row r="2247" spans="1:1" x14ac:dyDescent="0.25">
      <c r="A2247" s="123"/>
    </row>
    <row r="2248" spans="1:1" x14ac:dyDescent="0.25">
      <c r="A2248" s="123"/>
    </row>
    <row r="2249" spans="1:1" x14ac:dyDescent="0.25">
      <c r="A2249" s="123"/>
    </row>
    <row r="2250" spans="1:1" x14ac:dyDescent="0.25">
      <c r="A2250" s="123"/>
    </row>
    <row r="2251" spans="1:1" x14ac:dyDescent="0.25">
      <c r="A2251" s="123"/>
    </row>
    <row r="2252" spans="1:1" x14ac:dyDescent="0.25">
      <c r="A2252" s="123"/>
    </row>
    <row r="2253" spans="1:1" x14ac:dyDescent="0.25">
      <c r="A2253" s="123"/>
    </row>
    <row r="2254" spans="1:1" x14ac:dyDescent="0.25">
      <c r="A2254" s="123"/>
    </row>
    <row r="2255" spans="1:1" x14ac:dyDescent="0.25">
      <c r="A2255" s="123"/>
    </row>
    <row r="2256" spans="1:1" x14ac:dyDescent="0.25">
      <c r="A2256" s="123"/>
    </row>
    <row r="2257" spans="1:1" x14ac:dyDescent="0.25">
      <c r="A2257" s="123"/>
    </row>
    <row r="2258" spans="1:1" x14ac:dyDescent="0.25">
      <c r="A2258" s="123"/>
    </row>
    <row r="2259" spans="1:1" x14ac:dyDescent="0.25">
      <c r="A2259" s="123"/>
    </row>
    <row r="2260" spans="1:1" x14ac:dyDescent="0.25">
      <c r="A2260" s="123"/>
    </row>
    <row r="2261" spans="1:1" x14ac:dyDescent="0.25">
      <c r="A2261" s="123"/>
    </row>
    <row r="2262" spans="1:1" x14ac:dyDescent="0.25">
      <c r="A2262" s="123"/>
    </row>
    <row r="2263" spans="1:1" x14ac:dyDescent="0.25">
      <c r="A2263" s="123"/>
    </row>
    <row r="2264" spans="1:1" x14ac:dyDescent="0.25">
      <c r="A2264" s="123"/>
    </row>
    <row r="2265" spans="1:1" x14ac:dyDescent="0.25">
      <c r="A2265" s="123"/>
    </row>
    <row r="2266" spans="1:1" x14ac:dyDescent="0.25">
      <c r="A2266" s="123"/>
    </row>
    <row r="2267" spans="1:1" x14ac:dyDescent="0.25">
      <c r="A2267" s="123"/>
    </row>
    <row r="2268" spans="1:1" x14ac:dyDescent="0.25">
      <c r="A2268" s="123"/>
    </row>
    <row r="2269" spans="1:1" x14ac:dyDescent="0.25">
      <c r="A2269" s="123"/>
    </row>
    <row r="2270" spans="1:1" x14ac:dyDescent="0.25">
      <c r="A2270" s="123"/>
    </row>
    <row r="2271" spans="1:1" x14ac:dyDescent="0.25">
      <c r="A2271" s="123"/>
    </row>
    <row r="2272" spans="1:1" x14ac:dyDescent="0.25">
      <c r="A2272" s="123"/>
    </row>
    <row r="2273" spans="1:1" x14ac:dyDescent="0.25">
      <c r="A2273" s="123"/>
    </row>
    <row r="2274" spans="1:1" x14ac:dyDescent="0.25">
      <c r="A2274" s="123"/>
    </row>
    <row r="2275" spans="1:1" x14ac:dyDescent="0.25">
      <c r="A2275" s="123"/>
    </row>
    <row r="2276" spans="1:1" x14ac:dyDescent="0.25">
      <c r="A2276" s="123"/>
    </row>
    <row r="2277" spans="1:1" x14ac:dyDescent="0.25">
      <c r="A2277" s="123"/>
    </row>
    <row r="2278" spans="1:1" x14ac:dyDescent="0.25">
      <c r="A2278" s="123"/>
    </row>
    <row r="2279" spans="1:1" x14ac:dyDescent="0.25">
      <c r="A2279" s="123"/>
    </row>
    <row r="2280" spans="1:1" x14ac:dyDescent="0.25">
      <c r="A2280" s="123"/>
    </row>
    <row r="2281" spans="1:1" x14ac:dyDescent="0.25">
      <c r="A2281" s="123"/>
    </row>
    <row r="2282" spans="1:1" x14ac:dyDescent="0.25">
      <c r="A2282" s="123"/>
    </row>
    <row r="2283" spans="1:1" x14ac:dyDescent="0.25">
      <c r="A2283" s="123"/>
    </row>
    <row r="2284" spans="1:1" x14ac:dyDescent="0.25">
      <c r="A2284" s="123"/>
    </row>
    <row r="2285" spans="1:1" x14ac:dyDescent="0.25">
      <c r="A2285" s="123"/>
    </row>
    <row r="2286" spans="1:1" x14ac:dyDescent="0.25">
      <c r="A2286" s="123"/>
    </row>
    <row r="2287" spans="1:1" x14ac:dyDescent="0.25">
      <c r="A2287" s="123"/>
    </row>
    <row r="2288" spans="1:1" x14ac:dyDescent="0.25">
      <c r="A2288" s="123"/>
    </row>
    <row r="2289" spans="1:1" x14ac:dyDescent="0.25">
      <c r="A2289" s="123"/>
    </row>
    <row r="2290" spans="1:1" x14ac:dyDescent="0.25">
      <c r="A2290" s="123"/>
    </row>
    <row r="2291" spans="1:1" x14ac:dyDescent="0.25">
      <c r="A2291" s="123"/>
    </row>
    <row r="2292" spans="1:1" x14ac:dyDescent="0.25">
      <c r="A2292" s="123"/>
    </row>
    <row r="2293" spans="1:1" x14ac:dyDescent="0.25">
      <c r="A2293" s="123"/>
    </row>
    <row r="2294" spans="1:1" x14ac:dyDescent="0.25">
      <c r="A2294" s="123"/>
    </row>
    <row r="2295" spans="1:1" x14ac:dyDescent="0.25">
      <c r="A2295" s="123"/>
    </row>
    <row r="2296" spans="1:1" x14ac:dyDescent="0.25">
      <c r="A2296" s="123"/>
    </row>
    <row r="2297" spans="1:1" x14ac:dyDescent="0.25">
      <c r="A2297" s="123"/>
    </row>
    <row r="2298" spans="1:1" x14ac:dyDescent="0.25">
      <c r="A2298" s="123"/>
    </row>
    <row r="2299" spans="1:1" x14ac:dyDescent="0.25">
      <c r="A2299" s="123"/>
    </row>
    <row r="2300" spans="1:1" x14ac:dyDescent="0.25">
      <c r="A2300" s="123"/>
    </row>
    <row r="2301" spans="1:1" x14ac:dyDescent="0.25">
      <c r="A2301" s="123"/>
    </row>
    <row r="2302" spans="1:1" x14ac:dyDescent="0.25">
      <c r="A2302" s="123"/>
    </row>
    <row r="2303" spans="1:1" x14ac:dyDescent="0.25">
      <c r="A2303" s="123"/>
    </row>
    <row r="2304" spans="1:1" x14ac:dyDescent="0.25">
      <c r="A2304" s="123"/>
    </row>
    <row r="2305" spans="1:1" x14ac:dyDescent="0.25">
      <c r="A2305" s="123"/>
    </row>
    <row r="2306" spans="1:1" x14ac:dyDescent="0.25">
      <c r="A2306" s="123"/>
    </row>
    <row r="2307" spans="1:1" x14ac:dyDescent="0.25">
      <c r="A2307" s="123"/>
    </row>
    <row r="2308" spans="1:1" x14ac:dyDescent="0.25">
      <c r="A2308" s="123"/>
    </row>
    <row r="2309" spans="1:1" x14ac:dyDescent="0.25">
      <c r="A2309" s="123"/>
    </row>
    <row r="2310" spans="1:1" x14ac:dyDescent="0.25">
      <c r="A2310" s="123"/>
    </row>
    <row r="2311" spans="1:1" x14ac:dyDescent="0.25">
      <c r="A2311" s="123"/>
    </row>
    <row r="2312" spans="1:1" x14ac:dyDescent="0.25">
      <c r="A2312" s="123"/>
    </row>
    <row r="2313" spans="1:1" x14ac:dyDescent="0.25">
      <c r="A2313" s="123"/>
    </row>
    <row r="2314" spans="1:1" x14ac:dyDescent="0.25">
      <c r="A2314" s="123"/>
    </row>
    <row r="2315" spans="1:1" x14ac:dyDescent="0.25">
      <c r="A2315" s="123"/>
    </row>
    <row r="2316" spans="1:1" x14ac:dyDescent="0.25">
      <c r="A2316" s="123"/>
    </row>
    <row r="2317" spans="1:1" x14ac:dyDescent="0.25">
      <c r="A2317" s="123"/>
    </row>
    <row r="2318" spans="1:1" x14ac:dyDescent="0.25">
      <c r="A2318" s="123"/>
    </row>
    <row r="2319" spans="1:1" x14ac:dyDescent="0.25">
      <c r="A2319" s="123"/>
    </row>
    <row r="2320" spans="1:1" x14ac:dyDescent="0.25">
      <c r="A2320" s="123"/>
    </row>
    <row r="2321" spans="1:1" x14ac:dyDescent="0.25">
      <c r="A2321" s="123"/>
    </row>
    <row r="2322" spans="1:1" x14ac:dyDescent="0.25">
      <c r="A2322" s="123"/>
    </row>
    <row r="2323" spans="1:1" x14ac:dyDescent="0.25">
      <c r="A2323" s="123"/>
    </row>
    <row r="2324" spans="1:1" x14ac:dyDescent="0.25">
      <c r="A2324" s="123"/>
    </row>
    <row r="2325" spans="1:1" x14ac:dyDescent="0.25">
      <c r="A2325" s="123"/>
    </row>
    <row r="2326" spans="1:1" x14ac:dyDescent="0.25">
      <c r="A2326" s="123"/>
    </row>
    <row r="2327" spans="1:1" x14ac:dyDescent="0.25">
      <c r="A2327" s="123"/>
    </row>
    <row r="2328" spans="1:1" x14ac:dyDescent="0.25">
      <c r="A2328" s="123"/>
    </row>
    <row r="2329" spans="1:1" x14ac:dyDescent="0.25">
      <c r="A2329" s="123"/>
    </row>
    <row r="2330" spans="1:1" x14ac:dyDescent="0.25">
      <c r="A2330" s="123"/>
    </row>
    <row r="2331" spans="1:1" x14ac:dyDescent="0.25">
      <c r="A2331" s="123"/>
    </row>
    <row r="2332" spans="1:1" x14ac:dyDescent="0.25">
      <c r="A2332" s="123"/>
    </row>
    <row r="2333" spans="1:1" x14ac:dyDescent="0.25">
      <c r="A2333" s="123"/>
    </row>
    <row r="2334" spans="1:1" x14ac:dyDescent="0.25">
      <c r="A2334" s="123"/>
    </row>
    <row r="2335" spans="1:1" x14ac:dyDescent="0.25">
      <c r="A2335" s="123"/>
    </row>
    <row r="2336" spans="1:1" x14ac:dyDescent="0.25">
      <c r="A2336" s="123"/>
    </row>
    <row r="2337" spans="1:1" x14ac:dyDescent="0.25">
      <c r="A2337" s="123"/>
    </row>
    <row r="2338" spans="1:1" x14ac:dyDescent="0.25">
      <c r="A2338" s="123"/>
    </row>
    <row r="2339" spans="1:1" x14ac:dyDescent="0.25">
      <c r="A2339" s="123"/>
    </row>
    <row r="2340" spans="1:1" x14ac:dyDescent="0.25">
      <c r="A2340" s="123"/>
    </row>
    <row r="2341" spans="1:1" x14ac:dyDescent="0.25">
      <c r="A2341" s="123"/>
    </row>
    <row r="2342" spans="1:1" x14ac:dyDescent="0.25">
      <c r="A2342" s="123"/>
    </row>
    <row r="2343" spans="1:1" x14ac:dyDescent="0.25">
      <c r="A2343" s="123"/>
    </row>
    <row r="2344" spans="1:1" x14ac:dyDescent="0.25">
      <c r="A2344" s="123"/>
    </row>
    <row r="2345" spans="1:1" x14ac:dyDescent="0.25">
      <c r="A2345" s="123"/>
    </row>
    <row r="2346" spans="1:1" x14ac:dyDescent="0.25">
      <c r="A2346" s="123"/>
    </row>
    <row r="2347" spans="1:1" x14ac:dyDescent="0.25">
      <c r="A2347" s="123"/>
    </row>
    <row r="2348" spans="1:1" x14ac:dyDescent="0.25">
      <c r="A2348" s="123"/>
    </row>
    <row r="2349" spans="1:1" x14ac:dyDescent="0.25">
      <c r="A2349" s="123"/>
    </row>
    <row r="2350" spans="1:1" x14ac:dyDescent="0.25">
      <c r="A2350" s="123"/>
    </row>
    <row r="2351" spans="1:1" x14ac:dyDescent="0.25">
      <c r="A2351" s="123"/>
    </row>
    <row r="2352" spans="1:1" x14ac:dyDescent="0.25">
      <c r="A2352" s="123"/>
    </row>
    <row r="2353" spans="1:1" x14ac:dyDescent="0.25">
      <c r="A2353" s="123"/>
    </row>
    <row r="2354" spans="1:1" x14ac:dyDescent="0.25">
      <c r="A2354" s="123"/>
    </row>
    <row r="2355" spans="1:1" x14ac:dyDescent="0.25">
      <c r="A2355" s="123"/>
    </row>
    <row r="2356" spans="1:1" x14ac:dyDescent="0.25">
      <c r="A2356" s="123"/>
    </row>
    <row r="2357" spans="1:1" x14ac:dyDescent="0.25">
      <c r="A2357" s="123"/>
    </row>
    <row r="2358" spans="1:1" x14ac:dyDescent="0.25">
      <c r="A2358" s="123"/>
    </row>
    <row r="2359" spans="1:1" x14ac:dyDescent="0.25">
      <c r="A2359" s="123"/>
    </row>
    <row r="2360" spans="1:1" x14ac:dyDescent="0.25">
      <c r="A2360" s="123"/>
    </row>
    <row r="2361" spans="1:1" x14ac:dyDescent="0.25">
      <c r="A2361" s="123"/>
    </row>
    <row r="2362" spans="1:1" x14ac:dyDescent="0.25">
      <c r="A2362" s="123"/>
    </row>
    <row r="2363" spans="1:1" x14ac:dyDescent="0.25">
      <c r="A2363" s="123"/>
    </row>
    <row r="2364" spans="1:1" x14ac:dyDescent="0.25">
      <c r="A2364" s="123"/>
    </row>
    <row r="2365" spans="1:1" x14ac:dyDescent="0.25">
      <c r="A2365" s="123"/>
    </row>
    <row r="2366" spans="1:1" x14ac:dyDescent="0.25">
      <c r="A2366" s="123"/>
    </row>
    <row r="2367" spans="1:1" x14ac:dyDescent="0.25">
      <c r="A2367" s="123"/>
    </row>
    <row r="2368" spans="1:1" x14ac:dyDescent="0.25">
      <c r="A2368" s="123"/>
    </row>
    <row r="2369" spans="1:1" x14ac:dyDescent="0.25">
      <c r="A2369" s="123"/>
    </row>
    <row r="2370" spans="1:1" x14ac:dyDescent="0.25">
      <c r="A2370" s="123"/>
    </row>
    <row r="2371" spans="1:1" x14ac:dyDescent="0.25">
      <c r="A2371" s="123"/>
    </row>
    <row r="2372" spans="1:1" x14ac:dyDescent="0.25">
      <c r="A2372" s="123"/>
    </row>
    <row r="2373" spans="1:1" x14ac:dyDescent="0.25">
      <c r="A2373" s="123"/>
    </row>
    <row r="2374" spans="1:1" x14ac:dyDescent="0.25">
      <c r="A2374" s="123"/>
    </row>
    <row r="2375" spans="1:1" x14ac:dyDescent="0.25">
      <c r="A2375" s="123"/>
    </row>
    <row r="2376" spans="1:1" x14ac:dyDescent="0.25">
      <c r="A2376" s="123"/>
    </row>
    <row r="2377" spans="1:1" x14ac:dyDescent="0.25">
      <c r="A2377" s="123"/>
    </row>
    <row r="2378" spans="1:1" x14ac:dyDescent="0.25">
      <c r="A2378" s="123"/>
    </row>
    <row r="2379" spans="1:1" x14ac:dyDescent="0.25">
      <c r="A2379" s="123"/>
    </row>
    <row r="2380" spans="1:1" x14ac:dyDescent="0.25">
      <c r="A2380" s="123"/>
    </row>
    <row r="2381" spans="1:1" x14ac:dyDescent="0.25">
      <c r="A2381" s="123"/>
    </row>
    <row r="2382" spans="1:1" x14ac:dyDescent="0.25">
      <c r="A2382" s="123"/>
    </row>
    <row r="2383" spans="1:1" x14ac:dyDescent="0.25">
      <c r="A2383" s="123"/>
    </row>
    <row r="2384" spans="1:1" x14ac:dyDescent="0.25">
      <c r="A2384" s="123"/>
    </row>
    <row r="2385" spans="1:1" x14ac:dyDescent="0.25">
      <c r="A2385" s="123"/>
    </row>
    <row r="2386" spans="1:1" x14ac:dyDescent="0.25">
      <c r="A2386" s="123"/>
    </row>
    <row r="2387" spans="1:1" x14ac:dyDescent="0.25">
      <c r="A2387" s="123"/>
    </row>
    <row r="2388" spans="1:1" x14ac:dyDescent="0.25">
      <c r="A2388" s="123"/>
    </row>
    <row r="2389" spans="1:1" x14ac:dyDescent="0.25">
      <c r="A2389" s="123"/>
    </row>
    <row r="2390" spans="1:1" x14ac:dyDescent="0.25">
      <c r="A2390" s="123"/>
    </row>
    <row r="2391" spans="1:1" x14ac:dyDescent="0.25">
      <c r="A2391" s="123"/>
    </row>
    <row r="2392" spans="1:1" x14ac:dyDescent="0.25">
      <c r="A2392" s="123"/>
    </row>
    <row r="2393" spans="1:1" x14ac:dyDescent="0.25">
      <c r="A2393" s="123"/>
    </row>
    <row r="2394" spans="1:1" x14ac:dyDescent="0.25">
      <c r="A2394" s="123"/>
    </row>
    <row r="2395" spans="1:1" x14ac:dyDescent="0.25">
      <c r="A2395" s="123"/>
    </row>
    <row r="2396" spans="1:1" x14ac:dyDescent="0.25">
      <c r="A2396" s="123"/>
    </row>
    <row r="2397" spans="1:1" x14ac:dyDescent="0.25">
      <c r="A2397" s="123"/>
    </row>
    <row r="2398" spans="1:1" x14ac:dyDescent="0.25">
      <c r="A2398" s="123"/>
    </row>
    <row r="2399" spans="1:1" x14ac:dyDescent="0.25">
      <c r="A2399" s="123"/>
    </row>
    <row r="2400" spans="1:1" x14ac:dyDescent="0.25">
      <c r="A2400" s="123"/>
    </row>
    <row r="2401" spans="1:1" x14ac:dyDescent="0.25">
      <c r="A2401" s="123"/>
    </row>
    <row r="2402" spans="1:1" x14ac:dyDescent="0.25">
      <c r="A2402" s="123"/>
    </row>
    <row r="2403" spans="1:1" x14ac:dyDescent="0.25">
      <c r="A2403" s="123"/>
    </row>
    <row r="2404" spans="1:1" x14ac:dyDescent="0.25">
      <c r="A2404" s="123"/>
    </row>
    <row r="2405" spans="1:1" x14ac:dyDescent="0.25">
      <c r="A2405" s="123"/>
    </row>
    <row r="2406" spans="1:1" x14ac:dyDescent="0.25">
      <c r="A2406" s="123"/>
    </row>
    <row r="2407" spans="1:1" x14ac:dyDescent="0.25">
      <c r="A2407" s="123"/>
    </row>
    <row r="2408" spans="1:1" x14ac:dyDescent="0.25">
      <c r="A2408" s="123"/>
    </row>
    <row r="2409" spans="1:1" x14ac:dyDescent="0.25">
      <c r="A2409" s="123"/>
    </row>
    <row r="2410" spans="1:1" x14ac:dyDescent="0.25">
      <c r="A2410" s="123"/>
    </row>
    <row r="2411" spans="1:1" x14ac:dyDescent="0.25">
      <c r="A2411" s="123"/>
    </row>
    <row r="2412" spans="1:1" x14ac:dyDescent="0.25">
      <c r="A2412" s="123"/>
    </row>
    <row r="2413" spans="1:1" x14ac:dyDescent="0.25">
      <c r="A2413" s="123"/>
    </row>
    <row r="2414" spans="1:1" x14ac:dyDescent="0.25">
      <c r="A2414" s="123"/>
    </row>
    <row r="2415" spans="1:1" x14ac:dyDescent="0.25">
      <c r="A2415" s="123"/>
    </row>
    <row r="2416" spans="1:1" x14ac:dyDescent="0.25">
      <c r="A2416" s="123"/>
    </row>
    <row r="2417" spans="1:1" x14ac:dyDescent="0.25">
      <c r="A2417" s="123"/>
    </row>
    <row r="2418" spans="1:1" x14ac:dyDescent="0.25">
      <c r="A2418" s="123"/>
    </row>
    <row r="2419" spans="1:1" x14ac:dyDescent="0.25">
      <c r="A2419" s="123"/>
    </row>
    <row r="2420" spans="1:1" x14ac:dyDescent="0.25">
      <c r="A2420" s="123"/>
    </row>
    <row r="2421" spans="1:1" x14ac:dyDescent="0.25">
      <c r="A2421" s="123"/>
    </row>
    <row r="2422" spans="1:1" x14ac:dyDescent="0.25">
      <c r="A2422" s="123"/>
    </row>
    <row r="2423" spans="1:1" x14ac:dyDescent="0.25">
      <c r="A2423" s="123"/>
    </row>
    <row r="2424" spans="1:1" x14ac:dyDescent="0.25">
      <c r="A2424" s="123"/>
    </row>
    <row r="2425" spans="1:1" x14ac:dyDescent="0.25">
      <c r="A2425" s="123"/>
    </row>
    <row r="2426" spans="1:1" x14ac:dyDescent="0.25">
      <c r="A2426" s="123"/>
    </row>
    <row r="2427" spans="1:1" x14ac:dyDescent="0.25">
      <c r="A2427" s="123"/>
    </row>
    <row r="2428" spans="1:1" x14ac:dyDescent="0.25">
      <c r="A2428" s="123"/>
    </row>
    <row r="2429" spans="1:1" x14ac:dyDescent="0.25">
      <c r="A2429" s="123"/>
    </row>
    <row r="2430" spans="1:1" x14ac:dyDescent="0.25">
      <c r="A2430" s="123"/>
    </row>
    <row r="2431" spans="1:1" x14ac:dyDescent="0.25">
      <c r="A2431" s="123"/>
    </row>
    <row r="2432" spans="1:1" x14ac:dyDescent="0.25">
      <c r="A2432" s="123"/>
    </row>
    <row r="2433" spans="1:1" x14ac:dyDescent="0.25">
      <c r="A2433" s="123"/>
    </row>
    <row r="2434" spans="1:1" x14ac:dyDescent="0.25">
      <c r="A2434" s="123"/>
    </row>
    <row r="2435" spans="1:1" x14ac:dyDescent="0.25">
      <c r="A2435" s="123"/>
    </row>
    <row r="2436" spans="1:1" x14ac:dyDescent="0.25">
      <c r="A2436" s="123"/>
    </row>
    <row r="2437" spans="1:1" x14ac:dyDescent="0.25">
      <c r="A2437" s="123"/>
    </row>
    <row r="2438" spans="1:1" x14ac:dyDescent="0.25">
      <c r="A2438" s="123"/>
    </row>
    <row r="2439" spans="1:1" x14ac:dyDescent="0.25">
      <c r="A2439" s="123"/>
    </row>
    <row r="2440" spans="1:1" x14ac:dyDescent="0.25">
      <c r="A2440" s="123"/>
    </row>
    <row r="2441" spans="1:1" x14ac:dyDescent="0.25">
      <c r="A2441" s="123"/>
    </row>
    <row r="2442" spans="1:1" x14ac:dyDescent="0.25">
      <c r="A2442" s="123"/>
    </row>
    <row r="2443" spans="1:1" x14ac:dyDescent="0.25">
      <c r="A2443" s="123"/>
    </row>
    <row r="2444" spans="1:1" x14ac:dyDescent="0.25">
      <c r="A2444" s="123"/>
    </row>
    <row r="2445" spans="1:1" x14ac:dyDescent="0.25">
      <c r="A2445" s="123"/>
    </row>
    <row r="2446" spans="1:1" x14ac:dyDescent="0.25">
      <c r="A2446" s="123"/>
    </row>
    <row r="2447" spans="1:1" x14ac:dyDescent="0.25">
      <c r="A2447" s="123"/>
    </row>
    <row r="2448" spans="1:1" x14ac:dyDescent="0.25">
      <c r="A2448" s="123"/>
    </row>
    <row r="2449" spans="1:1" x14ac:dyDescent="0.25">
      <c r="A2449" s="123"/>
    </row>
    <row r="2450" spans="1:1" x14ac:dyDescent="0.25">
      <c r="A2450" s="123"/>
    </row>
    <row r="2451" spans="1:1" x14ac:dyDescent="0.25">
      <c r="A2451" s="123"/>
    </row>
    <row r="2452" spans="1:1" x14ac:dyDescent="0.25">
      <c r="A2452" s="123"/>
    </row>
    <row r="2453" spans="1:1" x14ac:dyDescent="0.25">
      <c r="A2453" s="123"/>
    </row>
    <row r="2454" spans="1:1" x14ac:dyDescent="0.25">
      <c r="A2454" s="123"/>
    </row>
    <row r="2455" spans="1:1" x14ac:dyDescent="0.25">
      <c r="A2455" s="123"/>
    </row>
    <row r="2456" spans="1:1" x14ac:dyDescent="0.25">
      <c r="A2456" s="123"/>
    </row>
    <row r="2457" spans="1:1" x14ac:dyDescent="0.25">
      <c r="A2457" s="123"/>
    </row>
    <row r="2458" spans="1:1" x14ac:dyDescent="0.25">
      <c r="A2458" s="123"/>
    </row>
    <row r="2459" spans="1:1" x14ac:dyDescent="0.25">
      <c r="A2459" s="123"/>
    </row>
    <row r="2460" spans="1:1" x14ac:dyDescent="0.25">
      <c r="A2460" s="123"/>
    </row>
    <row r="2461" spans="1:1" x14ac:dyDescent="0.25">
      <c r="A2461" s="123"/>
    </row>
    <row r="2462" spans="1:1" x14ac:dyDescent="0.25">
      <c r="A2462" s="123"/>
    </row>
    <row r="2463" spans="1:1" x14ac:dyDescent="0.25">
      <c r="A2463" s="123"/>
    </row>
    <row r="2464" spans="1:1" x14ac:dyDescent="0.25">
      <c r="A2464" s="123"/>
    </row>
    <row r="2465" spans="1:1" x14ac:dyDescent="0.25">
      <c r="A2465" s="123"/>
    </row>
    <row r="2466" spans="1:1" x14ac:dyDescent="0.25">
      <c r="A2466" s="123"/>
    </row>
    <row r="2467" spans="1:1" x14ac:dyDescent="0.25">
      <c r="A2467" s="123"/>
    </row>
    <row r="2468" spans="1:1" x14ac:dyDescent="0.25">
      <c r="A2468" s="123"/>
    </row>
    <row r="2469" spans="1:1" x14ac:dyDescent="0.25">
      <c r="A2469" s="123"/>
    </row>
    <row r="2470" spans="1:1" x14ac:dyDescent="0.25">
      <c r="A2470" s="123"/>
    </row>
    <row r="2471" spans="1:1" x14ac:dyDescent="0.25">
      <c r="A2471" s="123"/>
    </row>
    <row r="2472" spans="1:1" x14ac:dyDescent="0.25">
      <c r="A2472" s="123"/>
    </row>
    <row r="2473" spans="1:1" x14ac:dyDescent="0.25">
      <c r="A2473" s="123"/>
    </row>
    <row r="2474" spans="1:1" x14ac:dyDescent="0.25">
      <c r="A2474" s="123"/>
    </row>
    <row r="2475" spans="1:1" x14ac:dyDescent="0.25">
      <c r="A2475" s="123"/>
    </row>
    <row r="2476" spans="1:1" x14ac:dyDescent="0.25">
      <c r="A2476" s="123"/>
    </row>
    <row r="2477" spans="1:1" x14ac:dyDescent="0.25">
      <c r="A2477" s="123"/>
    </row>
    <row r="2478" spans="1:1" x14ac:dyDescent="0.25">
      <c r="A2478" s="123"/>
    </row>
    <row r="2479" spans="1:1" x14ac:dyDescent="0.25">
      <c r="A2479" s="123"/>
    </row>
    <row r="2480" spans="1:1" x14ac:dyDescent="0.25">
      <c r="A2480" s="123"/>
    </row>
    <row r="2481" spans="1:1" x14ac:dyDescent="0.25">
      <c r="A2481" s="123"/>
    </row>
    <row r="2482" spans="1:1" x14ac:dyDescent="0.25">
      <c r="A2482" s="123"/>
    </row>
    <row r="2483" spans="1:1" x14ac:dyDescent="0.25">
      <c r="A2483" s="123"/>
    </row>
    <row r="2484" spans="1:1" x14ac:dyDescent="0.25">
      <c r="A2484" s="123"/>
    </row>
    <row r="2485" spans="1:1" x14ac:dyDescent="0.25">
      <c r="A2485" s="123"/>
    </row>
    <row r="2486" spans="1:1" x14ac:dyDescent="0.25">
      <c r="A2486" s="123"/>
    </row>
    <row r="2487" spans="1:1" x14ac:dyDescent="0.25">
      <c r="A2487" s="123"/>
    </row>
    <row r="2488" spans="1:1" x14ac:dyDescent="0.25">
      <c r="A2488" s="123"/>
    </row>
    <row r="2489" spans="1:1" x14ac:dyDescent="0.25">
      <c r="A2489" s="123"/>
    </row>
    <row r="2490" spans="1:1" x14ac:dyDescent="0.25">
      <c r="A2490" s="123"/>
    </row>
    <row r="2491" spans="1:1" x14ac:dyDescent="0.25">
      <c r="A2491" s="123"/>
    </row>
    <row r="2492" spans="1:1" x14ac:dyDescent="0.25">
      <c r="A2492" s="123"/>
    </row>
    <row r="2493" spans="1:1" x14ac:dyDescent="0.25">
      <c r="A2493" s="123"/>
    </row>
    <row r="2494" spans="1:1" x14ac:dyDescent="0.25">
      <c r="A2494" s="123"/>
    </row>
    <row r="2495" spans="1:1" x14ac:dyDescent="0.25">
      <c r="A2495" s="123"/>
    </row>
    <row r="2496" spans="1:1" x14ac:dyDescent="0.25">
      <c r="A2496" s="123"/>
    </row>
    <row r="2497" spans="1:1" x14ac:dyDescent="0.25">
      <c r="A2497" s="123"/>
    </row>
    <row r="2498" spans="1:1" x14ac:dyDescent="0.25">
      <c r="A2498" s="123"/>
    </row>
    <row r="2499" spans="1:1" x14ac:dyDescent="0.25">
      <c r="A2499" s="123"/>
    </row>
    <row r="2500" spans="1:1" x14ac:dyDescent="0.25">
      <c r="A2500" s="123"/>
    </row>
    <row r="2501" spans="1:1" x14ac:dyDescent="0.25">
      <c r="A2501" s="123"/>
    </row>
    <row r="2502" spans="1:1" x14ac:dyDescent="0.25">
      <c r="A2502" s="123"/>
    </row>
    <row r="2503" spans="1:1" x14ac:dyDescent="0.25">
      <c r="A2503" s="123"/>
    </row>
    <row r="2504" spans="1:1" x14ac:dyDescent="0.25">
      <c r="A2504" s="123"/>
    </row>
    <row r="2505" spans="1:1" x14ac:dyDescent="0.25">
      <c r="A2505" s="123"/>
    </row>
    <row r="2506" spans="1:1" x14ac:dyDescent="0.25">
      <c r="A2506" s="123"/>
    </row>
    <row r="2507" spans="1:1" x14ac:dyDescent="0.25">
      <c r="A2507" s="123"/>
    </row>
    <row r="2508" spans="1:1" x14ac:dyDescent="0.25">
      <c r="A2508" s="123"/>
    </row>
    <row r="2509" spans="1:1" x14ac:dyDescent="0.25">
      <c r="A2509" s="123"/>
    </row>
    <row r="2510" spans="1:1" x14ac:dyDescent="0.25">
      <c r="A2510" s="123"/>
    </row>
    <row r="2511" spans="1:1" x14ac:dyDescent="0.25">
      <c r="A2511" s="123"/>
    </row>
    <row r="2512" spans="1:1" x14ac:dyDescent="0.25">
      <c r="A2512" s="123"/>
    </row>
    <row r="2513" spans="1:1" x14ac:dyDescent="0.25">
      <c r="A2513" s="123"/>
    </row>
    <row r="2514" spans="1:1" x14ac:dyDescent="0.25">
      <c r="A2514" s="123"/>
    </row>
    <row r="2515" spans="1:1" x14ac:dyDescent="0.25">
      <c r="A2515" s="123"/>
    </row>
    <row r="2516" spans="1:1" x14ac:dyDescent="0.25">
      <c r="A2516" s="123"/>
    </row>
    <row r="2517" spans="1:1" x14ac:dyDescent="0.25">
      <c r="A2517" s="123"/>
    </row>
    <row r="2518" spans="1:1" x14ac:dyDescent="0.25">
      <c r="A2518" s="123"/>
    </row>
    <row r="2519" spans="1:1" x14ac:dyDescent="0.25">
      <c r="A2519" s="123"/>
    </row>
    <row r="2520" spans="1:1" x14ac:dyDescent="0.25">
      <c r="A2520" s="123"/>
    </row>
    <row r="2521" spans="1:1" x14ac:dyDescent="0.25">
      <c r="A2521" s="123"/>
    </row>
    <row r="2522" spans="1:1" x14ac:dyDescent="0.25">
      <c r="A2522" s="123"/>
    </row>
    <row r="2523" spans="1:1" x14ac:dyDescent="0.25">
      <c r="A2523" s="123"/>
    </row>
    <row r="2524" spans="1:1" x14ac:dyDescent="0.25">
      <c r="A2524" s="123"/>
    </row>
    <row r="2525" spans="1:1" x14ac:dyDescent="0.25">
      <c r="A2525" s="123"/>
    </row>
    <row r="2526" spans="1:1" x14ac:dyDescent="0.25">
      <c r="A2526" s="123"/>
    </row>
    <row r="2527" spans="1:1" x14ac:dyDescent="0.25">
      <c r="A2527" s="123"/>
    </row>
    <row r="2528" spans="1:1" x14ac:dyDescent="0.25">
      <c r="A2528" s="123"/>
    </row>
    <row r="2529" spans="1:1" x14ac:dyDescent="0.25">
      <c r="A2529" s="123"/>
    </row>
    <row r="2530" spans="1:1" x14ac:dyDescent="0.25">
      <c r="A2530" s="123"/>
    </row>
    <row r="2531" spans="1:1" x14ac:dyDescent="0.25">
      <c r="A2531" s="123"/>
    </row>
    <row r="2532" spans="1:1" x14ac:dyDescent="0.25">
      <c r="A2532" s="123"/>
    </row>
    <row r="2533" spans="1:1" x14ac:dyDescent="0.25">
      <c r="A2533" s="123"/>
    </row>
    <row r="2534" spans="1:1" x14ac:dyDescent="0.25">
      <c r="A2534" s="123"/>
    </row>
    <row r="2535" spans="1:1" x14ac:dyDescent="0.25">
      <c r="A2535" s="123"/>
    </row>
    <row r="2536" spans="1:1" x14ac:dyDescent="0.25">
      <c r="A2536" s="123"/>
    </row>
    <row r="2537" spans="1:1" x14ac:dyDescent="0.25">
      <c r="A2537" s="123"/>
    </row>
    <row r="2538" spans="1:1" x14ac:dyDescent="0.25">
      <c r="A2538" s="123"/>
    </row>
    <row r="2539" spans="1:1" x14ac:dyDescent="0.25">
      <c r="A2539" s="123"/>
    </row>
    <row r="2540" spans="1:1" x14ac:dyDescent="0.25">
      <c r="A2540" s="123"/>
    </row>
    <row r="2541" spans="1:1" x14ac:dyDescent="0.25">
      <c r="A2541" s="123"/>
    </row>
    <row r="2542" spans="1:1" x14ac:dyDescent="0.25">
      <c r="A2542" s="123"/>
    </row>
    <row r="2543" spans="1:1" x14ac:dyDescent="0.25">
      <c r="A2543" s="123"/>
    </row>
    <row r="2544" spans="1:1" x14ac:dyDescent="0.25">
      <c r="A2544" s="123"/>
    </row>
    <row r="2545" spans="1:1" x14ac:dyDescent="0.25">
      <c r="A2545" s="123"/>
    </row>
    <row r="2546" spans="1:1" x14ac:dyDescent="0.25">
      <c r="A2546" s="123"/>
    </row>
    <row r="2547" spans="1:1" x14ac:dyDescent="0.25">
      <c r="A2547" s="123"/>
    </row>
    <row r="2548" spans="1:1" x14ac:dyDescent="0.25">
      <c r="A2548" s="123"/>
    </row>
    <row r="2549" spans="1:1" x14ac:dyDescent="0.25">
      <c r="A2549" s="123"/>
    </row>
    <row r="2550" spans="1:1" x14ac:dyDescent="0.25">
      <c r="A2550" s="123"/>
    </row>
    <row r="2551" spans="1:1" x14ac:dyDescent="0.25">
      <c r="A2551" s="123"/>
    </row>
    <row r="2552" spans="1:1" x14ac:dyDescent="0.25">
      <c r="A2552" s="123"/>
    </row>
    <row r="2553" spans="1:1" x14ac:dyDescent="0.25">
      <c r="A2553" s="123"/>
    </row>
    <row r="2554" spans="1:1" x14ac:dyDescent="0.25">
      <c r="A2554" s="123"/>
    </row>
    <row r="2555" spans="1:1" x14ac:dyDescent="0.25">
      <c r="A2555" s="123"/>
    </row>
    <row r="2556" spans="1:1" x14ac:dyDescent="0.25">
      <c r="A2556" s="123"/>
    </row>
    <row r="2557" spans="1:1" x14ac:dyDescent="0.25">
      <c r="A2557" s="123"/>
    </row>
    <row r="2558" spans="1:1" x14ac:dyDescent="0.25">
      <c r="A2558" s="123"/>
    </row>
    <row r="2559" spans="1:1" x14ac:dyDescent="0.25">
      <c r="A2559" s="123"/>
    </row>
    <row r="2560" spans="1:1" x14ac:dyDescent="0.25">
      <c r="A2560" s="123"/>
    </row>
    <row r="2561" spans="1:1" x14ac:dyDescent="0.25">
      <c r="A2561" s="123"/>
    </row>
    <row r="2562" spans="1:1" x14ac:dyDescent="0.25">
      <c r="A2562" s="123"/>
    </row>
    <row r="2563" spans="1:1" x14ac:dyDescent="0.25">
      <c r="A2563" s="123"/>
    </row>
    <row r="2564" spans="1:1" x14ac:dyDescent="0.25">
      <c r="A2564" s="123"/>
    </row>
    <row r="2565" spans="1:1" x14ac:dyDescent="0.25">
      <c r="A2565" s="123"/>
    </row>
    <row r="2566" spans="1:1" x14ac:dyDescent="0.25">
      <c r="A2566" s="123"/>
    </row>
    <row r="2567" spans="1:1" x14ac:dyDescent="0.25">
      <c r="A2567" s="123"/>
    </row>
    <row r="2568" spans="1:1" x14ac:dyDescent="0.25">
      <c r="A2568" s="123"/>
    </row>
    <row r="2569" spans="1:1" x14ac:dyDescent="0.25">
      <c r="A2569" s="123"/>
    </row>
    <row r="2570" spans="1:1" x14ac:dyDescent="0.25">
      <c r="A2570" s="123"/>
    </row>
    <row r="2571" spans="1:1" x14ac:dyDescent="0.25">
      <c r="A2571" s="123"/>
    </row>
    <row r="2572" spans="1:1" x14ac:dyDescent="0.25">
      <c r="A2572" s="123"/>
    </row>
    <row r="2573" spans="1:1" x14ac:dyDescent="0.25">
      <c r="A2573" s="123"/>
    </row>
    <row r="2574" spans="1:1" x14ac:dyDescent="0.25">
      <c r="A2574" s="123"/>
    </row>
    <row r="2575" spans="1:1" x14ac:dyDescent="0.25">
      <c r="A2575" s="123"/>
    </row>
    <row r="2576" spans="1:1" x14ac:dyDescent="0.25">
      <c r="A2576" s="123"/>
    </row>
    <row r="2577" spans="1:1" x14ac:dyDescent="0.25">
      <c r="A2577" s="123"/>
    </row>
    <row r="2578" spans="1:1" x14ac:dyDescent="0.25">
      <c r="A2578" s="123"/>
    </row>
    <row r="2579" spans="1:1" x14ac:dyDescent="0.25">
      <c r="A2579" s="123"/>
    </row>
    <row r="2580" spans="1:1" x14ac:dyDescent="0.25">
      <c r="A2580" s="123"/>
    </row>
    <row r="2581" spans="1:1" x14ac:dyDescent="0.25">
      <c r="A2581" s="123"/>
    </row>
    <row r="2582" spans="1:1" x14ac:dyDescent="0.25">
      <c r="A2582" s="123"/>
    </row>
    <row r="2583" spans="1:1" x14ac:dyDescent="0.25">
      <c r="A2583" s="123"/>
    </row>
    <row r="2584" spans="1:1" x14ac:dyDescent="0.25">
      <c r="A2584" s="123"/>
    </row>
    <row r="2585" spans="1:1" x14ac:dyDescent="0.25">
      <c r="A2585" s="123"/>
    </row>
    <row r="2586" spans="1:1" x14ac:dyDescent="0.25">
      <c r="A2586" s="123"/>
    </row>
    <row r="2587" spans="1:1" x14ac:dyDescent="0.25">
      <c r="A2587" s="123"/>
    </row>
    <row r="2588" spans="1:1" x14ac:dyDescent="0.25">
      <c r="A2588" s="123"/>
    </row>
    <row r="2589" spans="1:1" x14ac:dyDescent="0.25">
      <c r="A2589" s="123"/>
    </row>
    <row r="2590" spans="1:1" x14ac:dyDescent="0.25">
      <c r="A2590" s="123"/>
    </row>
    <row r="2591" spans="1:1" x14ac:dyDescent="0.25">
      <c r="A2591" s="123"/>
    </row>
    <row r="2592" spans="1:1" x14ac:dyDescent="0.25">
      <c r="A2592" s="123"/>
    </row>
    <row r="2593" spans="1:1" x14ac:dyDescent="0.25">
      <c r="A2593" s="123"/>
    </row>
    <row r="2594" spans="1:1" x14ac:dyDescent="0.25">
      <c r="A2594" s="123"/>
    </row>
    <row r="2595" spans="1:1" x14ac:dyDescent="0.25">
      <c r="A2595" s="123"/>
    </row>
    <row r="2596" spans="1:1" x14ac:dyDescent="0.25">
      <c r="A2596" s="123"/>
    </row>
    <row r="2597" spans="1:1" x14ac:dyDescent="0.25">
      <c r="A2597" s="123"/>
    </row>
    <row r="2598" spans="1:1" x14ac:dyDescent="0.25">
      <c r="A2598" s="123"/>
    </row>
    <row r="2599" spans="1:1" x14ac:dyDescent="0.25">
      <c r="A2599" s="123"/>
    </row>
    <row r="2600" spans="1:1" x14ac:dyDescent="0.25">
      <c r="A2600" s="123"/>
    </row>
    <row r="2601" spans="1:1" x14ac:dyDescent="0.25">
      <c r="A2601" s="123"/>
    </row>
    <row r="2602" spans="1:1" x14ac:dyDescent="0.25">
      <c r="A2602" s="123"/>
    </row>
    <row r="2603" spans="1:1" x14ac:dyDescent="0.25">
      <c r="A2603" s="123"/>
    </row>
    <row r="2604" spans="1:1" x14ac:dyDescent="0.25">
      <c r="A2604" s="123"/>
    </row>
    <row r="2605" spans="1:1" x14ac:dyDescent="0.25">
      <c r="A2605" s="123"/>
    </row>
    <row r="2606" spans="1:1" x14ac:dyDescent="0.25">
      <c r="A2606" s="123"/>
    </row>
    <row r="2607" spans="1:1" x14ac:dyDescent="0.25">
      <c r="A2607" s="123"/>
    </row>
    <row r="2608" spans="1:1" x14ac:dyDescent="0.25">
      <c r="A2608" s="123"/>
    </row>
    <row r="2609" spans="1:1" x14ac:dyDescent="0.25">
      <c r="A2609" s="123"/>
    </row>
    <row r="2610" spans="1:1" x14ac:dyDescent="0.25">
      <c r="A2610" s="123"/>
    </row>
    <row r="2611" spans="1:1" x14ac:dyDescent="0.25">
      <c r="A2611" s="123"/>
    </row>
    <row r="2612" spans="1:1" x14ac:dyDescent="0.25">
      <c r="A2612" s="123"/>
    </row>
    <row r="2613" spans="1:1" x14ac:dyDescent="0.25">
      <c r="A2613" s="123"/>
    </row>
    <row r="2614" spans="1:1" x14ac:dyDescent="0.25">
      <c r="A2614" s="123"/>
    </row>
    <row r="2615" spans="1:1" x14ac:dyDescent="0.25">
      <c r="A2615" s="123"/>
    </row>
    <row r="2616" spans="1:1" x14ac:dyDescent="0.25">
      <c r="A2616" s="123"/>
    </row>
    <row r="2617" spans="1:1" x14ac:dyDescent="0.25">
      <c r="A2617" s="123"/>
    </row>
    <row r="2618" spans="1:1" x14ac:dyDescent="0.25">
      <c r="A2618" s="123"/>
    </row>
    <row r="2619" spans="1:1" x14ac:dyDescent="0.25">
      <c r="A2619" s="123"/>
    </row>
    <row r="2620" spans="1:1" x14ac:dyDescent="0.25">
      <c r="A2620" s="123"/>
    </row>
    <row r="2621" spans="1:1" x14ac:dyDescent="0.25">
      <c r="A2621" s="123"/>
    </row>
    <row r="2622" spans="1:1" x14ac:dyDescent="0.25">
      <c r="A2622" s="123"/>
    </row>
    <row r="2623" spans="1:1" x14ac:dyDescent="0.25">
      <c r="A2623" s="123"/>
    </row>
    <row r="2624" spans="1:1" x14ac:dyDescent="0.25">
      <c r="A2624" s="123"/>
    </row>
    <row r="2625" spans="1:1" x14ac:dyDescent="0.25">
      <c r="A2625" s="123"/>
    </row>
    <row r="2626" spans="1:1" x14ac:dyDescent="0.25">
      <c r="A2626" s="123"/>
    </row>
    <row r="2627" spans="1:1" x14ac:dyDescent="0.25">
      <c r="A2627" s="123"/>
    </row>
    <row r="2628" spans="1:1" x14ac:dyDescent="0.25">
      <c r="A2628" s="123"/>
    </row>
    <row r="2629" spans="1:1" x14ac:dyDescent="0.25">
      <c r="A2629" s="123"/>
    </row>
    <row r="2630" spans="1:1" x14ac:dyDescent="0.25">
      <c r="A2630" s="123"/>
    </row>
    <row r="2631" spans="1:1" x14ac:dyDescent="0.25">
      <c r="A2631" s="123"/>
    </row>
    <row r="2632" spans="1:1" x14ac:dyDescent="0.25">
      <c r="A2632" s="123"/>
    </row>
    <row r="2633" spans="1:1" x14ac:dyDescent="0.25">
      <c r="A2633" s="123"/>
    </row>
    <row r="2634" spans="1:1" x14ac:dyDescent="0.25">
      <c r="A2634" s="123"/>
    </row>
    <row r="2635" spans="1:1" x14ac:dyDescent="0.25">
      <c r="A2635" s="123"/>
    </row>
    <row r="2636" spans="1:1" x14ac:dyDescent="0.25">
      <c r="A2636" s="123"/>
    </row>
    <row r="2637" spans="1:1" x14ac:dyDescent="0.25">
      <c r="A2637" s="123"/>
    </row>
    <row r="2638" spans="1:1" x14ac:dyDescent="0.25">
      <c r="A2638" s="123"/>
    </row>
    <row r="2639" spans="1:1" x14ac:dyDescent="0.25">
      <c r="A2639" s="123"/>
    </row>
    <row r="2640" spans="1:1" x14ac:dyDescent="0.25">
      <c r="A2640" s="123"/>
    </row>
    <row r="2641" spans="1:1" x14ac:dyDescent="0.25">
      <c r="A2641" s="123"/>
    </row>
    <row r="2642" spans="1:1" x14ac:dyDescent="0.25">
      <c r="A2642" s="123"/>
    </row>
    <row r="2643" spans="1:1" x14ac:dyDescent="0.25">
      <c r="A2643" s="123"/>
    </row>
    <row r="2644" spans="1:1" x14ac:dyDescent="0.25">
      <c r="A2644" s="123"/>
    </row>
    <row r="2645" spans="1:1" x14ac:dyDescent="0.25">
      <c r="A2645" s="123"/>
    </row>
    <row r="2646" spans="1:1" x14ac:dyDescent="0.25">
      <c r="A2646" s="123"/>
    </row>
    <row r="2647" spans="1:1" x14ac:dyDescent="0.25">
      <c r="A2647" s="123"/>
    </row>
    <row r="2648" spans="1:1" x14ac:dyDescent="0.25">
      <c r="A2648" s="123"/>
    </row>
    <row r="2649" spans="1:1" x14ac:dyDescent="0.25">
      <c r="A2649" s="123"/>
    </row>
    <row r="2650" spans="1:1" x14ac:dyDescent="0.25">
      <c r="A2650" s="123"/>
    </row>
    <row r="2651" spans="1:1" x14ac:dyDescent="0.25">
      <c r="A2651" s="123"/>
    </row>
    <row r="2652" spans="1:1" x14ac:dyDescent="0.25">
      <c r="A2652" s="123"/>
    </row>
    <row r="2653" spans="1:1" x14ac:dyDescent="0.25">
      <c r="A2653" s="123"/>
    </row>
    <row r="2654" spans="1:1" x14ac:dyDescent="0.25">
      <c r="A2654" s="123"/>
    </row>
    <row r="2655" spans="1:1" x14ac:dyDescent="0.25">
      <c r="A2655" s="123"/>
    </row>
    <row r="2656" spans="1:1" x14ac:dyDescent="0.25">
      <c r="A2656" s="123"/>
    </row>
    <row r="2657" spans="1:1" x14ac:dyDescent="0.25">
      <c r="A2657" s="123"/>
    </row>
    <row r="2658" spans="1:1" x14ac:dyDescent="0.25">
      <c r="A2658" s="123"/>
    </row>
    <row r="2659" spans="1:1" x14ac:dyDescent="0.25">
      <c r="A2659" s="123"/>
    </row>
    <row r="2660" spans="1:1" x14ac:dyDescent="0.25">
      <c r="A2660" s="123"/>
    </row>
    <row r="2661" spans="1:1" x14ac:dyDescent="0.25">
      <c r="A2661" s="123"/>
    </row>
    <row r="2662" spans="1:1" x14ac:dyDescent="0.25">
      <c r="A2662" s="123"/>
    </row>
    <row r="2663" spans="1:1" x14ac:dyDescent="0.25">
      <c r="A2663" s="123"/>
    </row>
    <row r="2664" spans="1:1" x14ac:dyDescent="0.25">
      <c r="A2664" s="123"/>
    </row>
    <row r="2665" spans="1:1" x14ac:dyDescent="0.25">
      <c r="A2665" s="123"/>
    </row>
    <row r="2666" spans="1:1" x14ac:dyDescent="0.25">
      <c r="A2666" s="123"/>
    </row>
    <row r="2667" spans="1:1" x14ac:dyDescent="0.25">
      <c r="A2667" s="123"/>
    </row>
    <row r="2668" spans="1:1" x14ac:dyDescent="0.25">
      <c r="A2668" s="123"/>
    </row>
    <row r="2669" spans="1:1" x14ac:dyDescent="0.25">
      <c r="A2669" s="123"/>
    </row>
    <row r="2670" spans="1:1" x14ac:dyDescent="0.25">
      <c r="A2670" s="123"/>
    </row>
    <row r="2671" spans="1:1" x14ac:dyDescent="0.25">
      <c r="A2671" s="123"/>
    </row>
    <row r="2672" spans="1:1" x14ac:dyDescent="0.25">
      <c r="A2672" s="123"/>
    </row>
    <row r="2673" spans="1:1" x14ac:dyDescent="0.25">
      <c r="A2673" s="123"/>
    </row>
    <row r="2674" spans="1:1" x14ac:dyDescent="0.25">
      <c r="A2674" s="123"/>
    </row>
    <row r="2675" spans="1:1" x14ac:dyDescent="0.25">
      <c r="A2675" s="123"/>
    </row>
    <row r="2676" spans="1:1" x14ac:dyDescent="0.25">
      <c r="A2676" s="123"/>
    </row>
    <row r="2677" spans="1:1" x14ac:dyDescent="0.25">
      <c r="A2677" s="123"/>
    </row>
    <row r="2678" spans="1:1" x14ac:dyDescent="0.25">
      <c r="A2678" s="123"/>
    </row>
    <row r="2679" spans="1:1" x14ac:dyDescent="0.25">
      <c r="A2679" s="123"/>
    </row>
    <row r="2680" spans="1:1" x14ac:dyDescent="0.25">
      <c r="A2680" s="123"/>
    </row>
    <row r="2681" spans="1:1" x14ac:dyDescent="0.25">
      <c r="A2681" s="123"/>
    </row>
    <row r="2682" spans="1:1" x14ac:dyDescent="0.25">
      <c r="A2682" s="123"/>
    </row>
    <row r="2683" spans="1:1" x14ac:dyDescent="0.25">
      <c r="A2683" s="123"/>
    </row>
    <row r="2684" spans="1:1" x14ac:dyDescent="0.25">
      <c r="A2684" s="123"/>
    </row>
    <row r="2685" spans="1:1" x14ac:dyDescent="0.25">
      <c r="A2685" s="123"/>
    </row>
    <row r="2686" spans="1:1" x14ac:dyDescent="0.25">
      <c r="A2686" s="123"/>
    </row>
    <row r="2687" spans="1:1" x14ac:dyDescent="0.25">
      <c r="A2687" s="123"/>
    </row>
    <row r="2688" spans="1:1" x14ac:dyDescent="0.25">
      <c r="A2688" s="123"/>
    </row>
    <row r="2689" spans="1:1" x14ac:dyDescent="0.25">
      <c r="A2689" s="123"/>
    </row>
    <row r="2690" spans="1:1" x14ac:dyDescent="0.25">
      <c r="A2690" s="123"/>
    </row>
    <row r="2691" spans="1:1" x14ac:dyDescent="0.25">
      <c r="A2691" s="123"/>
    </row>
    <row r="2692" spans="1:1" x14ac:dyDescent="0.25">
      <c r="A2692" s="123"/>
    </row>
    <row r="2693" spans="1:1" x14ac:dyDescent="0.25">
      <c r="A2693" s="123"/>
    </row>
    <row r="2694" spans="1:1" x14ac:dyDescent="0.25">
      <c r="A2694" s="123"/>
    </row>
    <row r="2695" spans="1:1" x14ac:dyDescent="0.25">
      <c r="A2695" s="123"/>
    </row>
    <row r="2696" spans="1:1" x14ac:dyDescent="0.25">
      <c r="A2696" s="123"/>
    </row>
    <row r="2697" spans="1:1" x14ac:dyDescent="0.25">
      <c r="A2697" s="123"/>
    </row>
    <row r="2698" spans="1:1" x14ac:dyDescent="0.25">
      <c r="A2698" s="123"/>
    </row>
    <row r="2699" spans="1:1" x14ac:dyDescent="0.25">
      <c r="A2699" s="123"/>
    </row>
    <row r="2700" spans="1:1" x14ac:dyDescent="0.25">
      <c r="A2700" s="123"/>
    </row>
    <row r="2701" spans="1:1" x14ac:dyDescent="0.25">
      <c r="A2701" s="123"/>
    </row>
    <row r="2702" spans="1:1" x14ac:dyDescent="0.25">
      <c r="A2702" s="123"/>
    </row>
    <row r="2703" spans="1:1" x14ac:dyDescent="0.25">
      <c r="A2703" s="123"/>
    </row>
    <row r="2704" spans="1:1" x14ac:dyDescent="0.25">
      <c r="A2704" s="123"/>
    </row>
    <row r="2705" spans="1:1" x14ac:dyDescent="0.25">
      <c r="A2705" s="123"/>
    </row>
    <row r="2706" spans="1:1" x14ac:dyDescent="0.25">
      <c r="A2706" s="123"/>
    </row>
    <row r="2707" spans="1:1" x14ac:dyDescent="0.25">
      <c r="A2707" s="123"/>
    </row>
    <row r="2708" spans="1:1" x14ac:dyDescent="0.25">
      <c r="A2708" s="123"/>
    </row>
    <row r="2709" spans="1:1" x14ac:dyDescent="0.25">
      <c r="A2709" s="123"/>
    </row>
    <row r="2710" spans="1:1" x14ac:dyDescent="0.25">
      <c r="A2710" s="123"/>
    </row>
    <row r="2711" spans="1:1" x14ac:dyDescent="0.25">
      <c r="A2711" s="123"/>
    </row>
    <row r="2712" spans="1:1" x14ac:dyDescent="0.25">
      <c r="A2712" s="123"/>
    </row>
    <row r="2713" spans="1:1" x14ac:dyDescent="0.25">
      <c r="A2713" s="123"/>
    </row>
    <row r="2714" spans="1:1" x14ac:dyDescent="0.25">
      <c r="A2714" s="123"/>
    </row>
    <row r="2715" spans="1:1" x14ac:dyDescent="0.25">
      <c r="A2715" s="123"/>
    </row>
    <row r="2716" spans="1:1" x14ac:dyDescent="0.25">
      <c r="A2716" s="123"/>
    </row>
    <row r="2717" spans="1:1" x14ac:dyDescent="0.25">
      <c r="A2717" s="123"/>
    </row>
    <row r="2718" spans="1:1" x14ac:dyDescent="0.25">
      <c r="A2718" s="123"/>
    </row>
    <row r="2719" spans="1:1" x14ac:dyDescent="0.25">
      <c r="A2719" s="123"/>
    </row>
    <row r="2720" spans="1:1" x14ac:dyDescent="0.25">
      <c r="A2720" s="123"/>
    </row>
    <row r="2721" spans="1:1" x14ac:dyDescent="0.25">
      <c r="A2721" s="123"/>
    </row>
    <row r="2722" spans="1:1" x14ac:dyDescent="0.25">
      <c r="A2722" s="123"/>
    </row>
    <row r="2723" spans="1:1" x14ac:dyDescent="0.25">
      <c r="A2723" s="123"/>
    </row>
    <row r="2724" spans="1:1" x14ac:dyDescent="0.25">
      <c r="A2724" s="123"/>
    </row>
    <row r="2725" spans="1:1" x14ac:dyDescent="0.25">
      <c r="A2725" s="123"/>
    </row>
    <row r="2726" spans="1:1" x14ac:dyDescent="0.25">
      <c r="A2726" s="123"/>
    </row>
    <row r="2727" spans="1:1" x14ac:dyDescent="0.25">
      <c r="A2727" s="123"/>
    </row>
    <row r="2728" spans="1:1" x14ac:dyDescent="0.25">
      <c r="A2728" s="123"/>
    </row>
    <row r="2729" spans="1:1" x14ac:dyDescent="0.25">
      <c r="A2729" s="123"/>
    </row>
    <row r="2730" spans="1:1" x14ac:dyDescent="0.25">
      <c r="A2730" s="123"/>
    </row>
    <row r="2731" spans="1:1" x14ac:dyDescent="0.25">
      <c r="A2731" s="123"/>
    </row>
    <row r="2732" spans="1:1" x14ac:dyDescent="0.25">
      <c r="A2732" s="123"/>
    </row>
    <row r="2733" spans="1:1" x14ac:dyDescent="0.25">
      <c r="A2733" s="123"/>
    </row>
    <row r="2734" spans="1:1" x14ac:dyDescent="0.25">
      <c r="A2734" s="123"/>
    </row>
    <row r="2735" spans="1:1" x14ac:dyDescent="0.25">
      <c r="A2735" s="123"/>
    </row>
    <row r="2736" spans="1:1" x14ac:dyDescent="0.25">
      <c r="A2736" s="123"/>
    </row>
    <row r="2737" spans="1:1" x14ac:dyDescent="0.25">
      <c r="A2737" s="123"/>
    </row>
    <row r="2738" spans="1:1" x14ac:dyDescent="0.25">
      <c r="A2738" s="123"/>
    </row>
    <row r="2739" spans="1:1" x14ac:dyDescent="0.25">
      <c r="A2739" s="123"/>
    </row>
    <row r="2740" spans="1:1" x14ac:dyDescent="0.25">
      <c r="A2740" s="123"/>
    </row>
    <row r="2741" spans="1:1" x14ac:dyDescent="0.25">
      <c r="A2741" s="123"/>
    </row>
    <row r="2742" spans="1:1" x14ac:dyDescent="0.25">
      <c r="A2742" s="123"/>
    </row>
    <row r="2743" spans="1:1" x14ac:dyDescent="0.25">
      <c r="A2743" s="123"/>
    </row>
    <row r="2744" spans="1:1" x14ac:dyDescent="0.25">
      <c r="A2744" s="123"/>
    </row>
    <row r="2745" spans="1:1" x14ac:dyDescent="0.25">
      <c r="A2745" s="123"/>
    </row>
    <row r="2746" spans="1:1" x14ac:dyDescent="0.25">
      <c r="A2746" s="123"/>
    </row>
    <row r="2747" spans="1:1" x14ac:dyDescent="0.25">
      <c r="A2747" s="123"/>
    </row>
    <row r="2748" spans="1:1" x14ac:dyDescent="0.25">
      <c r="A2748" s="123"/>
    </row>
    <row r="2749" spans="1:1" x14ac:dyDescent="0.25">
      <c r="A2749" s="123"/>
    </row>
    <row r="2750" spans="1:1" x14ac:dyDescent="0.25">
      <c r="A2750" s="123"/>
    </row>
    <row r="2751" spans="1:1" x14ac:dyDescent="0.25">
      <c r="A2751" s="123"/>
    </row>
    <row r="2752" spans="1:1" x14ac:dyDescent="0.25">
      <c r="A2752" s="123"/>
    </row>
    <row r="2753" spans="1:1" x14ac:dyDescent="0.25">
      <c r="A2753" s="123"/>
    </row>
    <row r="2754" spans="1:1" x14ac:dyDescent="0.25">
      <c r="A2754" s="123"/>
    </row>
    <row r="2755" spans="1:1" x14ac:dyDescent="0.25">
      <c r="A2755" s="123"/>
    </row>
    <row r="2756" spans="1:1" x14ac:dyDescent="0.25">
      <c r="A2756" s="123"/>
    </row>
    <row r="2757" spans="1:1" x14ac:dyDescent="0.25">
      <c r="A2757" s="123"/>
    </row>
    <row r="2758" spans="1:1" x14ac:dyDescent="0.25">
      <c r="A2758" s="123"/>
    </row>
    <row r="2759" spans="1:1" x14ac:dyDescent="0.25">
      <c r="A2759" s="123"/>
    </row>
    <row r="2760" spans="1:1" x14ac:dyDescent="0.25">
      <c r="A2760" s="123"/>
    </row>
    <row r="2761" spans="1:1" x14ac:dyDescent="0.25">
      <c r="A2761" s="123"/>
    </row>
    <row r="2762" spans="1:1" x14ac:dyDescent="0.25">
      <c r="A2762" s="123"/>
    </row>
    <row r="2763" spans="1:1" x14ac:dyDescent="0.25">
      <c r="A2763" s="123"/>
    </row>
    <row r="2764" spans="1:1" x14ac:dyDescent="0.25">
      <c r="A2764" s="123"/>
    </row>
    <row r="2765" spans="1:1" x14ac:dyDescent="0.25">
      <c r="A2765" s="123"/>
    </row>
    <row r="2766" spans="1:1" x14ac:dyDescent="0.25">
      <c r="A2766" s="123"/>
    </row>
    <row r="2767" spans="1:1" x14ac:dyDescent="0.25">
      <c r="A2767" s="123"/>
    </row>
    <row r="2768" spans="1:1" x14ac:dyDescent="0.25">
      <c r="A2768" s="123"/>
    </row>
    <row r="2769" spans="1:1" x14ac:dyDescent="0.25">
      <c r="A2769" s="123"/>
    </row>
    <row r="2770" spans="1:1" x14ac:dyDescent="0.25">
      <c r="A2770" s="123"/>
    </row>
    <row r="2771" spans="1:1" x14ac:dyDescent="0.25">
      <c r="A2771" s="123"/>
    </row>
    <row r="2772" spans="1:1" x14ac:dyDescent="0.25">
      <c r="A2772" s="123"/>
    </row>
    <row r="2773" spans="1:1" x14ac:dyDescent="0.25">
      <c r="A2773" s="123"/>
    </row>
    <row r="2774" spans="1:1" x14ac:dyDescent="0.25">
      <c r="A2774" s="123"/>
    </row>
    <row r="2775" spans="1:1" x14ac:dyDescent="0.25">
      <c r="A2775" s="123"/>
    </row>
    <row r="2776" spans="1:1" x14ac:dyDescent="0.25">
      <c r="A2776" s="123"/>
    </row>
    <row r="2777" spans="1:1" x14ac:dyDescent="0.25">
      <c r="A2777" s="123"/>
    </row>
    <row r="2778" spans="1:1" x14ac:dyDescent="0.25">
      <c r="A2778" s="123"/>
    </row>
    <row r="2779" spans="1:1" x14ac:dyDescent="0.25">
      <c r="A2779" s="123"/>
    </row>
    <row r="2780" spans="1:1" x14ac:dyDescent="0.25">
      <c r="A2780" s="123"/>
    </row>
    <row r="2781" spans="1:1" x14ac:dyDescent="0.25">
      <c r="A2781" s="123"/>
    </row>
    <row r="2782" spans="1:1" x14ac:dyDescent="0.25">
      <c r="A2782" s="123"/>
    </row>
    <row r="2783" spans="1:1" x14ac:dyDescent="0.25">
      <c r="A2783" s="123"/>
    </row>
    <row r="2784" spans="1:1" x14ac:dyDescent="0.25">
      <c r="A2784" s="123"/>
    </row>
    <row r="2785" spans="1:1" x14ac:dyDescent="0.25">
      <c r="A2785" s="123"/>
    </row>
    <row r="2786" spans="1:1" x14ac:dyDescent="0.25">
      <c r="A2786" s="123"/>
    </row>
    <row r="2787" spans="1:1" x14ac:dyDescent="0.25">
      <c r="A2787" s="123"/>
    </row>
    <row r="2788" spans="1:1" x14ac:dyDescent="0.25">
      <c r="A2788" s="123"/>
    </row>
    <row r="2789" spans="1:1" x14ac:dyDescent="0.25">
      <c r="A2789" s="123"/>
    </row>
    <row r="2790" spans="1:1" x14ac:dyDescent="0.25">
      <c r="A2790" s="123"/>
    </row>
    <row r="2791" spans="1:1" x14ac:dyDescent="0.25">
      <c r="A2791" s="123"/>
    </row>
    <row r="2792" spans="1:1" x14ac:dyDescent="0.25">
      <c r="A2792" s="123"/>
    </row>
    <row r="2793" spans="1:1" x14ac:dyDescent="0.25">
      <c r="A2793" s="123"/>
    </row>
    <row r="2794" spans="1:1" x14ac:dyDescent="0.25">
      <c r="A2794" s="123"/>
    </row>
    <row r="2795" spans="1:1" x14ac:dyDescent="0.25">
      <c r="A2795" s="123"/>
    </row>
    <row r="2796" spans="1:1" x14ac:dyDescent="0.25">
      <c r="A2796" s="123"/>
    </row>
    <row r="2797" spans="1:1" x14ac:dyDescent="0.25">
      <c r="A2797" s="123"/>
    </row>
    <row r="2798" spans="1:1" x14ac:dyDescent="0.25">
      <c r="A2798" s="123"/>
    </row>
    <row r="2799" spans="1:1" x14ac:dyDescent="0.25">
      <c r="A2799" s="123"/>
    </row>
    <row r="2800" spans="1:1" x14ac:dyDescent="0.25">
      <c r="A2800" s="123"/>
    </row>
    <row r="2801" spans="1:1" x14ac:dyDescent="0.25">
      <c r="A2801" s="123"/>
    </row>
    <row r="2802" spans="1:1" x14ac:dyDescent="0.25">
      <c r="A2802" s="123"/>
    </row>
    <row r="2803" spans="1:1" x14ac:dyDescent="0.25">
      <c r="A2803" s="123"/>
    </row>
    <row r="2804" spans="1:1" x14ac:dyDescent="0.25">
      <c r="A2804" s="123"/>
    </row>
    <row r="2805" spans="1:1" x14ac:dyDescent="0.25">
      <c r="A2805" s="123"/>
    </row>
    <row r="2806" spans="1:1" x14ac:dyDescent="0.25">
      <c r="A2806" s="123"/>
    </row>
    <row r="2807" spans="1:1" x14ac:dyDescent="0.25">
      <c r="A2807" s="123"/>
    </row>
    <row r="2808" spans="1:1" x14ac:dyDescent="0.25">
      <c r="A2808" s="123"/>
    </row>
    <row r="2809" spans="1:1" x14ac:dyDescent="0.25">
      <c r="A2809" s="123"/>
    </row>
    <row r="2810" spans="1:1" x14ac:dyDescent="0.25">
      <c r="A2810" s="123"/>
    </row>
    <row r="2811" spans="1:1" x14ac:dyDescent="0.25">
      <c r="A2811" s="123"/>
    </row>
    <row r="2812" spans="1:1" x14ac:dyDescent="0.25">
      <c r="A2812" s="123"/>
    </row>
    <row r="2813" spans="1:1" x14ac:dyDescent="0.25">
      <c r="A2813" s="123"/>
    </row>
    <row r="2814" spans="1:1" x14ac:dyDescent="0.25">
      <c r="A2814" s="123"/>
    </row>
    <row r="2815" spans="1:1" x14ac:dyDescent="0.25">
      <c r="A2815" s="123"/>
    </row>
    <row r="2816" spans="1:1" x14ac:dyDescent="0.25">
      <c r="A2816" s="123"/>
    </row>
    <row r="2817" spans="1:1" x14ac:dyDescent="0.25">
      <c r="A2817" s="123"/>
    </row>
    <row r="2818" spans="1:1" x14ac:dyDescent="0.25">
      <c r="A2818" s="123"/>
    </row>
    <row r="2819" spans="1:1" x14ac:dyDescent="0.25">
      <c r="A2819" s="123"/>
    </row>
    <row r="2820" spans="1:1" x14ac:dyDescent="0.25">
      <c r="A2820" s="123"/>
    </row>
    <row r="2821" spans="1:1" x14ac:dyDescent="0.25">
      <c r="A2821" s="123"/>
    </row>
    <row r="2822" spans="1:1" x14ac:dyDescent="0.25">
      <c r="A2822" s="123"/>
    </row>
    <row r="2823" spans="1:1" x14ac:dyDescent="0.25">
      <c r="A2823" s="123"/>
    </row>
    <row r="2824" spans="1:1" x14ac:dyDescent="0.25">
      <c r="A2824" s="123"/>
    </row>
    <row r="2825" spans="1:1" x14ac:dyDescent="0.25">
      <c r="A2825" s="123"/>
    </row>
    <row r="2826" spans="1:1" x14ac:dyDescent="0.25">
      <c r="A2826" s="123"/>
    </row>
    <row r="2827" spans="1:1" x14ac:dyDescent="0.25">
      <c r="A2827" s="123"/>
    </row>
    <row r="2828" spans="1:1" x14ac:dyDescent="0.25">
      <c r="A2828" s="123"/>
    </row>
    <row r="2829" spans="1:1" x14ac:dyDescent="0.25">
      <c r="A2829" s="123"/>
    </row>
    <row r="2830" spans="1:1" x14ac:dyDescent="0.25">
      <c r="A2830" s="123"/>
    </row>
    <row r="2831" spans="1:1" x14ac:dyDescent="0.25">
      <c r="A2831" s="123"/>
    </row>
    <row r="2832" spans="1:1" x14ac:dyDescent="0.25">
      <c r="A2832" s="123"/>
    </row>
    <row r="2833" spans="1:1" x14ac:dyDescent="0.25">
      <c r="A2833" s="123"/>
    </row>
    <row r="2834" spans="1:1" x14ac:dyDescent="0.25">
      <c r="A2834" s="123"/>
    </row>
    <row r="2835" spans="1:1" x14ac:dyDescent="0.25">
      <c r="A2835" s="123"/>
    </row>
    <row r="2836" spans="1:1" x14ac:dyDescent="0.25">
      <c r="A2836" s="123"/>
    </row>
    <row r="2837" spans="1:1" x14ac:dyDescent="0.25">
      <c r="A2837" s="123"/>
    </row>
    <row r="2838" spans="1:1" x14ac:dyDescent="0.25">
      <c r="A2838" s="123"/>
    </row>
    <row r="2839" spans="1:1" x14ac:dyDescent="0.25">
      <c r="A2839" s="123"/>
    </row>
    <row r="2840" spans="1:1" x14ac:dyDescent="0.25">
      <c r="A2840" s="123"/>
    </row>
    <row r="2841" spans="1:1" x14ac:dyDescent="0.25">
      <c r="A2841" s="123"/>
    </row>
    <row r="2842" spans="1:1" x14ac:dyDescent="0.25">
      <c r="A2842" s="123"/>
    </row>
    <row r="2843" spans="1:1" x14ac:dyDescent="0.25">
      <c r="A2843" s="123"/>
    </row>
    <row r="2844" spans="1:1" x14ac:dyDescent="0.25">
      <c r="A2844" s="123"/>
    </row>
    <row r="2845" spans="1:1" x14ac:dyDescent="0.25">
      <c r="A2845" s="123"/>
    </row>
    <row r="2846" spans="1:1" x14ac:dyDescent="0.25">
      <c r="A2846" s="123"/>
    </row>
    <row r="2847" spans="1:1" x14ac:dyDescent="0.25">
      <c r="A2847" s="123"/>
    </row>
    <row r="2848" spans="1:1" x14ac:dyDescent="0.25">
      <c r="A2848" s="123"/>
    </row>
    <row r="2849" spans="1:1" x14ac:dyDescent="0.25">
      <c r="A2849" s="123"/>
    </row>
    <row r="2850" spans="1:1" x14ac:dyDescent="0.25">
      <c r="A2850" s="123"/>
    </row>
    <row r="2851" spans="1:1" x14ac:dyDescent="0.25">
      <c r="A2851" s="123"/>
    </row>
    <row r="2852" spans="1:1" x14ac:dyDescent="0.25">
      <c r="A2852" s="123"/>
    </row>
    <row r="2853" spans="1:1" x14ac:dyDescent="0.25">
      <c r="A2853" s="123"/>
    </row>
    <row r="2854" spans="1:1" x14ac:dyDescent="0.25">
      <c r="A2854" s="123"/>
    </row>
    <row r="2855" spans="1:1" x14ac:dyDescent="0.25">
      <c r="A2855" s="123"/>
    </row>
    <row r="2856" spans="1:1" x14ac:dyDescent="0.25">
      <c r="A2856" s="123"/>
    </row>
    <row r="2857" spans="1:1" x14ac:dyDescent="0.25">
      <c r="A2857" s="123"/>
    </row>
    <row r="2858" spans="1:1" x14ac:dyDescent="0.25">
      <c r="A2858" s="123"/>
    </row>
    <row r="2859" spans="1:1" x14ac:dyDescent="0.25">
      <c r="A2859" s="123"/>
    </row>
    <row r="2860" spans="1:1" x14ac:dyDescent="0.25">
      <c r="A2860" s="123"/>
    </row>
    <row r="2861" spans="1:1" x14ac:dyDescent="0.25">
      <c r="A2861" s="123"/>
    </row>
    <row r="2862" spans="1:1" x14ac:dyDescent="0.25">
      <c r="A2862" s="123"/>
    </row>
    <row r="2863" spans="1:1" x14ac:dyDescent="0.25">
      <c r="A2863" s="123"/>
    </row>
    <row r="2864" spans="1:1" x14ac:dyDescent="0.25">
      <c r="A2864" s="123"/>
    </row>
    <row r="2865" spans="1:1" x14ac:dyDescent="0.25">
      <c r="A2865" s="123"/>
    </row>
    <row r="2866" spans="1:1" x14ac:dyDescent="0.25">
      <c r="A2866" s="123"/>
    </row>
    <row r="2867" spans="1:1" x14ac:dyDescent="0.25">
      <c r="A2867" s="123"/>
    </row>
    <row r="2868" spans="1:1" x14ac:dyDescent="0.25">
      <c r="A2868" s="123"/>
    </row>
    <row r="2869" spans="1:1" x14ac:dyDescent="0.25">
      <c r="A2869" s="123"/>
    </row>
    <row r="2870" spans="1:1" x14ac:dyDescent="0.25">
      <c r="A2870" s="123"/>
    </row>
    <row r="2871" spans="1:1" x14ac:dyDescent="0.25">
      <c r="A2871" s="123"/>
    </row>
    <row r="2872" spans="1:1" x14ac:dyDescent="0.25">
      <c r="A2872" s="123"/>
    </row>
    <row r="2873" spans="1:1" x14ac:dyDescent="0.25">
      <c r="A2873" s="123"/>
    </row>
    <row r="2874" spans="1:1" x14ac:dyDescent="0.25">
      <c r="A2874" s="123"/>
    </row>
    <row r="2875" spans="1:1" x14ac:dyDescent="0.25">
      <c r="A2875" s="123"/>
    </row>
    <row r="2876" spans="1:1" x14ac:dyDescent="0.25">
      <c r="A2876" s="123"/>
    </row>
    <row r="2877" spans="1:1" x14ac:dyDescent="0.25">
      <c r="A2877" s="123"/>
    </row>
    <row r="2878" spans="1:1" x14ac:dyDescent="0.25">
      <c r="A2878" s="123"/>
    </row>
    <row r="2879" spans="1:1" x14ac:dyDescent="0.25">
      <c r="A2879" s="123"/>
    </row>
    <row r="2880" spans="1:1" x14ac:dyDescent="0.25">
      <c r="A2880" s="123"/>
    </row>
    <row r="2881" spans="1:1" x14ac:dyDescent="0.25">
      <c r="A2881" s="123"/>
    </row>
    <row r="2882" spans="1:1" x14ac:dyDescent="0.25">
      <c r="A2882" s="123"/>
    </row>
    <row r="2883" spans="1:1" x14ac:dyDescent="0.25">
      <c r="A2883" s="123"/>
    </row>
    <row r="2884" spans="1:1" x14ac:dyDescent="0.25">
      <c r="A2884" s="123"/>
    </row>
    <row r="2885" spans="1:1" x14ac:dyDescent="0.25">
      <c r="A2885" s="123"/>
    </row>
    <row r="2886" spans="1:1" x14ac:dyDescent="0.25">
      <c r="A2886" s="123"/>
    </row>
    <row r="2887" spans="1:1" x14ac:dyDescent="0.25">
      <c r="A2887" s="123"/>
    </row>
    <row r="2888" spans="1:1" x14ac:dyDescent="0.25">
      <c r="A2888" s="123"/>
    </row>
    <row r="2889" spans="1:1" x14ac:dyDescent="0.25">
      <c r="A2889" s="123"/>
    </row>
    <row r="2890" spans="1:1" x14ac:dyDescent="0.25">
      <c r="A2890" s="123"/>
    </row>
    <row r="2891" spans="1:1" x14ac:dyDescent="0.25">
      <c r="A2891" s="123"/>
    </row>
    <row r="2892" spans="1:1" x14ac:dyDescent="0.25">
      <c r="A2892" s="123"/>
    </row>
    <row r="2893" spans="1:1" x14ac:dyDescent="0.25">
      <c r="A2893" s="123"/>
    </row>
    <row r="2894" spans="1:1" x14ac:dyDescent="0.25">
      <c r="A2894" s="123"/>
    </row>
    <row r="2895" spans="1:1" x14ac:dyDescent="0.25">
      <c r="A2895" s="123"/>
    </row>
    <row r="2896" spans="1:1" x14ac:dyDescent="0.25">
      <c r="A2896" s="123"/>
    </row>
    <row r="2897" spans="1:1" x14ac:dyDescent="0.25">
      <c r="A2897" s="123"/>
    </row>
    <row r="2898" spans="1:1" x14ac:dyDescent="0.25">
      <c r="A2898" s="123"/>
    </row>
    <row r="2899" spans="1:1" x14ac:dyDescent="0.25">
      <c r="A2899" s="123"/>
    </row>
    <row r="2900" spans="1:1" x14ac:dyDescent="0.25">
      <c r="A2900" s="123"/>
    </row>
    <row r="2901" spans="1:1" x14ac:dyDescent="0.25">
      <c r="A2901" s="123"/>
    </row>
    <row r="2902" spans="1:1" x14ac:dyDescent="0.25">
      <c r="A2902" s="123"/>
    </row>
    <row r="2903" spans="1:1" x14ac:dyDescent="0.25">
      <c r="A2903" s="123"/>
    </row>
    <row r="2904" spans="1:1" x14ac:dyDescent="0.25">
      <c r="A2904" s="123"/>
    </row>
    <row r="2905" spans="1:1" x14ac:dyDescent="0.25">
      <c r="A2905" s="123"/>
    </row>
    <row r="2906" spans="1:1" x14ac:dyDescent="0.25">
      <c r="A2906" s="123"/>
    </row>
    <row r="2907" spans="1:1" x14ac:dyDescent="0.25">
      <c r="A2907" s="123"/>
    </row>
    <row r="2908" spans="1:1" x14ac:dyDescent="0.25">
      <c r="A2908" s="123"/>
    </row>
    <row r="2909" spans="1:1" x14ac:dyDescent="0.25">
      <c r="A2909" s="123"/>
    </row>
    <row r="2910" spans="1:1" x14ac:dyDescent="0.25">
      <c r="A2910" s="123"/>
    </row>
    <row r="2911" spans="1:1" x14ac:dyDescent="0.25">
      <c r="A2911" s="123"/>
    </row>
    <row r="2912" spans="1:1" x14ac:dyDescent="0.25">
      <c r="A2912" s="123"/>
    </row>
    <row r="2913" spans="1:1" x14ac:dyDescent="0.25">
      <c r="A2913" s="123"/>
    </row>
    <row r="2914" spans="1:1" x14ac:dyDescent="0.25">
      <c r="A2914" s="123"/>
    </row>
    <row r="2915" spans="1:1" x14ac:dyDescent="0.25">
      <c r="A2915" s="123"/>
    </row>
    <row r="2916" spans="1:1" x14ac:dyDescent="0.25">
      <c r="A2916" s="123"/>
    </row>
    <row r="2917" spans="1:1" x14ac:dyDescent="0.25">
      <c r="A2917" s="123"/>
    </row>
    <row r="2918" spans="1:1" x14ac:dyDescent="0.25">
      <c r="A2918" s="123"/>
    </row>
    <row r="2919" spans="1:1" x14ac:dyDescent="0.25">
      <c r="A2919" s="123"/>
    </row>
    <row r="2920" spans="1:1" x14ac:dyDescent="0.25">
      <c r="A2920" s="123"/>
    </row>
    <row r="2921" spans="1:1" x14ac:dyDescent="0.25">
      <c r="A2921" s="123"/>
    </row>
    <row r="2922" spans="1:1" x14ac:dyDescent="0.25">
      <c r="A2922" s="123"/>
    </row>
    <row r="2923" spans="1:1" x14ac:dyDescent="0.25">
      <c r="A2923" s="123"/>
    </row>
    <row r="2924" spans="1:1" x14ac:dyDescent="0.25">
      <c r="A2924" s="123"/>
    </row>
    <row r="2925" spans="1:1" x14ac:dyDescent="0.25">
      <c r="A2925" s="123"/>
    </row>
    <row r="2926" spans="1:1" x14ac:dyDescent="0.25">
      <c r="A2926" s="123"/>
    </row>
    <row r="2927" spans="1:1" x14ac:dyDescent="0.25">
      <c r="A2927" s="123"/>
    </row>
    <row r="2928" spans="1:1" x14ac:dyDescent="0.25">
      <c r="A2928" s="123"/>
    </row>
    <row r="2929" spans="1:1" x14ac:dyDescent="0.25">
      <c r="A2929" s="123"/>
    </row>
    <row r="2930" spans="1:1" x14ac:dyDescent="0.25">
      <c r="A2930" s="123"/>
    </row>
    <row r="2931" spans="1:1" x14ac:dyDescent="0.25">
      <c r="A2931" s="123"/>
    </row>
    <row r="2932" spans="1:1" x14ac:dyDescent="0.25">
      <c r="A2932" s="123"/>
    </row>
    <row r="2933" spans="1:1" x14ac:dyDescent="0.25">
      <c r="A2933" s="123"/>
    </row>
    <row r="2934" spans="1:1" x14ac:dyDescent="0.25">
      <c r="A2934" s="123"/>
    </row>
    <row r="2935" spans="1:1" x14ac:dyDescent="0.25">
      <c r="A2935" s="123"/>
    </row>
    <row r="2936" spans="1:1" x14ac:dyDescent="0.25">
      <c r="A2936" s="123"/>
    </row>
    <row r="2937" spans="1:1" x14ac:dyDescent="0.25">
      <c r="A2937" s="123"/>
    </row>
    <row r="2938" spans="1:1" x14ac:dyDescent="0.25">
      <c r="A2938" s="123"/>
    </row>
    <row r="2939" spans="1:1" x14ac:dyDescent="0.25">
      <c r="A2939" s="123"/>
    </row>
    <row r="2940" spans="1:1" x14ac:dyDescent="0.25">
      <c r="A2940" s="123"/>
    </row>
    <row r="2941" spans="1:1" x14ac:dyDescent="0.25">
      <c r="A2941" s="123"/>
    </row>
    <row r="2942" spans="1:1" x14ac:dyDescent="0.25">
      <c r="A2942" s="123"/>
    </row>
    <row r="2943" spans="1:1" x14ac:dyDescent="0.25">
      <c r="A2943" s="123"/>
    </row>
    <row r="2944" spans="1:1" x14ac:dyDescent="0.25">
      <c r="A2944" s="123"/>
    </row>
    <row r="2945" spans="1:1" x14ac:dyDescent="0.25">
      <c r="A2945" s="123"/>
    </row>
    <row r="2946" spans="1:1" x14ac:dyDescent="0.25">
      <c r="A2946" s="123"/>
    </row>
    <row r="2947" spans="1:1" x14ac:dyDescent="0.25">
      <c r="A2947" s="123"/>
    </row>
    <row r="2948" spans="1:1" x14ac:dyDescent="0.25">
      <c r="A2948" s="123"/>
    </row>
    <row r="2949" spans="1:1" x14ac:dyDescent="0.25">
      <c r="A2949" s="123"/>
    </row>
    <row r="2950" spans="1:1" x14ac:dyDescent="0.25">
      <c r="A2950" s="123"/>
    </row>
    <row r="2951" spans="1:1" x14ac:dyDescent="0.25">
      <c r="A2951" s="123"/>
    </row>
    <row r="2952" spans="1:1" x14ac:dyDescent="0.25">
      <c r="A2952" s="123"/>
    </row>
    <row r="2953" spans="1:1" x14ac:dyDescent="0.25">
      <c r="A2953" s="123"/>
    </row>
    <row r="2954" spans="1:1" x14ac:dyDescent="0.25">
      <c r="A2954" s="123"/>
    </row>
    <row r="2955" spans="1:1" x14ac:dyDescent="0.25">
      <c r="A2955" s="123"/>
    </row>
    <row r="2956" spans="1:1" x14ac:dyDescent="0.25">
      <c r="A2956" s="123"/>
    </row>
    <row r="2957" spans="1:1" x14ac:dyDescent="0.25">
      <c r="A2957" s="123"/>
    </row>
    <row r="2958" spans="1:1" x14ac:dyDescent="0.25">
      <c r="A2958" s="123"/>
    </row>
    <row r="2959" spans="1:1" x14ac:dyDescent="0.25">
      <c r="A2959" s="123"/>
    </row>
    <row r="2960" spans="1:1" x14ac:dyDescent="0.25">
      <c r="A2960" s="123"/>
    </row>
    <row r="2961" spans="1:1" x14ac:dyDescent="0.25">
      <c r="A2961" s="123"/>
    </row>
    <row r="2962" spans="1:1" x14ac:dyDescent="0.25">
      <c r="A2962" s="123"/>
    </row>
    <row r="2963" spans="1:1" x14ac:dyDescent="0.25">
      <c r="A2963" s="123"/>
    </row>
    <row r="2964" spans="1:1" x14ac:dyDescent="0.25">
      <c r="A2964" s="123"/>
    </row>
    <row r="2965" spans="1:1" x14ac:dyDescent="0.25">
      <c r="A2965" s="123"/>
    </row>
    <row r="2966" spans="1:1" x14ac:dyDescent="0.25">
      <c r="A2966" s="123"/>
    </row>
    <row r="2967" spans="1:1" x14ac:dyDescent="0.25">
      <c r="A2967" s="123"/>
    </row>
    <row r="2968" spans="1:1" x14ac:dyDescent="0.25">
      <c r="A2968" s="123"/>
    </row>
    <row r="2969" spans="1:1" x14ac:dyDescent="0.25">
      <c r="A2969" s="123"/>
    </row>
    <row r="2970" spans="1:1" x14ac:dyDescent="0.25">
      <c r="A2970" s="123"/>
    </row>
    <row r="2971" spans="1:1" x14ac:dyDescent="0.25">
      <c r="A2971" s="123"/>
    </row>
    <row r="2972" spans="1:1" x14ac:dyDescent="0.25">
      <c r="A2972" s="123"/>
    </row>
    <row r="2973" spans="1:1" x14ac:dyDescent="0.25">
      <c r="A2973" s="123"/>
    </row>
    <row r="2974" spans="1:1" x14ac:dyDescent="0.25">
      <c r="A2974" s="123"/>
    </row>
    <row r="2975" spans="1:1" x14ac:dyDescent="0.25">
      <c r="A2975" s="123"/>
    </row>
    <row r="2976" spans="1:1" x14ac:dyDescent="0.25">
      <c r="A2976" s="123"/>
    </row>
    <row r="2977" spans="1:1" x14ac:dyDescent="0.25">
      <c r="A2977" s="123"/>
    </row>
    <row r="2978" spans="1:1" x14ac:dyDescent="0.25">
      <c r="A2978" s="123"/>
    </row>
    <row r="2979" spans="1:1" x14ac:dyDescent="0.25">
      <c r="A2979" s="123"/>
    </row>
    <row r="2980" spans="1:1" x14ac:dyDescent="0.25">
      <c r="A2980" s="123"/>
    </row>
    <row r="2981" spans="1:1" x14ac:dyDescent="0.25">
      <c r="A2981" s="123"/>
    </row>
    <row r="2982" spans="1:1" x14ac:dyDescent="0.25">
      <c r="A2982" s="123"/>
    </row>
    <row r="2983" spans="1:1" x14ac:dyDescent="0.25">
      <c r="A2983" s="123"/>
    </row>
    <row r="2984" spans="1:1" x14ac:dyDescent="0.25">
      <c r="A2984" s="123"/>
    </row>
    <row r="2985" spans="1:1" x14ac:dyDescent="0.25">
      <c r="A2985" s="123"/>
    </row>
    <row r="2986" spans="1:1" x14ac:dyDescent="0.25">
      <c r="A2986" s="123"/>
    </row>
    <row r="2987" spans="1:1" x14ac:dyDescent="0.25">
      <c r="A2987" s="123"/>
    </row>
    <row r="2988" spans="1:1" x14ac:dyDescent="0.25">
      <c r="A2988" s="123"/>
    </row>
    <row r="2989" spans="1:1" x14ac:dyDescent="0.25">
      <c r="A2989" s="123"/>
    </row>
    <row r="2990" spans="1:1" x14ac:dyDescent="0.25">
      <c r="A2990" s="123"/>
    </row>
    <row r="2991" spans="1:1" x14ac:dyDescent="0.25">
      <c r="A2991" s="123"/>
    </row>
    <row r="2992" spans="1:1" x14ac:dyDescent="0.25">
      <c r="A2992" s="123"/>
    </row>
    <row r="2993" spans="1:1" x14ac:dyDescent="0.25">
      <c r="A2993" s="123"/>
    </row>
    <row r="2994" spans="1:1" x14ac:dyDescent="0.25">
      <c r="A2994" s="123"/>
    </row>
    <row r="2995" spans="1:1" x14ac:dyDescent="0.25">
      <c r="A2995" s="123"/>
    </row>
    <row r="2996" spans="1:1" x14ac:dyDescent="0.25">
      <c r="A2996" s="123"/>
    </row>
    <row r="2997" spans="1:1" x14ac:dyDescent="0.25">
      <c r="A2997" s="123"/>
    </row>
    <row r="2998" spans="1:1" x14ac:dyDescent="0.25">
      <c r="A2998" s="123"/>
    </row>
    <row r="2999" spans="1:1" x14ac:dyDescent="0.25">
      <c r="A2999" s="123"/>
    </row>
    <row r="3000" spans="1:1" x14ac:dyDescent="0.25">
      <c r="A3000" s="123"/>
    </row>
    <row r="3001" spans="1:1" x14ac:dyDescent="0.25">
      <c r="A3001" s="123"/>
    </row>
    <row r="3002" spans="1:1" x14ac:dyDescent="0.25">
      <c r="A3002" s="123"/>
    </row>
    <row r="3003" spans="1:1" x14ac:dyDescent="0.25">
      <c r="A3003" s="123"/>
    </row>
    <row r="3004" spans="1:1" x14ac:dyDescent="0.25">
      <c r="A3004" s="123"/>
    </row>
    <row r="3005" spans="1:1" x14ac:dyDescent="0.25">
      <c r="A3005" s="123"/>
    </row>
    <row r="3006" spans="1:1" x14ac:dyDescent="0.25">
      <c r="A3006" s="123"/>
    </row>
    <row r="3007" spans="1:1" x14ac:dyDescent="0.25">
      <c r="A3007" s="123"/>
    </row>
    <row r="3008" spans="1:1" x14ac:dyDescent="0.25">
      <c r="A3008" s="123"/>
    </row>
    <row r="3009" spans="1:1" x14ac:dyDescent="0.25">
      <c r="A3009" s="123"/>
    </row>
    <row r="3010" spans="1:1" x14ac:dyDescent="0.25">
      <c r="A3010" s="123"/>
    </row>
    <row r="3011" spans="1:1" x14ac:dyDescent="0.25">
      <c r="A3011" s="123"/>
    </row>
    <row r="3012" spans="1:1" x14ac:dyDescent="0.25">
      <c r="A3012" s="123"/>
    </row>
    <row r="3013" spans="1:1" x14ac:dyDescent="0.25">
      <c r="A3013" s="123"/>
    </row>
    <row r="3014" spans="1:1" x14ac:dyDescent="0.25">
      <c r="A3014" s="123"/>
    </row>
    <row r="3015" spans="1:1" x14ac:dyDescent="0.25">
      <c r="A3015" s="123"/>
    </row>
    <row r="3016" spans="1:1" x14ac:dyDescent="0.25">
      <c r="A3016" s="123"/>
    </row>
    <row r="3017" spans="1:1" x14ac:dyDescent="0.25">
      <c r="A3017" s="123"/>
    </row>
    <row r="3018" spans="1:1" x14ac:dyDescent="0.25">
      <c r="A3018" s="123"/>
    </row>
    <row r="3019" spans="1:1" x14ac:dyDescent="0.25">
      <c r="A3019" s="123"/>
    </row>
    <row r="3020" spans="1:1" x14ac:dyDescent="0.25">
      <c r="A3020" s="123"/>
    </row>
    <row r="3021" spans="1:1" x14ac:dyDescent="0.25">
      <c r="A3021" s="123"/>
    </row>
    <row r="3022" spans="1:1" x14ac:dyDescent="0.25">
      <c r="A3022" s="123"/>
    </row>
    <row r="3023" spans="1:1" x14ac:dyDescent="0.25">
      <c r="A3023" s="123"/>
    </row>
    <row r="3024" spans="1:1" x14ac:dyDescent="0.25">
      <c r="A3024" s="123"/>
    </row>
    <row r="3025" spans="1:1" x14ac:dyDescent="0.25">
      <c r="A3025" s="123"/>
    </row>
    <row r="3026" spans="1:1" x14ac:dyDescent="0.25">
      <c r="A3026" s="123"/>
    </row>
    <row r="3027" spans="1:1" x14ac:dyDescent="0.25">
      <c r="A3027" s="123"/>
    </row>
    <row r="3028" spans="1:1" x14ac:dyDescent="0.25">
      <c r="A3028" s="123"/>
    </row>
    <row r="3029" spans="1:1" x14ac:dyDescent="0.25">
      <c r="A3029" s="123"/>
    </row>
    <row r="3030" spans="1:1" x14ac:dyDescent="0.25">
      <c r="A3030" s="123"/>
    </row>
    <row r="3031" spans="1:1" x14ac:dyDescent="0.25">
      <c r="A3031" s="123"/>
    </row>
    <row r="3032" spans="1:1" x14ac:dyDescent="0.25">
      <c r="A3032" s="123"/>
    </row>
    <row r="3033" spans="1:1" x14ac:dyDescent="0.25">
      <c r="A3033" s="123"/>
    </row>
    <row r="3034" spans="1:1" x14ac:dyDescent="0.25">
      <c r="A3034" s="123"/>
    </row>
    <row r="3035" spans="1:1" x14ac:dyDescent="0.25">
      <c r="A3035" s="123"/>
    </row>
    <row r="3036" spans="1:1" x14ac:dyDescent="0.25">
      <c r="A3036" s="123"/>
    </row>
    <row r="3037" spans="1:1" x14ac:dyDescent="0.25">
      <c r="A3037" s="123"/>
    </row>
    <row r="3038" spans="1:1" x14ac:dyDescent="0.25">
      <c r="A3038" s="123"/>
    </row>
    <row r="3039" spans="1:1" x14ac:dyDescent="0.25">
      <c r="A3039" s="123"/>
    </row>
    <row r="3040" spans="1:1" x14ac:dyDescent="0.25">
      <c r="A3040" s="123"/>
    </row>
    <row r="3041" spans="1:1" x14ac:dyDescent="0.25">
      <c r="A3041" s="123"/>
    </row>
    <row r="3042" spans="1:1" x14ac:dyDescent="0.25">
      <c r="A3042" s="123"/>
    </row>
    <row r="3043" spans="1:1" x14ac:dyDescent="0.25">
      <c r="A3043" s="123"/>
    </row>
    <row r="3044" spans="1:1" x14ac:dyDescent="0.25">
      <c r="A3044" s="123"/>
    </row>
    <row r="3045" spans="1:1" x14ac:dyDescent="0.25">
      <c r="A3045" s="123"/>
    </row>
    <row r="3046" spans="1:1" x14ac:dyDescent="0.25">
      <c r="A3046" s="123"/>
    </row>
    <row r="3047" spans="1:1" x14ac:dyDescent="0.25">
      <c r="A3047" s="123"/>
    </row>
    <row r="3048" spans="1:1" x14ac:dyDescent="0.25">
      <c r="A3048" s="123"/>
    </row>
    <row r="3049" spans="1:1" x14ac:dyDescent="0.25">
      <c r="A3049" s="123"/>
    </row>
    <row r="3050" spans="1:1" x14ac:dyDescent="0.25">
      <c r="A3050" s="123"/>
    </row>
    <row r="3051" spans="1:1" x14ac:dyDescent="0.25">
      <c r="A3051" s="123"/>
    </row>
    <row r="3052" spans="1:1" x14ac:dyDescent="0.25">
      <c r="A3052" s="123"/>
    </row>
    <row r="3053" spans="1:1" x14ac:dyDescent="0.25">
      <c r="A3053" s="123"/>
    </row>
    <row r="3054" spans="1:1" x14ac:dyDescent="0.25">
      <c r="A3054" s="123"/>
    </row>
    <row r="3055" spans="1:1" x14ac:dyDescent="0.25">
      <c r="A3055" s="123"/>
    </row>
    <row r="3056" spans="1:1" x14ac:dyDescent="0.25">
      <c r="A3056" s="123"/>
    </row>
    <row r="3057" spans="1:1" x14ac:dyDescent="0.25">
      <c r="A3057" s="123"/>
    </row>
    <row r="3058" spans="1:1" x14ac:dyDescent="0.25">
      <c r="A3058" s="123"/>
    </row>
    <row r="3059" spans="1:1" x14ac:dyDescent="0.25">
      <c r="A3059" s="123"/>
    </row>
    <row r="3060" spans="1:1" x14ac:dyDescent="0.25">
      <c r="A3060" s="123"/>
    </row>
    <row r="3061" spans="1:1" x14ac:dyDescent="0.25">
      <c r="A3061" s="123"/>
    </row>
    <row r="3062" spans="1:1" x14ac:dyDescent="0.25">
      <c r="A3062" s="123"/>
    </row>
    <row r="3063" spans="1:1" x14ac:dyDescent="0.25">
      <c r="A3063" s="123"/>
    </row>
    <row r="3064" spans="1:1" x14ac:dyDescent="0.25">
      <c r="A3064" s="123"/>
    </row>
    <row r="3065" spans="1:1" x14ac:dyDescent="0.25">
      <c r="A3065" s="123"/>
    </row>
    <row r="3066" spans="1:1" x14ac:dyDescent="0.25">
      <c r="A3066" s="123"/>
    </row>
    <row r="3067" spans="1:1" x14ac:dyDescent="0.25">
      <c r="A3067" s="123"/>
    </row>
    <row r="3068" spans="1:1" x14ac:dyDescent="0.25">
      <c r="A3068" s="123"/>
    </row>
    <row r="3069" spans="1:1" x14ac:dyDescent="0.25">
      <c r="A3069" s="123"/>
    </row>
    <row r="3070" spans="1:1" x14ac:dyDescent="0.25">
      <c r="A3070" s="123"/>
    </row>
    <row r="3071" spans="1:1" x14ac:dyDescent="0.25">
      <c r="A3071" s="123"/>
    </row>
    <row r="3072" spans="1:1" x14ac:dyDescent="0.25">
      <c r="A3072" s="123"/>
    </row>
    <row r="3073" spans="1:1" x14ac:dyDescent="0.25">
      <c r="A3073" s="123"/>
    </row>
    <row r="3074" spans="1:1" x14ac:dyDescent="0.25">
      <c r="A3074" s="123"/>
    </row>
    <row r="3075" spans="1:1" x14ac:dyDescent="0.25">
      <c r="A3075" s="123"/>
    </row>
    <row r="3076" spans="1:1" x14ac:dyDescent="0.25">
      <c r="A3076" s="123"/>
    </row>
    <row r="3077" spans="1:1" x14ac:dyDescent="0.25">
      <c r="A3077" s="123"/>
    </row>
    <row r="3078" spans="1:1" x14ac:dyDescent="0.25">
      <c r="A3078" s="123"/>
    </row>
    <row r="3079" spans="1:1" x14ac:dyDescent="0.25">
      <c r="A3079" s="123"/>
    </row>
    <row r="3080" spans="1:1" x14ac:dyDescent="0.25">
      <c r="A3080" s="123"/>
    </row>
    <row r="3081" spans="1:1" x14ac:dyDescent="0.25">
      <c r="A3081" s="123"/>
    </row>
    <row r="3082" spans="1:1" x14ac:dyDescent="0.25">
      <c r="A3082" s="123"/>
    </row>
    <row r="3083" spans="1:1" x14ac:dyDescent="0.25">
      <c r="A3083" s="123"/>
    </row>
    <row r="3084" spans="1:1" x14ac:dyDescent="0.25">
      <c r="A3084" s="123"/>
    </row>
    <row r="3085" spans="1:1" x14ac:dyDescent="0.25">
      <c r="A3085" s="123"/>
    </row>
    <row r="3086" spans="1:1" x14ac:dyDescent="0.25">
      <c r="A3086" s="123"/>
    </row>
    <row r="3087" spans="1:1" x14ac:dyDescent="0.25">
      <c r="A3087" s="123"/>
    </row>
    <row r="3088" spans="1:1" x14ac:dyDescent="0.25">
      <c r="A3088" s="123"/>
    </row>
    <row r="3089" spans="1:1" x14ac:dyDescent="0.25">
      <c r="A3089" s="123"/>
    </row>
    <row r="3090" spans="1:1" x14ac:dyDescent="0.25">
      <c r="A3090" s="123"/>
    </row>
    <row r="3091" spans="1:1" x14ac:dyDescent="0.25">
      <c r="A3091" s="123"/>
    </row>
    <row r="3092" spans="1:1" x14ac:dyDescent="0.25">
      <c r="A3092" s="123"/>
    </row>
    <row r="3093" spans="1:1" x14ac:dyDescent="0.25">
      <c r="A3093" s="123"/>
    </row>
    <row r="3094" spans="1:1" x14ac:dyDescent="0.25">
      <c r="A3094" s="123"/>
    </row>
    <row r="3095" spans="1:1" x14ac:dyDescent="0.25">
      <c r="A3095" s="123"/>
    </row>
    <row r="3096" spans="1:1" x14ac:dyDescent="0.25">
      <c r="A3096" s="123"/>
    </row>
    <row r="3097" spans="1:1" x14ac:dyDescent="0.25">
      <c r="A3097" s="123"/>
    </row>
    <row r="3098" spans="1:1" x14ac:dyDescent="0.25">
      <c r="A3098" s="123"/>
    </row>
    <row r="3099" spans="1:1" x14ac:dyDescent="0.25">
      <c r="A3099" s="123"/>
    </row>
    <row r="3100" spans="1:1" x14ac:dyDescent="0.25">
      <c r="A3100" s="123"/>
    </row>
    <row r="3101" spans="1:1" x14ac:dyDescent="0.25">
      <c r="A3101" s="123"/>
    </row>
    <row r="3102" spans="1:1" x14ac:dyDescent="0.25">
      <c r="A3102" s="123"/>
    </row>
    <row r="3103" spans="1:1" x14ac:dyDescent="0.25">
      <c r="A3103" s="123"/>
    </row>
    <row r="3104" spans="1:1" x14ac:dyDescent="0.25">
      <c r="A3104" s="123"/>
    </row>
    <row r="3105" spans="1:1" x14ac:dyDescent="0.25">
      <c r="A3105" s="123"/>
    </row>
    <row r="3106" spans="1:1" x14ac:dyDescent="0.25">
      <c r="A3106" s="123"/>
    </row>
    <row r="3107" spans="1:1" x14ac:dyDescent="0.25">
      <c r="A3107" s="123"/>
    </row>
    <row r="3108" spans="1:1" x14ac:dyDescent="0.25">
      <c r="A3108" s="123"/>
    </row>
    <row r="3109" spans="1:1" x14ac:dyDescent="0.25">
      <c r="A3109" s="123"/>
    </row>
    <row r="3110" spans="1:1" x14ac:dyDescent="0.25">
      <c r="A3110" s="123"/>
    </row>
    <row r="3111" spans="1:1" x14ac:dyDescent="0.25">
      <c r="A3111" s="123"/>
    </row>
    <row r="3112" spans="1:1" x14ac:dyDescent="0.25">
      <c r="A3112" s="123"/>
    </row>
    <row r="3113" spans="1:1" x14ac:dyDescent="0.25">
      <c r="A3113" s="123"/>
    </row>
    <row r="3114" spans="1:1" x14ac:dyDescent="0.25">
      <c r="A3114" s="123"/>
    </row>
    <row r="3115" spans="1:1" x14ac:dyDescent="0.25">
      <c r="A3115" s="123"/>
    </row>
    <row r="3116" spans="1:1" x14ac:dyDescent="0.25">
      <c r="A3116" s="123"/>
    </row>
    <row r="3117" spans="1:1" x14ac:dyDescent="0.25">
      <c r="A3117" s="123"/>
    </row>
    <row r="3118" spans="1:1" x14ac:dyDescent="0.25">
      <c r="A3118" s="123"/>
    </row>
    <row r="3119" spans="1:1" x14ac:dyDescent="0.25">
      <c r="A3119" s="123"/>
    </row>
    <row r="3120" spans="1:1" x14ac:dyDescent="0.25">
      <c r="A3120" s="123"/>
    </row>
    <row r="3121" spans="1:1" x14ac:dyDescent="0.25">
      <c r="A3121" s="123"/>
    </row>
    <row r="3122" spans="1:1" x14ac:dyDescent="0.25">
      <c r="A3122" s="123"/>
    </row>
    <row r="3123" spans="1:1" x14ac:dyDescent="0.25">
      <c r="A3123" s="123"/>
    </row>
    <row r="3124" spans="1:1" x14ac:dyDescent="0.25">
      <c r="A3124" s="123"/>
    </row>
    <row r="3125" spans="1:1" x14ac:dyDescent="0.25">
      <c r="A3125" s="123"/>
    </row>
    <row r="3126" spans="1:1" x14ac:dyDescent="0.25">
      <c r="A3126" s="123"/>
    </row>
    <row r="3127" spans="1:1" x14ac:dyDescent="0.25">
      <c r="A3127" s="123"/>
    </row>
    <row r="3128" spans="1:1" x14ac:dyDescent="0.25">
      <c r="A3128" s="123"/>
    </row>
    <row r="3129" spans="1:1" x14ac:dyDescent="0.25">
      <c r="A3129" s="123"/>
    </row>
    <row r="3130" spans="1:1" x14ac:dyDescent="0.25">
      <c r="A3130" s="123"/>
    </row>
    <row r="3131" spans="1:1" x14ac:dyDescent="0.25">
      <c r="A3131" s="123"/>
    </row>
    <row r="3132" spans="1:1" x14ac:dyDescent="0.25">
      <c r="A3132" s="123"/>
    </row>
    <row r="3133" spans="1:1" x14ac:dyDescent="0.25">
      <c r="A3133" s="123"/>
    </row>
    <row r="3134" spans="1:1" x14ac:dyDescent="0.25">
      <c r="A3134" s="123"/>
    </row>
    <row r="3135" spans="1:1" x14ac:dyDescent="0.25">
      <c r="A3135" s="123"/>
    </row>
    <row r="3136" spans="1:1" x14ac:dyDescent="0.25">
      <c r="A3136" s="123"/>
    </row>
    <row r="3137" spans="1:1" x14ac:dyDescent="0.25">
      <c r="A3137" s="123"/>
    </row>
    <row r="3138" spans="1:1" x14ac:dyDescent="0.25">
      <c r="A3138" s="123"/>
    </row>
    <row r="3139" spans="1:1" x14ac:dyDescent="0.25">
      <c r="A3139" s="123"/>
    </row>
    <row r="3140" spans="1:1" x14ac:dyDescent="0.25">
      <c r="A3140" s="123"/>
    </row>
    <row r="3141" spans="1:1" x14ac:dyDescent="0.25">
      <c r="A3141" s="123"/>
    </row>
    <row r="3142" spans="1:1" x14ac:dyDescent="0.25">
      <c r="A3142" s="123"/>
    </row>
    <row r="3143" spans="1:1" x14ac:dyDescent="0.25">
      <c r="A3143" s="123"/>
    </row>
    <row r="3144" spans="1:1" x14ac:dyDescent="0.25">
      <c r="A3144" s="123"/>
    </row>
    <row r="3145" spans="1:1" x14ac:dyDescent="0.25">
      <c r="A3145" s="123"/>
    </row>
    <row r="3146" spans="1:1" x14ac:dyDescent="0.25">
      <c r="A3146" s="123"/>
    </row>
    <row r="3147" spans="1:1" x14ac:dyDescent="0.25">
      <c r="A3147" s="123"/>
    </row>
    <row r="3148" spans="1:1" x14ac:dyDescent="0.25">
      <c r="A3148" s="123"/>
    </row>
    <row r="3149" spans="1:1" x14ac:dyDescent="0.25">
      <c r="A3149" s="123"/>
    </row>
    <row r="3150" spans="1:1" x14ac:dyDescent="0.25">
      <c r="A3150" s="123"/>
    </row>
    <row r="3151" spans="1:1" x14ac:dyDescent="0.25">
      <c r="A3151" s="123"/>
    </row>
    <row r="3152" spans="1:1" x14ac:dyDescent="0.25">
      <c r="A3152" s="123"/>
    </row>
    <row r="3153" spans="1:1" x14ac:dyDescent="0.25">
      <c r="A3153" s="123"/>
    </row>
    <row r="3154" spans="1:1" x14ac:dyDescent="0.25">
      <c r="A3154" s="123"/>
    </row>
    <row r="3155" spans="1:1" x14ac:dyDescent="0.25">
      <c r="A3155" s="123"/>
    </row>
    <row r="3156" spans="1:1" x14ac:dyDescent="0.25">
      <c r="A3156" s="123"/>
    </row>
    <row r="3157" spans="1:1" x14ac:dyDescent="0.25">
      <c r="A3157" s="123"/>
    </row>
    <row r="3158" spans="1:1" x14ac:dyDescent="0.25">
      <c r="A3158" s="123"/>
    </row>
    <row r="3159" spans="1:1" x14ac:dyDescent="0.25">
      <c r="A3159" s="123"/>
    </row>
    <row r="3160" spans="1:1" x14ac:dyDescent="0.25">
      <c r="A3160" s="123"/>
    </row>
    <row r="3161" spans="1:1" x14ac:dyDescent="0.25">
      <c r="A3161" s="123"/>
    </row>
    <row r="3162" spans="1:1" x14ac:dyDescent="0.25">
      <c r="A3162" s="123"/>
    </row>
    <row r="3163" spans="1:1" x14ac:dyDescent="0.25">
      <c r="A3163" s="123"/>
    </row>
    <row r="3164" spans="1:1" x14ac:dyDescent="0.25">
      <c r="A3164" s="123"/>
    </row>
    <row r="3165" spans="1:1" x14ac:dyDescent="0.25">
      <c r="A3165" s="123"/>
    </row>
    <row r="3166" spans="1:1" x14ac:dyDescent="0.25">
      <c r="A3166" s="123"/>
    </row>
    <row r="3167" spans="1:1" x14ac:dyDescent="0.25">
      <c r="A3167" s="123"/>
    </row>
    <row r="3168" spans="1:1" x14ac:dyDescent="0.25">
      <c r="A3168" s="123"/>
    </row>
    <row r="3169" spans="1:1" x14ac:dyDescent="0.25">
      <c r="A3169" s="123"/>
    </row>
    <row r="3170" spans="1:1" x14ac:dyDescent="0.25">
      <c r="A3170" s="123"/>
    </row>
    <row r="3171" spans="1:1" x14ac:dyDescent="0.25">
      <c r="A3171" s="123"/>
    </row>
    <row r="3172" spans="1:1" x14ac:dyDescent="0.25">
      <c r="A3172" s="123"/>
    </row>
    <row r="3173" spans="1:1" x14ac:dyDescent="0.25">
      <c r="A3173" s="123"/>
    </row>
    <row r="3174" spans="1:1" x14ac:dyDescent="0.25">
      <c r="A3174" s="123"/>
    </row>
    <row r="3175" spans="1:1" x14ac:dyDescent="0.25">
      <c r="A3175" s="123"/>
    </row>
    <row r="3176" spans="1:1" x14ac:dyDescent="0.25">
      <c r="A3176" s="123"/>
    </row>
    <row r="3177" spans="1:1" x14ac:dyDescent="0.25">
      <c r="A3177" s="123"/>
    </row>
    <row r="3178" spans="1:1" x14ac:dyDescent="0.25">
      <c r="A3178" s="123"/>
    </row>
    <row r="3179" spans="1:1" x14ac:dyDescent="0.25">
      <c r="A3179" s="123"/>
    </row>
    <row r="3180" spans="1:1" x14ac:dyDescent="0.25">
      <c r="A3180" s="123"/>
    </row>
    <row r="3181" spans="1:1" x14ac:dyDescent="0.25">
      <c r="A3181" s="123"/>
    </row>
    <row r="3182" spans="1:1" x14ac:dyDescent="0.25">
      <c r="A3182" s="123"/>
    </row>
    <row r="3183" spans="1:1" x14ac:dyDescent="0.25">
      <c r="A3183" s="123"/>
    </row>
    <row r="3184" spans="1:1" x14ac:dyDescent="0.25">
      <c r="A3184" s="123"/>
    </row>
    <row r="3185" spans="1:1" x14ac:dyDescent="0.25">
      <c r="A3185" s="123"/>
    </row>
    <row r="3186" spans="1:1" x14ac:dyDescent="0.25">
      <c r="A3186" s="123"/>
    </row>
    <row r="3187" spans="1:1" x14ac:dyDescent="0.25">
      <c r="A3187" s="123"/>
    </row>
    <row r="3188" spans="1:1" x14ac:dyDescent="0.25">
      <c r="A3188" s="123"/>
    </row>
    <row r="3189" spans="1:1" x14ac:dyDescent="0.25">
      <c r="A3189" s="123"/>
    </row>
    <row r="3190" spans="1:1" x14ac:dyDescent="0.25">
      <c r="A3190" s="123"/>
    </row>
    <row r="3191" spans="1:1" x14ac:dyDescent="0.25">
      <c r="A3191" s="123"/>
    </row>
    <row r="3192" spans="1:1" x14ac:dyDescent="0.25">
      <c r="A3192" s="123"/>
    </row>
    <row r="3193" spans="1:1" x14ac:dyDescent="0.25">
      <c r="A3193" s="123"/>
    </row>
    <row r="3194" spans="1:1" x14ac:dyDescent="0.25">
      <c r="A3194" s="123"/>
    </row>
    <row r="3195" spans="1:1" x14ac:dyDescent="0.25">
      <c r="A3195" s="123"/>
    </row>
    <row r="3196" spans="1:1" x14ac:dyDescent="0.25">
      <c r="A3196" s="123"/>
    </row>
    <row r="3197" spans="1:1" x14ac:dyDescent="0.25">
      <c r="A3197" s="123"/>
    </row>
    <row r="3198" spans="1:1" x14ac:dyDescent="0.25">
      <c r="A3198" s="123"/>
    </row>
    <row r="3199" spans="1:1" x14ac:dyDescent="0.25">
      <c r="A3199" s="123"/>
    </row>
    <row r="3200" spans="1:1" x14ac:dyDescent="0.25">
      <c r="A3200" s="123"/>
    </row>
    <row r="3201" spans="1:1" x14ac:dyDescent="0.25">
      <c r="A3201" s="123"/>
    </row>
    <row r="3202" spans="1:1" x14ac:dyDescent="0.25">
      <c r="A3202" s="123"/>
    </row>
    <row r="3203" spans="1:1" x14ac:dyDescent="0.25">
      <c r="A3203" s="123"/>
    </row>
    <row r="3204" spans="1:1" x14ac:dyDescent="0.25">
      <c r="A3204" s="123"/>
    </row>
    <row r="3205" spans="1:1" x14ac:dyDescent="0.25">
      <c r="A3205" s="123"/>
    </row>
    <row r="3206" spans="1:1" x14ac:dyDescent="0.25">
      <c r="A3206" s="123"/>
    </row>
    <row r="3207" spans="1:1" x14ac:dyDescent="0.25">
      <c r="A3207" s="123"/>
    </row>
    <row r="3208" spans="1:1" x14ac:dyDescent="0.25">
      <c r="A3208" s="123"/>
    </row>
    <row r="3209" spans="1:1" x14ac:dyDescent="0.25">
      <c r="A3209" s="123"/>
    </row>
    <row r="3210" spans="1:1" x14ac:dyDescent="0.25">
      <c r="A3210" s="123"/>
    </row>
    <row r="3211" spans="1:1" x14ac:dyDescent="0.25">
      <c r="A3211" s="123"/>
    </row>
    <row r="3212" spans="1:1" x14ac:dyDescent="0.25">
      <c r="A3212" s="123"/>
    </row>
    <row r="3213" spans="1:1" x14ac:dyDescent="0.25">
      <c r="A3213" s="123"/>
    </row>
    <row r="3214" spans="1:1" x14ac:dyDescent="0.25">
      <c r="A3214" s="123"/>
    </row>
    <row r="3215" spans="1:1" x14ac:dyDescent="0.25">
      <c r="A3215" s="123"/>
    </row>
    <row r="3216" spans="1:1" x14ac:dyDescent="0.25">
      <c r="A3216" s="123"/>
    </row>
    <row r="3217" spans="1:1" x14ac:dyDescent="0.25">
      <c r="A3217" s="123"/>
    </row>
    <row r="3218" spans="1:1" x14ac:dyDescent="0.25">
      <c r="A3218" s="123"/>
    </row>
    <row r="3219" spans="1:1" x14ac:dyDescent="0.25">
      <c r="A3219" s="123"/>
    </row>
    <row r="3220" spans="1:1" x14ac:dyDescent="0.25">
      <c r="A3220" s="123"/>
    </row>
    <row r="3221" spans="1:1" x14ac:dyDescent="0.25">
      <c r="A3221" s="123"/>
    </row>
    <row r="3222" spans="1:1" x14ac:dyDescent="0.25">
      <c r="A3222" s="123"/>
    </row>
    <row r="3223" spans="1:1" x14ac:dyDescent="0.25">
      <c r="A3223" s="123"/>
    </row>
    <row r="3224" spans="1:1" x14ac:dyDescent="0.25">
      <c r="A3224" s="123"/>
    </row>
    <row r="3225" spans="1:1" x14ac:dyDescent="0.25">
      <c r="A3225" s="123"/>
    </row>
    <row r="3226" spans="1:1" x14ac:dyDescent="0.25">
      <c r="A3226" s="123"/>
    </row>
    <row r="3227" spans="1:1" x14ac:dyDescent="0.25">
      <c r="A3227" s="123"/>
    </row>
    <row r="3228" spans="1:1" x14ac:dyDescent="0.25">
      <c r="A3228" s="123"/>
    </row>
    <row r="3229" spans="1:1" x14ac:dyDescent="0.25">
      <c r="A3229" s="123"/>
    </row>
    <row r="3230" spans="1:1" x14ac:dyDescent="0.25">
      <c r="A3230" s="123"/>
    </row>
    <row r="3231" spans="1:1" x14ac:dyDescent="0.25">
      <c r="A3231" s="123"/>
    </row>
    <row r="3232" spans="1:1" x14ac:dyDescent="0.25">
      <c r="A3232" s="123"/>
    </row>
    <row r="3233" spans="1:1" x14ac:dyDescent="0.25">
      <c r="A3233" s="123"/>
    </row>
    <row r="3234" spans="1:1" x14ac:dyDescent="0.25">
      <c r="A3234" s="123"/>
    </row>
    <row r="3235" spans="1:1" x14ac:dyDescent="0.25">
      <c r="A3235" s="123"/>
    </row>
    <row r="3236" spans="1:1" x14ac:dyDescent="0.25">
      <c r="A3236" s="123"/>
    </row>
    <row r="3237" spans="1:1" x14ac:dyDescent="0.25">
      <c r="A3237" s="123"/>
    </row>
    <row r="3238" spans="1:1" x14ac:dyDescent="0.25">
      <c r="A3238" s="123"/>
    </row>
    <row r="3239" spans="1:1" x14ac:dyDescent="0.25">
      <c r="A3239" s="123"/>
    </row>
    <row r="3240" spans="1:1" x14ac:dyDescent="0.25">
      <c r="A3240" s="123"/>
    </row>
    <row r="3241" spans="1:1" x14ac:dyDescent="0.25">
      <c r="A3241" s="123"/>
    </row>
    <row r="3242" spans="1:1" x14ac:dyDescent="0.25">
      <c r="A3242" s="123"/>
    </row>
    <row r="3243" spans="1:1" x14ac:dyDescent="0.25">
      <c r="A3243" s="123"/>
    </row>
    <row r="3244" spans="1:1" x14ac:dyDescent="0.25">
      <c r="A3244" s="123"/>
    </row>
    <row r="3245" spans="1:1" x14ac:dyDescent="0.25">
      <c r="A3245" s="123"/>
    </row>
    <row r="3246" spans="1:1" x14ac:dyDescent="0.25">
      <c r="A3246" s="123"/>
    </row>
    <row r="3247" spans="1:1" x14ac:dyDescent="0.25">
      <c r="A3247" s="123"/>
    </row>
    <row r="3248" spans="1:1" x14ac:dyDescent="0.25">
      <c r="A3248" s="123"/>
    </row>
    <row r="3249" spans="1:1" x14ac:dyDescent="0.25">
      <c r="A3249" s="123"/>
    </row>
    <row r="3250" spans="1:1" x14ac:dyDescent="0.25">
      <c r="A3250" s="123"/>
    </row>
    <row r="3251" spans="1:1" x14ac:dyDescent="0.25">
      <c r="A3251" s="123"/>
    </row>
    <row r="3252" spans="1:1" x14ac:dyDescent="0.25">
      <c r="A3252" s="123"/>
    </row>
    <row r="3253" spans="1:1" x14ac:dyDescent="0.25">
      <c r="A3253" s="123"/>
    </row>
    <row r="3254" spans="1:1" x14ac:dyDescent="0.25">
      <c r="A3254" s="123"/>
    </row>
    <row r="3255" spans="1:1" x14ac:dyDescent="0.25">
      <c r="A3255" s="123"/>
    </row>
    <row r="3256" spans="1:1" x14ac:dyDescent="0.25">
      <c r="A3256" s="123"/>
    </row>
    <row r="3257" spans="1:1" x14ac:dyDescent="0.25">
      <c r="A3257" s="123"/>
    </row>
    <row r="3258" spans="1:1" x14ac:dyDescent="0.25">
      <c r="A3258" s="123"/>
    </row>
    <row r="3259" spans="1:1" x14ac:dyDescent="0.25">
      <c r="A3259" s="123"/>
    </row>
    <row r="3260" spans="1:1" x14ac:dyDescent="0.25">
      <c r="A3260" s="123"/>
    </row>
    <row r="3261" spans="1:1" x14ac:dyDescent="0.25">
      <c r="A3261" s="123"/>
    </row>
    <row r="3262" spans="1:1" x14ac:dyDescent="0.25">
      <c r="A3262" s="123"/>
    </row>
    <row r="3263" spans="1:1" x14ac:dyDescent="0.25">
      <c r="A3263" s="123"/>
    </row>
    <row r="3264" spans="1:1" x14ac:dyDescent="0.25">
      <c r="A3264" s="123"/>
    </row>
    <row r="3265" spans="1:1" x14ac:dyDescent="0.25">
      <c r="A3265" s="123"/>
    </row>
    <row r="3266" spans="1:1" x14ac:dyDescent="0.25">
      <c r="A3266" s="123"/>
    </row>
    <row r="3267" spans="1:1" x14ac:dyDescent="0.25">
      <c r="A3267" s="123"/>
    </row>
    <row r="3268" spans="1:1" x14ac:dyDescent="0.25">
      <c r="A3268" s="123"/>
    </row>
    <row r="3269" spans="1:1" x14ac:dyDescent="0.25">
      <c r="A3269" s="123"/>
    </row>
    <row r="3270" spans="1:1" x14ac:dyDescent="0.25">
      <c r="A3270" s="123"/>
    </row>
    <row r="3271" spans="1:1" x14ac:dyDescent="0.25">
      <c r="A3271" s="123"/>
    </row>
    <row r="3272" spans="1:1" x14ac:dyDescent="0.25">
      <c r="A3272" s="123"/>
    </row>
    <row r="3273" spans="1:1" x14ac:dyDescent="0.25">
      <c r="A3273" s="123"/>
    </row>
    <row r="3274" spans="1:1" x14ac:dyDescent="0.25">
      <c r="A3274" s="123"/>
    </row>
    <row r="3275" spans="1:1" x14ac:dyDescent="0.25">
      <c r="A3275" s="123"/>
    </row>
    <row r="3276" spans="1:1" x14ac:dyDescent="0.25">
      <c r="A3276" s="123"/>
    </row>
    <row r="3277" spans="1:1" x14ac:dyDescent="0.25">
      <c r="A3277" s="123"/>
    </row>
    <row r="3278" spans="1:1" x14ac:dyDescent="0.25">
      <c r="A3278" s="123"/>
    </row>
    <row r="3279" spans="1:1" x14ac:dyDescent="0.25">
      <c r="A3279" s="123"/>
    </row>
    <row r="3280" spans="1:1" x14ac:dyDescent="0.25">
      <c r="A3280" s="123"/>
    </row>
    <row r="3281" spans="1:1" x14ac:dyDescent="0.25">
      <c r="A3281" s="123"/>
    </row>
    <row r="3282" spans="1:1" x14ac:dyDescent="0.25">
      <c r="A3282" s="123"/>
    </row>
    <row r="3283" spans="1:1" x14ac:dyDescent="0.25">
      <c r="A3283" s="123"/>
    </row>
    <row r="3284" spans="1:1" x14ac:dyDescent="0.25">
      <c r="A3284" s="123"/>
    </row>
    <row r="3285" spans="1:1" x14ac:dyDescent="0.25">
      <c r="A3285" s="123"/>
    </row>
    <row r="3286" spans="1:1" x14ac:dyDescent="0.25">
      <c r="A3286" s="123"/>
    </row>
    <row r="3287" spans="1:1" x14ac:dyDescent="0.25">
      <c r="A3287" s="123"/>
    </row>
    <row r="3288" spans="1:1" x14ac:dyDescent="0.25">
      <c r="A3288" s="123"/>
    </row>
    <row r="3289" spans="1:1" x14ac:dyDescent="0.25">
      <c r="A3289" s="123"/>
    </row>
    <row r="3290" spans="1:1" x14ac:dyDescent="0.25">
      <c r="A3290" s="123"/>
    </row>
    <row r="3291" spans="1:1" x14ac:dyDescent="0.25">
      <c r="A3291" s="123"/>
    </row>
    <row r="3292" spans="1:1" x14ac:dyDescent="0.25">
      <c r="A3292" s="123"/>
    </row>
    <row r="3293" spans="1:1" x14ac:dyDescent="0.25">
      <c r="A3293" s="123"/>
    </row>
    <row r="3294" spans="1:1" x14ac:dyDescent="0.25">
      <c r="A3294" s="123"/>
    </row>
    <row r="3295" spans="1:1" x14ac:dyDescent="0.25">
      <c r="A3295" s="123"/>
    </row>
    <row r="3296" spans="1:1" x14ac:dyDescent="0.25">
      <c r="A3296" s="123"/>
    </row>
    <row r="3297" spans="1:1" x14ac:dyDescent="0.25">
      <c r="A3297" s="123"/>
    </row>
    <row r="3298" spans="1:1" x14ac:dyDescent="0.25">
      <c r="A3298" s="123"/>
    </row>
    <row r="3299" spans="1:1" x14ac:dyDescent="0.25">
      <c r="A3299" s="123"/>
    </row>
    <row r="3300" spans="1:1" x14ac:dyDescent="0.25">
      <c r="A3300" s="123"/>
    </row>
    <row r="3301" spans="1:1" x14ac:dyDescent="0.25">
      <c r="A3301" s="123"/>
    </row>
    <row r="3302" spans="1:1" x14ac:dyDescent="0.25">
      <c r="A3302" s="123"/>
    </row>
    <row r="3303" spans="1:1" x14ac:dyDescent="0.25">
      <c r="A3303" s="123"/>
    </row>
    <row r="3304" spans="1:1" x14ac:dyDescent="0.25">
      <c r="A3304" s="123"/>
    </row>
    <row r="3305" spans="1:1" x14ac:dyDescent="0.25">
      <c r="A3305" s="123"/>
    </row>
    <row r="3306" spans="1:1" x14ac:dyDescent="0.25">
      <c r="A3306" s="123"/>
    </row>
    <row r="3307" spans="1:1" x14ac:dyDescent="0.25">
      <c r="A3307" s="123"/>
    </row>
    <row r="3308" spans="1:1" x14ac:dyDescent="0.25">
      <c r="A3308" s="123"/>
    </row>
    <row r="3309" spans="1:1" x14ac:dyDescent="0.25">
      <c r="A3309" s="123"/>
    </row>
    <row r="3310" spans="1:1" x14ac:dyDescent="0.25">
      <c r="A3310" s="123"/>
    </row>
    <row r="3311" spans="1:1" x14ac:dyDescent="0.25">
      <c r="A3311" s="123"/>
    </row>
    <row r="3312" spans="1:1" x14ac:dyDescent="0.25">
      <c r="A3312" s="123"/>
    </row>
    <row r="3313" spans="1:1" x14ac:dyDescent="0.25">
      <c r="A3313" s="123"/>
    </row>
    <row r="3314" spans="1:1" x14ac:dyDescent="0.25">
      <c r="A3314" s="123"/>
    </row>
    <row r="3315" spans="1:1" x14ac:dyDescent="0.25">
      <c r="A3315" s="123"/>
    </row>
    <row r="3316" spans="1:1" x14ac:dyDescent="0.25">
      <c r="A3316" s="123"/>
    </row>
    <row r="3317" spans="1:1" x14ac:dyDescent="0.25">
      <c r="A3317" s="123"/>
    </row>
    <row r="3318" spans="1:1" x14ac:dyDescent="0.25">
      <c r="A3318" s="123"/>
    </row>
    <row r="3319" spans="1:1" x14ac:dyDescent="0.25">
      <c r="A3319" s="123"/>
    </row>
    <row r="3320" spans="1:1" x14ac:dyDescent="0.25">
      <c r="A3320" s="123"/>
    </row>
    <row r="3321" spans="1:1" x14ac:dyDescent="0.25">
      <c r="A3321" s="123"/>
    </row>
    <row r="3322" spans="1:1" x14ac:dyDescent="0.25">
      <c r="A3322" s="123"/>
    </row>
    <row r="3323" spans="1:1" x14ac:dyDescent="0.25">
      <c r="A3323" s="123"/>
    </row>
    <row r="3324" spans="1:1" x14ac:dyDescent="0.25">
      <c r="A3324" s="123"/>
    </row>
    <row r="3325" spans="1:1" x14ac:dyDescent="0.25">
      <c r="A3325" s="123"/>
    </row>
    <row r="3326" spans="1:1" x14ac:dyDescent="0.25">
      <c r="A3326" s="123"/>
    </row>
    <row r="3327" spans="1:1" x14ac:dyDescent="0.25">
      <c r="A3327" s="123"/>
    </row>
    <row r="3328" spans="1:1" x14ac:dyDescent="0.25">
      <c r="A3328" s="123"/>
    </row>
    <row r="3329" spans="1:1" x14ac:dyDescent="0.25">
      <c r="A3329" s="123"/>
    </row>
    <row r="3330" spans="1:1" x14ac:dyDescent="0.25">
      <c r="A3330" s="123"/>
    </row>
    <row r="3331" spans="1:1" x14ac:dyDescent="0.25">
      <c r="A3331" s="123"/>
    </row>
    <row r="3332" spans="1:1" x14ac:dyDescent="0.25">
      <c r="A3332" s="123"/>
    </row>
    <row r="3333" spans="1:1" x14ac:dyDescent="0.25">
      <c r="A3333" s="123"/>
    </row>
    <row r="3334" spans="1:1" x14ac:dyDescent="0.25">
      <c r="A3334" s="123"/>
    </row>
    <row r="3335" spans="1:1" x14ac:dyDescent="0.25">
      <c r="A3335" s="123"/>
    </row>
    <row r="3336" spans="1:1" x14ac:dyDescent="0.25">
      <c r="A3336" s="123"/>
    </row>
    <row r="3337" spans="1:1" x14ac:dyDescent="0.25">
      <c r="A3337" s="123"/>
    </row>
    <row r="3338" spans="1:1" x14ac:dyDescent="0.25">
      <c r="A3338" s="123"/>
    </row>
    <row r="3339" spans="1:1" x14ac:dyDescent="0.25">
      <c r="A3339" s="123"/>
    </row>
    <row r="3340" spans="1:1" x14ac:dyDescent="0.25">
      <c r="A3340" s="123"/>
    </row>
    <row r="3341" spans="1:1" x14ac:dyDescent="0.25">
      <c r="A3341" s="123"/>
    </row>
    <row r="3342" spans="1:1" x14ac:dyDescent="0.25">
      <c r="A3342" s="123"/>
    </row>
    <row r="3343" spans="1:1" x14ac:dyDescent="0.25">
      <c r="A3343" s="123"/>
    </row>
    <row r="3344" spans="1:1" x14ac:dyDescent="0.25">
      <c r="A3344" s="123"/>
    </row>
    <row r="3345" spans="1:1" x14ac:dyDescent="0.25">
      <c r="A3345" s="123"/>
    </row>
    <row r="3346" spans="1:1" x14ac:dyDescent="0.25">
      <c r="A3346" s="123"/>
    </row>
    <row r="3347" spans="1:1" x14ac:dyDescent="0.25">
      <c r="A3347" s="123"/>
    </row>
    <row r="3348" spans="1:1" x14ac:dyDescent="0.25">
      <c r="A3348" s="123"/>
    </row>
    <row r="3349" spans="1:1" x14ac:dyDescent="0.25">
      <c r="A3349" s="123"/>
    </row>
    <row r="3350" spans="1:1" x14ac:dyDescent="0.25">
      <c r="A3350" s="123"/>
    </row>
    <row r="3351" spans="1:1" x14ac:dyDescent="0.25">
      <c r="A3351" s="123"/>
    </row>
    <row r="3352" spans="1:1" x14ac:dyDescent="0.25">
      <c r="A3352" s="123"/>
    </row>
    <row r="3353" spans="1:1" x14ac:dyDescent="0.25">
      <c r="A3353" s="123"/>
    </row>
    <row r="3354" spans="1:1" x14ac:dyDescent="0.25">
      <c r="A3354" s="123"/>
    </row>
    <row r="3355" spans="1:1" x14ac:dyDescent="0.25">
      <c r="A3355" s="123"/>
    </row>
    <row r="3356" spans="1:1" x14ac:dyDescent="0.25">
      <c r="A3356" s="123"/>
    </row>
    <row r="3357" spans="1:1" x14ac:dyDescent="0.25">
      <c r="A3357" s="123"/>
    </row>
    <row r="3358" spans="1:1" x14ac:dyDescent="0.25">
      <c r="A3358" s="123"/>
    </row>
    <row r="3359" spans="1:1" x14ac:dyDescent="0.25">
      <c r="A3359" s="123"/>
    </row>
    <row r="3360" spans="1:1" x14ac:dyDescent="0.25">
      <c r="A3360" s="123"/>
    </row>
    <row r="3361" spans="1:1" x14ac:dyDescent="0.25">
      <c r="A3361" s="123"/>
    </row>
    <row r="3362" spans="1:1" x14ac:dyDescent="0.25">
      <c r="A3362" s="123"/>
    </row>
    <row r="3363" spans="1:1" x14ac:dyDescent="0.25">
      <c r="A3363" s="123"/>
    </row>
    <row r="3364" spans="1:1" x14ac:dyDescent="0.25">
      <c r="A3364" s="123"/>
    </row>
    <row r="3365" spans="1:1" x14ac:dyDescent="0.25">
      <c r="A3365" s="123"/>
    </row>
    <row r="3366" spans="1:1" x14ac:dyDescent="0.25">
      <c r="A3366" s="123"/>
    </row>
    <row r="3367" spans="1:1" x14ac:dyDescent="0.25">
      <c r="A3367" s="123"/>
    </row>
    <row r="3368" spans="1:1" x14ac:dyDescent="0.25">
      <c r="A3368" s="123"/>
    </row>
    <row r="3369" spans="1:1" x14ac:dyDescent="0.25">
      <c r="A3369" s="123"/>
    </row>
    <row r="3370" spans="1:1" x14ac:dyDescent="0.25">
      <c r="A3370" s="123"/>
    </row>
    <row r="3371" spans="1:1" x14ac:dyDescent="0.25">
      <c r="A3371" s="123"/>
    </row>
    <row r="3372" spans="1:1" x14ac:dyDescent="0.25">
      <c r="A3372" s="123"/>
    </row>
    <row r="3373" spans="1:1" x14ac:dyDescent="0.25">
      <c r="A3373" s="123"/>
    </row>
    <row r="3374" spans="1:1" x14ac:dyDescent="0.25">
      <c r="A3374" s="123"/>
    </row>
    <row r="3375" spans="1:1" x14ac:dyDescent="0.25">
      <c r="A3375" s="123"/>
    </row>
    <row r="3376" spans="1:1" x14ac:dyDescent="0.25">
      <c r="A3376" s="123"/>
    </row>
    <row r="3377" spans="1:1" x14ac:dyDescent="0.25">
      <c r="A3377" s="123"/>
    </row>
    <row r="3378" spans="1:1" x14ac:dyDescent="0.25">
      <c r="A3378" s="123"/>
    </row>
    <row r="3379" spans="1:1" x14ac:dyDescent="0.25">
      <c r="A3379" s="123"/>
    </row>
    <row r="3380" spans="1:1" x14ac:dyDescent="0.25">
      <c r="A3380" s="123"/>
    </row>
    <row r="3381" spans="1:1" x14ac:dyDescent="0.25">
      <c r="A3381" s="123"/>
    </row>
    <row r="3382" spans="1:1" x14ac:dyDescent="0.25">
      <c r="A3382" s="123"/>
    </row>
    <row r="3383" spans="1:1" x14ac:dyDescent="0.25">
      <c r="A3383" s="123"/>
    </row>
    <row r="3384" spans="1:1" x14ac:dyDescent="0.25">
      <c r="A3384" s="123"/>
    </row>
    <row r="3385" spans="1:1" x14ac:dyDescent="0.25">
      <c r="A3385" s="123"/>
    </row>
    <row r="3386" spans="1:1" x14ac:dyDescent="0.25">
      <c r="A3386" s="123"/>
    </row>
    <row r="3387" spans="1:1" x14ac:dyDescent="0.25">
      <c r="A3387" s="123"/>
    </row>
    <row r="3388" spans="1:1" x14ac:dyDescent="0.25">
      <c r="A3388" s="123"/>
    </row>
    <row r="3389" spans="1:1" x14ac:dyDescent="0.25">
      <c r="A3389" s="123"/>
    </row>
    <row r="3390" spans="1:1" x14ac:dyDescent="0.25">
      <c r="A3390" s="123"/>
    </row>
    <row r="3391" spans="1:1" x14ac:dyDescent="0.25">
      <c r="A3391" s="123"/>
    </row>
    <row r="3392" spans="1:1" x14ac:dyDescent="0.25">
      <c r="A3392" s="123"/>
    </row>
    <row r="3393" spans="1:1" x14ac:dyDescent="0.25">
      <c r="A3393" s="123"/>
    </row>
    <row r="3394" spans="1:1" x14ac:dyDescent="0.25">
      <c r="A3394" s="123"/>
    </row>
    <row r="3395" spans="1:1" x14ac:dyDescent="0.25">
      <c r="A3395" s="123"/>
    </row>
    <row r="3396" spans="1:1" x14ac:dyDescent="0.25">
      <c r="A3396" s="123"/>
    </row>
    <row r="3397" spans="1:1" x14ac:dyDescent="0.25">
      <c r="A3397" s="123"/>
    </row>
    <row r="3398" spans="1:1" x14ac:dyDescent="0.25">
      <c r="A3398" s="123"/>
    </row>
    <row r="3399" spans="1:1" x14ac:dyDescent="0.25">
      <c r="A3399" s="123"/>
    </row>
    <row r="3400" spans="1:1" x14ac:dyDescent="0.25">
      <c r="A3400" s="123"/>
    </row>
    <row r="3401" spans="1:1" x14ac:dyDescent="0.25">
      <c r="A3401" s="123"/>
    </row>
    <row r="3402" spans="1:1" x14ac:dyDescent="0.25">
      <c r="A3402" s="123"/>
    </row>
    <row r="3403" spans="1:1" x14ac:dyDescent="0.25">
      <c r="A3403" s="123"/>
    </row>
    <row r="3404" spans="1:1" x14ac:dyDescent="0.25">
      <c r="A3404" s="123"/>
    </row>
    <row r="3405" spans="1:1" x14ac:dyDescent="0.25">
      <c r="A3405" s="123"/>
    </row>
    <row r="3406" spans="1:1" x14ac:dyDescent="0.25">
      <c r="A3406" s="123"/>
    </row>
    <row r="3407" spans="1:1" x14ac:dyDescent="0.25">
      <c r="A3407" s="123"/>
    </row>
    <row r="3408" spans="1:1" x14ac:dyDescent="0.25">
      <c r="A3408" s="123"/>
    </row>
    <row r="3409" spans="1:1" x14ac:dyDescent="0.25">
      <c r="A3409" s="123"/>
    </row>
    <row r="3410" spans="1:1" x14ac:dyDescent="0.25">
      <c r="A3410" s="123"/>
    </row>
    <row r="3411" spans="1:1" x14ac:dyDescent="0.25">
      <c r="A3411" s="123"/>
    </row>
    <row r="3412" spans="1:1" x14ac:dyDescent="0.25">
      <c r="A3412" s="123"/>
    </row>
    <row r="3413" spans="1:1" x14ac:dyDescent="0.25">
      <c r="A3413" s="123"/>
    </row>
    <row r="3414" spans="1:1" x14ac:dyDescent="0.25">
      <c r="A3414" s="123"/>
    </row>
    <row r="3415" spans="1:1" x14ac:dyDescent="0.25">
      <c r="A3415" s="123"/>
    </row>
    <row r="3416" spans="1:1" x14ac:dyDescent="0.25">
      <c r="A3416" s="123"/>
    </row>
    <row r="3417" spans="1:1" x14ac:dyDescent="0.25">
      <c r="A3417" s="123"/>
    </row>
    <row r="3418" spans="1:1" x14ac:dyDescent="0.25">
      <c r="A3418" s="123"/>
    </row>
    <row r="3419" spans="1:1" x14ac:dyDescent="0.25">
      <c r="A3419" s="123"/>
    </row>
    <row r="3420" spans="1:1" x14ac:dyDescent="0.25">
      <c r="A3420" s="123"/>
    </row>
    <row r="3421" spans="1:1" x14ac:dyDescent="0.25">
      <c r="A3421" s="123"/>
    </row>
    <row r="3422" spans="1:1" x14ac:dyDescent="0.25">
      <c r="A3422" s="123"/>
    </row>
    <row r="3423" spans="1:1" x14ac:dyDescent="0.25">
      <c r="A3423" s="123"/>
    </row>
    <row r="3424" spans="1:1" x14ac:dyDescent="0.25">
      <c r="A3424" s="123"/>
    </row>
    <row r="3425" spans="1:1" x14ac:dyDescent="0.25">
      <c r="A3425" s="123"/>
    </row>
    <row r="3426" spans="1:1" x14ac:dyDescent="0.25">
      <c r="A3426" s="123"/>
    </row>
    <row r="3427" spans="1:1" x14ac:dyDescent="0.25">
      <c r="A3427" s="123"/>
    </row>
    <row r="3428" spans="1:1" x14ac:dyDescent="0.25">
      <c r="A3428" s="123"/>
    </row>
    <row r="3429" spans="1:1" x14ac:dyDescent="0.25">
      <c r="A3429" s="123"/>
    </row>
    <row r="3430" spans="1:1" x14ac:dyDescent="0.25">
      <c r="A3430" s="123"/>
    </row>
    <row r="3431" spans="1:1" x14ac:dyDescent="0.25">
      <c r="A3431" s="123"/>
    </row>
    <row r="3432" spans="1:1" x14ac:dyDescent="0.25">
      <c r="A3432" s="123"/>
    </row>
    <row r="3433" spans="1:1" x14ac:dyDescent="0.25">
      <c r="A3433" s="123"/>
    </row>
    <row r="3434" spans="1:1" x14ac:dyDescent="0.25">
      <c r="A3434" s="123"/>
    </row>
    <row r="3435" spans="1:1" x14ac:dyDescent="0.25">
      <c r="A3435" s="123"/>
    </row>
    <row r="3436" spans="1:1" x14ac:dyDescent="0.25">
      <c r="A3436" s="123"/>
    </row>
    <row r="3437" spans="1:1" x14ac:dyDescent="0.25">
      <c r="A3437" s="123"/>
    </row>
    <row r="3438" spans="1:1" x14ac:dyDescent="0.25">
      <c r="A3438" s="123"/>
    </row>
    <row r="3439" spans="1:1" x14ac:dyDescent="0.25">
      <c r="A3439" s="123"/>
    </row>
    <row r="3440" spans="1:1" x14ac:dyDescent="0.25">
      <c r="A3440" s="123"/>
    </row>
    <row r="3441" spans="1:1" x14ac:dyDescent="0.25">
      <c r="A3441" s="123"/>
    </row>
    <row r="3442" spans="1:1" x14ac:dyDescent="0.25">
      <c r="A3442" s="123"/>
    </row>
    <row r="3443" spans="1:1" x14ac:dyDescent="0.25">
      <c r="A3443" s="123"/>
    </row>
    <row r="3444" spans="1:1" x14ac:dyDescent="0.25">
      <c r="A3444" s="123"/>
    </row>
    <row r="3445" spans="1:1" x14ac:dyDescent="0.25">
      <c r="A3445" s="123"/>
    </row>
    <row r="3446" spans="1:1" x14ac:dyDescent="0.25">
      <c r="A3446" s="123"/>
    </row>
    <row r="3447" spans="1:1" x14ac:dyDescent="0.25">
      <c r="A3447" s="123"/>
    </row>
    <row r="3448" spans="1:1" x14ac:dyDescent="0.25">
      <c r="A3448" s="123"/>
    </row>
    <row r="3449" spans="1:1" x14ac:dyDescent="0.25">
      <c r="A3449" s="123"/>
    </row>
    <row r="3450" spans="1:1" x14ac:dyDescent="0.25">
      <c r="A3450" s="123"/>
    </row>
    <row r="3451" spans="1:1" x14ac:dyDescent="0.25">
      <c r="A3451" s="123"/>
    </row>
    <row r="3452" spans="1:1" x14ac:dyDescent="0.25">
      <c r="A3452" s="123"/>
    </row>
    <row r="3453" spans="1:1" x14ac:dyDescent="0.25">
      <c r="A3453" s="123"/>
    </row>
    <row r="3454" spans="1:1" x14ac:dyDescent="0.25">
      <c r="A3454" s="123"/>
    </row>
    <row r="3455" spans="1:1" x14ac:dyDescent="0.25">
      <c r="A3455" s="123"/>
    </row>
    <row r="3456" spans="1:1" x14ac:dyDescent="0.25">
      <c r="A3456" s="123"/>
    </row>
    <row r="3457" spans="1:1" x14ac:dyDescent="0.25">
      <c r="A3457" s="123"/>
    </row>
    <row r="3458" spans="1:1" x14ac:dyDescent="0.25">
      <c r="A3458" s="123"/>
    </row>
    <row r="3459" spans="1:1" x14ac:dyDescent="0.25">
      <c r="A3459" s="123"/>
    </row>
    <row r="3460" spans="1:1" x14ac:dyDescent="0.25">
      <c r="A3460" s="123"/>
    </row>
    <row r="3461" spans="1:1" x14ac:dyDescent="0.25">
      <c r="A3461" s="123"/>
    </row>
    <row r="3462" spans="1:1" x14ac:dyDescent="0.25">
      <c r="A3462" s="123"/>
    </row>
    <row r="3463" spans="1:1" x14ac:dyDescent="0.25">
      <c r="A3463" s="123"/>
    </row>
    <row r="3464" spans="1:1" x14ac:dyDescent="0.25">
      <c r="A3464" s="123"/>
    </row>
    <row r="3465" spans="1:1" x14ac:dyDescent="0.25">
      <c r="A3465" s="123"/>
    </row>
    <row r="3466" spans="1:1" x14ac:dyDescent="0.25">
      <c r="A3466" s="123"/>
    </row>
    <row r="3467" spans="1:1" x14ac:dyDescent="0.25">
      <c r="A3467" s="123"/>
    </row>
    <row r="3468" spans="1:1" x14ac:dyDescent="0.25">
      <c r="A3468" s="123"/>
    </row>
    <row r="3469" spans="1:1" x14ac:dyDescent="0.25">
      <c r="A3469" s="123"/>
    </row>
    <row r="3470" spans="1:1" x14ac:dyDescent="0.25">
      <c r="A3470" s="123"/>
    </row>
    <row r="3471" spans="1:1" x14ac:dyDescent="0.25">
      <c r="A3471" s="123"/>
    </row>
    <row r="3472" spans="1:1" x14ac:dyDescent="0.25">
      <c r="A3472" s="123"/>
    </row>
    <row r="3473" spans="1:1" x14ac:dyDescent="0.25">
      <c r="A3473" s="123"/>
    </row>
    <row r="3474" spans="1:1" x14ac:dyDescent="0.25">
      <c r="A3474" s="123"/>
    </row>
    <row r="3475" spans="1:1" x14ac:dyDescent="0.25">
      <c r="A3475" s="123"/>
    </row>
    <row r="3476" spans="1:1" x14ac:dyDescent="0.25">
      <c r="A3476" s="123"/>
    </row>
    <row r="3477" spans="1:1" x14ac:dyDescent="0.25">
      <c r="A3477" s="123"/>
    </row>
    <row r="3478" spans="1:1" x14ac:dyDescent="0.25">
      <c r="A3478" s="123"/>
    </row>
    <row r="3479" spans="1:1" x14ac:dyDescent="0.25">
      <c r="A3479" s="123"/>
    </row>
    <row r="3480" spans="1:1" x14ac:dyDescent="0.25">
      <c r="A3480" s="123"/>
    </row>
    <row r="3481" spans="1:1" x14ac:dyDescent="0.25">
      <c r="A3481" s="123"/>
    </row>
    <row r="3482" spans="1:1" x14ac:dyDescent="0.25">
      <c r="A3482" s="123"/>
    </row>
    <row r="3483" spans="1:1" x14ac:dyDescent="0.25">
      <c r="A3483" s="123"/>
    </row>
    <row r="3484" spans="1:1" x14ac:dyDescent="0.25">
      <c r="A3484" s="123"/>
    </row>
    <row r="3485" spans="1:1" x14ac:dyDescent="0.25">
      <c r="A3485" s="123"/>
    </row>
    <row r="3486" spans="1:1" x14ac:dyDescent="0.25">
      <c r="A3486" s="123"/>
    </row>
    <row r="3487" spans="1:1" x14ac:dyDescent="0.25">
      <c r="A3487" s="123"/>
    </row>
    <row r="3488" spans="1:1" x14ac:dyDescent="0.25">
      <c r="A3488" s="123"/>
    </row>
    <row r="3489" spans="1:1" x14ac:dyDescent="0.25">
      <c r="A3489" s="123"/>
    </row>
    <row r="3490" spans="1:1" x14ac:dyDescent="0.25">
      <c r="A3490" s="123"/>
    </row>
    <row r="3491" spans="1:1" x14ac:dyDescent="0.25">
      <c r="A3491" s="123"/>
    </row>
    <row r="3492" spans="1:1" x14ac:dyDescent="0.25">
      <c r="A3492" s="123"/>
    </row>
    <row r="3493" spans="1:1" x14ac:dyDescent="0.25">
      <c r="A3493" s="123"/>
    </row>
    <row r="3494" spans="1:1" x14ac:dyDescent="0.25">
      <c r="A3494" s="123"/>
    </row>
    <row r="3495" spans="1:1" x14ac:dyDescent="0.25">
      <c r="A3495" s="123"/>
    </row>
    <row r="3496" spans="1:1" x14ac:dyDescent="0.25">
      <c r="A3496" s="123"/>
    </row>
    <row r="3497" spans="1:1" x14ac:dyDescent="0.25">
      <c r="A3497" s="123"/>
    </row>
    <row r="3498" spans="1:1" x14ac:dyDescent="0.25">
      <c r="A3498" s="123"/>
    </row>
    <row r="3499" spans="1:1" x14ac:dyDescent="0.25">
      <c r="A3499" s="123"/>
    </row>
    <row r="3500" spans="1:1" x14ac:dyDescent="0.25">
      <c r="A3500" s="123"/>
    </row>
    <row r="3501" spans="1:1" x14ac:dyDescent="0.25">
      <c r="A3501" s="123"/>
    </row>
    <row r="3502" spans="1:1" x14ac:dyDescent="0.25">
      <c r="A3502" s="123"/>
    </row>
    <row r="3503" spans="1:1" x14ac:dyDescent="0.25">
      <c r="A3503" s="123"/>
    </row>
    <row r="3504" spans="1:1" x14ac:dyDescent="0.25">
      <c r="A3504" s="123"/>
    </row>
    <row r="3505" spans="1:1" x14ac:dyDescent="0.25">
      <c r="A3505" s="123"/>
    </row>
    <row r="3506" spans="1:1" x14ac:dyDescent="0.25">
      <c r="A3506" s="123"/>
    </row>
    <row r="3507" spans="1:1" x14ac:dyDescent="0.25">
      <c r="A3507" s="123"/>
    </row>
    <row r="3508" spans="1:1" x14ac:dyDescent="0.25">
      <c r="A3508" s="123"/>
    </row>
    <row r="3509" spans="1:1" x14ac:dyDescent="0.25">
      <c r="A3509" s="123"/>
    </row>
    <row r="3510" spans="1:1" x14ac:dyDescent="0.25">
      <c r="A3510" s="123"/>
    </row>
    <row r="3511" spans="1:1" x14ac:dyDescent="0.25">
      <c r="A3511" s="123"/>
    </row>
    <row r="3512" spans="1:1" x14ac:dyDescent="0.25">
      <c r="A3512" s="123"/>
    </row>
    <row r="3513" spans="1:1" x14ac:dyDescent="0.25">
      <c r="A3513" s="123"/>
    </row>
    <row r="3514" spans="1:1" x14ac:dyDescent="0.25">
      <c r="A3514" s="123"/>
    </row>
    <row r="3515" spans="1:1" x14ac:dyDescent="0.25">
      <c r="A3515" s="123"/>
    </row>
    <row r="3516" spans="1:1" x14ac:dyDescent="0.25">
      <c r="A3516" s="123"/>
    </row>
    <row r="3517" spans="1:1" x14ac:dyDescent="0.25">
      <c r="A3517" s="123"/>
    </row>
    <row r="3518" spans="1:1" x14ac:dyDescent="0.25">
      <c r="A3518" s="123"/>
    </row>
    <row r="3519" spans="1:1" x14ac:dyDescent="0.25">
      <c r="A3519" s="123"/>
    </row>
    <row r="3520" spans="1:1" x14ac:dyDescent="0.25">
      <c r="A3520" s="123"/>
    </row>
    <row r="3521" spans="1:1" x14ac:dyDescent="0.25">
      <c r="A3521" s="123"/>
    </row>
    <row r="3522" spans="1:1" x14ac:dyDescent="0.25">
      <c r="A3522" s="123"/>
    </row>
    <row r="3523" spans="1:1" x14ac:dyDescent="0.25">
      <c r="A3523" s="123"/>
    </row>
    <row r="3524" spans="1:1" x14ac:dyDescent="0.25">
      <c r="A3524" s="123"/>
    </row>
    <row r="3525" spans="1:1" x14ac:dyDescent="0.25">
      <c r="A3525" s="123"/>
    </row>
    <row r="3526" spans="1:1" x14ac:dyDescent="0.25">
      <c r="A3526" s="123"/>
    </row>
    <row r="3527" spans="1:1" x14ac:dyDescent="0.25">
      <c r="A3527" s="123"/>
    </row>
    <row r="3528" spans="1:1" x14ac:dyDescent="0.25">
      <c r="A3528" s="123"/>
    </row>
    <row r="3529" spans="1:1" x14ac:dyDescent="0.25">
      <c r="A3529" s="123"/>
    </row>
    <row r="3530" spans="1:1" x14ac:dyDescent="0.25">
      <c r="A3530" s="123"/>
    </row>
    <row r="3531" spans="1:1" x14ac:dyDescent="0.25">
      <c r="A3531" s="123"/>
    </row>
    <row r="3532" spans="1:1" x14ac:dyDescent="0.25">
      <c r="A3532" s="123"/>
    </row>
    <row r="3533" spans="1:1" x14ac:dyDescent="0.25">
      <c r="A3533" s="123"/>
    </row>
    <row r="3534" spans="1:1" x14ac:dyDescent="0.25">
      <c r="A3534" s="123"/>
    </row>
    <row r="3535" spans="1:1" x14ac:dyDescent="0.25">
      <c r="A3535" s="123"/>
    </row>
    <row r="3536" spans="1:1" x14ac:dyDescent="0.25">
      <c r="A3536" s="123"/>
    </row>
    <row r="3537" spans="1:1" x14ac:dyDescent="0.25">
      <c r="A3537" s="123"/>
    </row>
    <row r="3538" spans="1:1" x14ac:dyDescent="0.25">
      <c r="A3538" s="123"/>
    </row>
    <row r="3539" spans="1:1" x14ac:dyDescent="0.25">
      <c r="A3539" s="123"/>
    </row>
    <row r="3540" spans="1:1" x14ac:dyDescent="0.25">
      <c r="A3540" s="123"/>
    </row>
    <row r="3541" spans="1:1" x14ac:dyDescent="0.25">
      <c r="A3541" s="123"/>
    </row>
    <row r="3542" spans="1:1" x14ac:dyDescent="0.25">
      <c r="A3542" s="123"/>
    </row>
    <row r="3543" spans="1:1" x14ac:dyDescent="0.25">
      <c r="A3543" s="123"/>
    </row>
    <row r="3544" spans="1:1" x14ac:dyDescent="0.25">
      <c r="A3544" s="123"/>
    </row>
    <row r="3545" spans="1:1" x14ac:dyDescent="0.25">
      <c r="A3545" s="123"/>
    </row>
    <row r="3546" spans="1:1" x14ac:dyDescent="0.25">
      <c r="A3546" s="123"/>
    </row>
    <row r="3547" spans="1:1" x14ac:dyDescent="0.25">
      <c r="A3547" s="123"/>
    </row>
    <row r="3548" spans="1:1" x14ac:dyDescent="0.25">
      <c r="A3548" s="123"/>
    </row>
    <row r="3549" spans="1:1" x14ac:dyDescent="0.25">
      <c r="A3549" s="123"/>
    </row>
    <row r="3550" spans="1:1" x14ac:dyDescent="0.25">
      <c r="A3550" s="123"/>
    </row>
    <row r="3551" spans="1:1" x14ac:dyDescent="0.25">
      <c r="A3551" s="123"/>
    </row>
    <row r="3552" spans="1:1" x14ac:dyDescent="0.25">
      <c r="A3552" s="123"/>
    </row>
    <row r="3553" spans="1:1" x14ac:dyDescent="0.25">
      <c r="A3553" s="123"/>
    </row>
    <row r="3554" spans="1:1" x14ac:dyDescent="0.25">
      <c r="A3554" s="123"/>
    </row>
    <row r="3555" spans="1:1" x14ac:dyDescent="0.25">
      <c r="A3555" s="123"/>
    </row>
    <row r="3556" spans="1:1" x14ac:dyDescent="0.25">
      <c r="A3556" s="123"/>
    </row>
    <row r="3557" spans="1:1" x14ac:dyDescent="0.25">
      <c r="A3557" s="123"/>
    </row>
    <row r="3558" spans="1:1" x14ac:dyDescent="0.25">
      <c r="A3558" s="123"/>
    </row>
    <row r="3559" spans="1:1" x14ac:dyDescent="0.25">
      <c r="A3559" s="123"/>
    </row>
    <row r="3560" spans="1:1" x14ac:dyDescent="0.25">
      <c r="A3560" s="123"/>
    </row>
    <row r="3561" spans="1:1" x14ac:dyDescent="0.25">
      <c r="A3561" s="123"/>
    </row>
    <row r="3562" spans="1:1" x14ac:dyDescent="0.25">
      <c r="A3562" s="123"/>
    </row>
    <row r="3563" spans="1:1" x14ac:dyDescent="0.25">
      <c r="A3563" s="123"/>
    </row>
    <row r="3564" spans="1:1" x14ac:dyDescent="0.25">
      <c r="A3564" s="123"/>
    </row>
    <row r="3565" spans="1:1" x14ac:dyDescent="0.25">
      <c r="A3565" s="123"/>
    </row>
    <row r="3566" spans="1:1" x14ac:dyDescent="0.25">
      <c r="A3566" s="123"/>
    </row>
    <row r="3567" spans="1:1" x14ac:dyDescent="0.25">
      <c r="A3567" s="123"/>
    </row>
    <row r="3568" spans="1:1" x14ac:dyDescent="0.25">
      <c r="A3568" s="123"/>
    </row>
    <row r="3569" spans="1:1" x14ac:dyDescent="0.25">
      <c r="A3569" s="123"/>
    </row>
    <row r="3570" spans="1:1" x14ac:dyDescent="0.25">
      <c r="A3570" s="123"/>
    </row>
    <row r="3571" spans="1:1" x14ac:dyDescent="0.25">
      <c r="A3571" s="123"/>
    </row>
    <row r="3572" spans="1:1" x14ac:dyDescent="0.25">
      <c r="A3572" s="123"/>
    </row>
    <row r="3573" spans="1:1" x14ac:dyDescent="0.25">
      <c r="A3573" s="123"/>
    </row>
    <row r="3574" spans="1:1" x14ac:dyDescent="0.25">
      <c r="A3574" s="123"/>
    </row>
    <row r="3575" spans="1:1" x14ac:dyDescent="0.25">
      <c r="A3575" s="123"/>
    </row>
    <row r="3576" spans="1:1" x14ac:dyDescent="0.25">
      <c r="A3576" s="123"/>
    </row>
    <row r="3577" spans="1:1" x14ac:dyDescent="0.25">
      <c r="A3577" s="123"/>
    </row>
    <row r="3578" spans="1:1" x14ac:dyDescent="0.25">
      <c r="A3578" s="123"/>
    </row>
    <row r="3579" spans="1:1" x14ac:dyDescent="0.25">
      <c r="A3579" s="123"/>
    </row>
    <row r="3580" spans="1:1" x14ac:dyDescent="0.25">
      <c r="A3580" s="123"/>
    </row>
    <row r="3581" spans="1:1" x14ac:dyDescent="0.25">
      <c r="A3581" s="123"/>
    </row>
    <row r="3582" spans="1:1" x14ac:dyDescent="0.25">
      <c r="A3582" s="123"/>
    </row>
    <row r="3583" spans="1:1" x14ac:dyDescent="0.25">
      <c r="A3583" s="123"/>
    </row>
    <row r="3584" spans="1:1" x14ac:dyDescent="0.25">
      <c r="A3584" s="123"/>
    </row>
    <row r="3585" spans="1:1" x14ac:dyDescent="0.25">
      <c r="A3585" s="123"/>
    </row>
    <row r="3586" spans="1:1" x14ac:dyDescent="0.25">
      <c r="A3586" s="123"/>
    </row>
    <row r="3587" spans="1:1" x14ac:dyDescent="0.25">
      <c r="A3587" s="123"/>
    </row>
    <row r="3588" spans="1:1" x14ac:dyDescent="0.25">
      <c r="A3588" s="123"/>
    </row>
    <row r="3589" spans="1:1" x14ac:dyDescent="0.25">
      <c r="A3589" s="123"/>
    </row>
    <row r="3590" spans="1:1" x14ac:dyDescent="0.25">
      <c r="A3590" s="123"/>
    </row>
    <row r="3591" spans="1:1" x14ac:dyDescent="0.25">
      <c r="A3591" s="123"/>
    </row>
    <row r="3592" spans="1:1" x14ac:dyDescent="0.25">
      <c r="A3592" s="123"/>
    </row>
    <row r="3593" spans="1:1" x14ac:dyDescent="0.25">
      <c r="A3593" s="123"/>
    </row>
    <row r="3594" spans="1:1" x14ac:dyDescent="0.25">
      <c r="A3594" s="123"/>
    </row>
    <row r="3595" spans="1:1" x14ac:dyDescent="0.25">
      <c r="A3595" s="123"/>
    </row>
    <row r="3596" spans="1:1" x14ac:dyDescent="0.25">
      <c r="A3596" s="123"/>
    </row>
    <row r="3597" spans="1:1" x14ac:dyDescent="0.25">
      <c r="A3597" s="123"/>
    </row>
    <row r="3598" spans="1:1" x14ac:dyDescent="0.25">
      <c r="A3598" s="123"/>
    </row>
    <row r="3599" spans="1:1" x14ac:dyDescent="0.25">
      <c r="A3599" s="123"/>
    </row>
    <row r="3600" spans="1:1" x14ac:dyDescent="0.25">
      <c r="A3600" s="123"/>
    </row>
    <row r="3601" spans="1:1" x14ac:dyDescent="0.25">
      <c r="A3601" s="123"/>
    </row>
    <row r="3602" spans="1:1" x14ac:dyDescent="0.25">
      <c r="A3602" s="123"/>
    </row>
    <row r="3603" spans="1:1" x14ac:dyDescent="0.25">
      <c r="A3603" s="123"/>
    </row>
    <row r="3604" spans="1:1" x14ac:dyDescent="0.25">
      <c r="A3604" s="123"/>
    </row>
    <row r="3605" spans="1:1" x14ac:dyDescent="0.25">
      <c r="A3605" s="123"/>
    </row>
    <row r="3606" spans="1:1" x14ac:dyDescent="0.25">
      <c r="A3606" s="123"/>
    </row>
    <row r="3607" spans="1:1" x14ac:dyDescent="0.25">
      <c r="A3607" s="123"/>
    </row>
    <row r="3608" spans="1:1" x14ac:dyDescent="0.25">
      <c r="A3608" s="123"/>
    </row>
    <row r="3609" spans="1:1" x14ac:dyDescent="0.25">
      <c r="A3609" s="123"/>
    </row>
    <row r="3610" spans="1:1" x14ac:dyDescent="0.25">
      <c r="A3610" s="123"/>
    </row>
    <row r="3611" spans="1:1" x14ac:dyDescent="0.25">
      <c r="A3611" s="123"/>
    </row>
    <row r="3612" spans="1:1" x14ac:dyDescent="0.25">
      <c r="A3612" s="123"/>
    </row>
    <row r="3613" spans="1:1" x14ac:dyDescent="0.25">
      <c r="A3613" s="123"/>
    </row>
    <row r="3614" spans="1:1" x14ac:dyDescent="0.25">
      <c r="A3614" s="123"/>
    </row>
    <row r="3615" spans="1:1" x14ac:dyDescent="0.25">
      <c r="A3615" s="123"/>
    </row>
    <row r="3616" spans="1:1" x14ac:dyDescent="0.25">
      <c r="A3616" s="123"/>
    </row>
    <row r="3617" spans="1:1" x14ac:dyDescent="0.25">
      <c r="A3617" s="123"/>
    </row>
    <row r="3618" spans="1:1" x14ac:dyDescent="0.25">
      <c r="A3618" s="123"/>
    </row>
    <row r="3619" spans="1:1" x14ac:dyDescent="0.25">
      <c r="A3619" s="123"/>
    </row>
    <row r="3620" spans="1:1" x14ac:dyDescent="0.25">
      <c r="A3620" s="123"/>
    </row>
    <row r="3621" spans="1:1" x14ac:dyDescent="0.25">
      <c r="A3621" s="123"/>
    </row>
    <row r="3622" spans="1:1" x14ac:dyDescent="0.25">
      <c r="A3622" s="123"/>
    </row>
    <row r="3623" spans="1:1" x14ac:dyDescent="0.25">
      <c r="A3623" s="123"/>
    </row>
    <row r="3624" spans="1:1" x14ac:dyDescent="0.25">
      <c r="A3624" s="123"/>
    </row>
    <row r="3625" spans="1:1" x14ac:dyDescent="0.25">
      <c r="A3625" s="123"/>
    </row>
    <row r="3626" spans="1:1" x14ac:dyDescent="0.25">
      <c r="A3626" s="123"/>
    </row>
    <row r="3627" spans="1:1" x14ac:dyDescent="0.25">
      <c r="A3627" s="123"/>
    </row>
    <row r="3628" spans="1:1" x14ac:dyDescent="0.25">
      <c r="A3628" s="123"/>
    </row>
    <row r="3629" spans="1:1" x14ac:dyDescent="0.25">
      <c r="A3629" s="123"/>
    </row>
    <row r="3630" spans="1:1" x14ac:dyDescent="0.25">
      <c r="A3630" s="123"/>
    </row>
    <row r="3631" spans="1:1" x14ac:dyDescent="0.25">
      <c r="A3631" s="123"/>
    </row>
    <row r="3632" spans="1:1" x14ac:dyDescent="0.25">
      <c r="A3632" s="123"/>
    </row>
    <row r="3633" spans="1:1" x14ac:dyDescent="0.25">
      <c r="A3633" s="123"/>
    </row>
    <row r="3634" spans="1:1" x14ac:dyDescent="0.25">
      <c r="A3634" s="123"/>
    </row>
    <row r="3635" spans="1:1" x14ac:dyDescent="0.25">
      <c r="A3635" s="123"/>
    </row>
    <row r="3636" spans="1:1" x14ac:dyDescent="0.25">
      <c r="A3636" s="123"/>
    </row>
    <row r="3637" spans="1:1" x14ac:dyDescent="0.25">
      <c r="A3637" s="123"/>
    </row>
    <row r="3638" spans="1:1" x14ac:dyDescent="0.25">
      <c r="A3638" s="123"/>
    </row>
    <row r="3639" spans="1:1" x14ac:dyDescent="0.25">
      <c r="A3639" s="123"/>
    </row>
    <row r="3640" spans="1:1" x14ac:dyDescent="0.25">
      <c r="A3640" s="123"/>
    </row>
    <row r="3641" spans="1:1" x14ac:dyDescent="0.25">
      <c r="A3641" s="123"/>
    </row>
    <row r="3642" spans="1:1" x14ac:dyDescent="0.25">
      <c r="A3642" s="123"/>
    </row>
    <row r="3643" spans="1:1" x14ac:dyDescent="0.25">
      <c r="A3643" s="123"/>
    </row>
    <row r="3644" spans="1:1" x14ac:dyDescent="0.25">
      <c r="A3644" s="123"/>
    </row>
    <row r="3645" spans="1:1" x14ac:dyDescent="0.25">
      <c r="A3645" s="123"/>
    </row>
    <row r="3646" spans="1:1" x14ac:dyDescent="0.25">
      <c r="A3646" s="123"/>
    </row>
    <row r="3647" spans="1:1" x14ac:dyDescent="0.25">
      <c r="A3647" s="123"/>
    </row>
    <row r="3648" spans="1:1" x14ac:dyDescent="0.25">
      <c r="A3648" s="123"/>
    </row>
    <row r="3649" spans="1:1" x14ac:dyDescent="0.25">
      <c r="A3649" s="123"/>
    </row>
    <row r="3650" spans="1:1" x14ac:dyDescent="0.25">
      <c r="A3650" s="123"/>
    </row>
    <row r="3651" spans="1:1" x14ac:dyDescent="0.25">
      <c r="A3651" s="123"/>
    </row>
    <row r="3652" spans="1:1" x14ac:dyDescent="0.25">
      <c r="A3652" s="123"/>
    </row>
    <row r="3653" spans="1:1" x14ac:dyDescent="0.25">
      <c r="A3653" s="123"/>
    </row>
    <row r="3654" spans="1:1" x14ac:dyDescent="0.25">
      <c r="A3654" s="123"/>
    </row>
    <row r="3655" spans="1:1" x14ac:dyDescent="0.25">
      <c r="A3655" s="123"/>
    </row>
    <row r="3656" spans="1:1" x14ac:dyDescent="0.25">
      <c r="A3656" s="123"/>
    </row>
    <row r="3657" spans="1:1" x14ac:dyDescent="0.25">
      <c r="A3657" s="123"/>
    </row>
    <row r="3658" spans="1:1" x14ac:dyDescent="0.25">
      <c r="A3658" s="123"/>
    </row>
    <row r="3659" spans="1:1" x14ac:dyDescent="0.25">
      <c r="A3659" s="123"/>
    </row>
    <row r="3660" spans="1:1" x14ac:dyDescent="0.25">
      <c r="A3660" s="123"/>
    </row>
    <row r="3661" spans="1:1" x14ac:dyDescent="0.25">
      <c r="A3661" s="123"/>
    </row>
    <row r="3662" spans="1:1" x14ac:dyDescent="0.25">
      <c r="A3662" s="123"/>
    </row>
    <row r="3663" spans="1:1" x14ac:dyDescent="0.25">
      <c r="A3663" s="123"/>
    </row>
    <row r="3664" spans="1:1" x14ac:dyDescent="0.25">
      <c r="A3664" s="123"/>
    </row>
    <row r="3665" spans="1:1" x14ac:dyDescent="0.25">
      <c r="A3665" s="123"/>
    </row>
    <row r="3666" spans="1:1" x14ac:dyDescent="0.25">
      <c r="A3666" s="123"/>
    </row>
    <row r="3667" spans="1:1" x14ac:dyDescent="0.25">
      <c r="A3667" s="123"/>
    </row>
    <row r="3668" spans="1:1" x14ac:dyDescent="0.25">
      <c r="A3668" s="123"/>
    </row>
    <row r="3669" spans="1:1" x14ac:dyDescent="0.25">
      <c r="A3669" s="123"/>
    </row>
    <row r="3670" spans="1:1" x14ac:dyDescent="0.25">
      <c r="A3670" s="123"/>
    </row>
    <row r="3671" spans="1:1" x14ac:dyDescent="0.25">
      <c r="A3671" s="123"/>
    </row>
    <row r="3672" spans="1:1" x14ac:dyDescent="0.25">
      <c r="A3672" s="123"/>
    </row>
    <row r="3673" spans="1:1" x14ac:dyDescent="0.25">
      <c r="A3673" s="123"/>
    </row>
    <row r="3674" spans="1:1" x14ac:dyDescent="0.25">
      <c r="A3674" s="123"/>
    </row>
    <row r="3675" spans="1:1" x14ac:dyDescent="0.25">
      <c r="A3675" s="123"/>
    </row>
    <row r="3676" spans="1:1" x14ac:dyDescent="0.25">
      <c r="A3676" s="123"/>
    </row>
    <row r="3677" spans="1:1" x14ac:dyDescent="0.25">
      <c r="A3677" s="123"/>
    </row>
    <row r="3678" spans="1:1" x14ac:dyDescent="0.25">
      <c r="A3678" s="123"/>
    </row>
    <row r="3679" spans="1:1" x14ac:dyDescent="0.25">
      <c r="A3679" s="123"/>
    </row>
    <row r="3680" spans="1:1" x14ac:dyDescent="0.25">
      <c r="A3680" s="123"/>
    </row>
    <row r="3681" spans="1:1" x14ac:dyDescent="0.25">
      <c r="A3681" s="123"/>
    </row>
    <row r="3682" spans="1:1" x14ac:dyDescent="0.25">
      <c r="A3682" s="123"/>
    </row>
    <row r="3683" spans="1:1" x14ac:dyDescent="0.25">
      <c r="A3683" s="123"/>
    </row>
    <row r="3684" spans="1:1" x14ac:dyDescent="0.25">
      <c r="A3684" s="123"/>
    </row>
    <row r="3685" spans="1:1" x14ac:dyDescent="0.25">
      <c r="A3685" s="123"/>
    </row>
    <row r="3686" spans="1:1" x14ac:dyDescent="0.25">
      <c r="A3686" s="123"/>
    </row>
    <row r="3687" spans="1:1" x14ac:dyDescent="0.25">
      <c r="A3687" s="123"/>
    </row>
    <row r="3688" spans="1:1" x14ac:dyDescent="0.25">
      <c r="A3688" s="123"/>
    </row>
    <row r="3689" spans="1:1" x14ac:dyDescent="0.25">
      <c r="A3689" s="123"/>
    </row>
    <row r="3690" spans="1:1" x14ac:dyDescent="0.25">
      <c r="A3690" s="123"/>
    </row>
    <row r="3691" spans="1:1" x14ac:dyDescent="0.25">
      <c r="A3691" s="123"/>
    </row>
    <row r="3692" spans="1:1" x14ac:dyDescent="0.25">
      <c r="A3692" s="123"/>
    </row>
    <row r="3693" spans="1:1" x14ac:dyDescent="0.25">
      <c r="A3693" s="123"/>
    </row>
    <row r="3694" spans="1:1" x14ac:dyDescent="0.25">
      <c r="A3694" s="123"/>
    </row>
    <row r="3695" spans="1:1" x14ac:dyDescent="0.25">
      <c r="A3695" s="123"/>
    </row>
    <row r="3696" spans="1:1" x14ac:dyDescent="0.25">
      <c r="A3696" s="123"/>
    </row>
    <row r="3697" spans="1:1" x14ac:dyDescent="0.25">
      <c r="A3697" s="123"/>
    </row>
    <row r="3698" spans="1:1" x14ac:dyDescent="0.25">
      <c r="A3698" s="123"/>
    </row>
    <row r="3699" spans="1:1" x14ac:dyDescent="0.25">
      <c r="A3699" s="123"/>
    </row>
    <row r="3700" spans="1:1" x14ac:dyDescent="0.25">
      <c r="A3700" s="123"/>
    </row>
    <row r="3701" spans="1:1" x14ac:dyDescent="0.25">
      <c r="A3701" s="123"/>
    </row>
    <row r="3702" spans="1:1" x14ac:dyDescent="0.25">
      <c r="A3702" s="123"/>
    </row>
    <row r="3703" spans="1:1" x14ac:dyDescent="0.25">
      <c r="A3703" s="123"/>
    </row>
    <row r="3704" spans="1:1" x14ac:dyDescent="0.25">
      <c r="A3704" s="123"/>
    </row>
    <row r="3705" spans="1:1" x14ac:dyDescent="0.25">
      <c r="A3705" s="123"/>
    </row>
    <row r="3706" spans="1:1" x14ac:dyDescent="0.25">
      <c r="A3706" s="123"/>
    </row>
    <row r="3707" spans="1:1" x14ac:dyDescent="0.25">
      <c r="A3707" s="123"/>
    </row>
    <row r="3708" spans="1:1" x14ac:dyDescent="0.25">
      <c r="A3708" s="123"/>
    </row>
    <row r="3709" spans="1:1" x14ac:dyDescent="0.25">
      <c r="A3709" s="123"/>
    </row>
    <row r="3710" spans="1:1" x14ac:dyDescent="0.25">
      <c r="A3710" s="123"/>
    </row>
    <row r="3711" spans="1:1" x14ac:dyDescent="0.25">
      <c r="A3711" s="123"/>
    </row>
    <row r="3712" spans="1:1" x14ac:dyDescent="0.25">
      <c r="A3712" s="123"/>
    </row>
    <row r="3713" spans="1:1" x14ac:dyDescent="0.25">
      <c r="A3713" s="123"/>
    </row>
    <row r="3714" spans="1:1" x14ac:dyDescent="0.25">
      <c r="A3714" s="123"/>
    </row>
    <row r="3715" spans="1:1" x14ac:dyDescent="0.25">
      <c r="A3715" s="123"/>
    </row>
    <row r="3716" spans="1:1" x14ac:dyDescent="0.25">
      <c r="A3716" s="123"/>
    </row>
    <row r="3717" spans="1:1" x14ac:dyDescent="0.25">
      <c r="A3717" s="123"/>
    </row>
    <row r="3718" spans="1:1" x14ac:dyDescent="0.25">
      <c r="A3718" s="123"/>
    </row>
    <row r="3719" spans="1:1" x14ac:dyDescent="0.25">
      <c r="A3719" s="123"/>
    </row>
    <row r="3720" spans="1:1" x14ac:dyDescent="0.25">
      <c r="A3720" s="123"/>
    </row>
    <row r="3721" spans="1:1" x14ac:dyDescent="0.25">
      <c r="A3721" s="123"/>
    </row>
    <row r="3722" spans="1:1" x14ac:dyDescent="0.25">
      <c r="A3722" s="123"/>
    </row>
    <row r="3723" spans="1:1" x14ac:dyDescent="0.25">
      <c r="A3723" s="123"/>
    </row>
    <row r="3724" spans="1:1" x14ac:dyDescent="0.25">
      <c r="A3724" s="123"/>
    </row>
    <row r="3725" spans="1:1" x14ac:dyDescent="0.25">
      <c r="A3725" s="123"/>
    </row>
    <row r="3726" spans="1:1" x14ac:dyDescent="0.25">
      <c r="A3726" s="123"/>
    </row>
    <row r="3727" spans="1:1" x14ac:dyDescent="0.25">
      <c r="A3727" s="123"/>
    </row>
    <row r="3728" spans="1:1" x14ac:dyDescent="0.25">
      <c r="A3728" s="123"/>
    </row>
    <row r="3729" spans="1:1" x14ac:dyDescent="0.25">
      <c r="A3729" s="123"/>
    </row>
    <row r="3730" spans="1:1" x14ac:dyDescent="0.25">
      <c r="A3730" s="123"/>
    </row>
    <row r="3731" spans="1:1" x14ac:dyDescent="0.25">
      <c r="A3731" s="123"/>
    </row>
    <row r="3732" spans="1:1" x14ac:dyDescent="0.25">
      <c r="A3732" s="123"/>
    </row>
    <row r="3733" spans="1:1" x14ac:dyDescent="0.25">
      <c r="A3733" s="123"/>
    </row>
    <row r="3734" spans="1:1" x14ac:dyDescent="0.25">
      <c r="A3734" s="123"/>
    </row>
    <row r="3735" spans="1:1" x14ac:dyDescent="0.25">
      <c r="A3735" s="123"/>
    </row>
    <row r="3736" spans="1:1" x14ac:dyDescent="0.25">
      <c r="A3736" s="123"/>
    </row>
    <row r="3737" spans="1:1" x14ac:dyDescent="0.25">
      <c r="A3737" s="123"/>
    </row>
    <row r="3738" spans="1:1" x14ac:dyDescent="0.25">
      <c r="A3738" s="123"/>
    </row>
    <row r="3739" spans="1:1" x14ac:dyDescent="0.25">
      <c r="A3739" s="123"/>
    </row>
    <row r="3740" spans="1:1" x14ac:dyDescent="0.25">
      <c r="A3740" s="123"/>
    </row>
    <row r="3741" spans="1:1" x14ac:dyDescent="0.25">
      <c r="A3741" s="123"/>
    </row>
    <row r="3742" spans="1:1" x14ac:dyDescent="0.25">
      <c r="A3742" s="123"/>
    </row>
    <row r="3743" spans="1:1" x14ac:dyDescent="0.25">
      <c r="A3743" s="123"/>
    </row>
    <row r="3744" spans="1:1" x14ac:dyDescent="0.25">
      <c r="A3744" s="123"/>
    </row>
    <row r="3745" spans="1:1" x14ac:dyDescent="0.25">
      <c r="A3745" s="123"/>
    </row>
    <row r="3746" spans="1:1" x14ac:dyDescent="0.25">
      <c r="A3746" s="123"/>
    </row>
    <row r="3747" spans="1:1" x14ac:dyDescent="0.25">
      <c r="A3747" s="123"/>
    </row>
    <row r="3748" spans="1:1" x14ac:dyDescent="0.25">
      <c r="A3748" s="123"/>
    </row>
    <row r="3749" spans="1:1" x14ac:dyDescent="0.25">
      <c r="A3749" s="123"/>
    </row>
    <row r="3750" spans="1:1" x14ac:dyDescent="0.25">
      <c r="A3750" s="123"/>
    </row>
    <row r="3751" spans="1:1" x14ac:dyDescent="0.25">
      <c r="A3751" s="123"/>
    </row>
    <row r="3752" spans="1:1" x14ac:dyDescent="0.25">
      <c r="A3752" s="123"/>
    </row>
    <row r="3753" spans="1:1" x14ac:dyDescent="0.25">
      <c r="A3753" s="123"/>
    </row>
    <row r="3754" spans="1:1" x14ac:dyDescent="0.25">
      <c r="A3754" s="123"/>
    </row>
    <row r="3755" spans="1:1" x14ac:dyDescent="0.25">
      <c r="A3755" s="123"/>
    </row>
    <row r="3756" spans="1:1" x14ac:dyDescent="0.25">
      <c r="A3756" s="123"/>
    </row>
    <row r="3757" spans="1:1" x14ac:dyDescent="0.25">
      <c r="A3757" s="123"/>
    </row>
    <row r="3758" spans="1:1" x14ac:dyDescent="0.25">
      <c r="A3758" s="123"/>
    </row>
    <row r="3759" spans="1:1" x14ac:dyDescent="0.25">
      <c r="A3759" s="123"/>
    </row>
    <row r="3760" spans="1:1" x14ac:dyDescent="0.25">
      <c r="A3760" s="123"/>
    </row>
    <row r="3761" spans="1:1" x14ac:dyDescent="0.25">
      <c r="A3761" s="123"/>
    </row>
    <row r="3762" spans="1:1" x14ac:dyDescent="0.25">
      <c r="A3762" s="123"/>
    </row>
    <row r="3763" spans="1:1" x14ac:dyDescent="0.25">
      <c r="A3763" s="123"/>
    </row>
    <row r="3764" spans="1:1" x14ac:dyDescent="0.25">
      <c r="A3764" s="123"/>
    </row>
    <row r="3765" spans="1:1" x14ac:dyDescent="0.25">
      <c r="A3765" s="123"/>
    </row>
    <row r="3766" spans="1:1" x14ac:dyDescent="0.25">
      <c r="A3766" s="123"/>
    </row>
    <row r="3767" spans="1:1" x14ac:dyDescent="0.25">
      <c r="A3767" s="123"/>
    </row>
    <row r="3768" spans="1:1" x14ac:dyDescent="0.25">
      <c r="A3768" s="123"/>
    </row>
    <row r="3769" spans="1:1" x14ac:dyDescent="0.25">
      <c r="A3769" s="123"/>
    </row>
    <row r="3770" spans="1:1" x14ac:dyDescent="0.25">
      <c r="A3770" s="123"/>
    </row>
    <row r="3771" spans="1:1" x14ac:dyDescent="0.25">
      <c r="A3771" s="123"/>
    </row>
    <row r="3772" spans="1:1" x14ac:dyDescent="0.25">
      <c r="A3772" s="123"/>
    </row>
    <row r="3773" spans="1:1" x14ac:dyDescent="0.25">
      <c r="A3773" s="123"/>
    </row>
    <row r="3774" spans="1:1" x14ac:dyDescent="0.25">
      <c r="A3774" s="123"/>
    </row>
    <row r="3775" spans="1:1" x14ac:dyDescent="0.25">
      <c r="A3775" s="123"/>
    </row>
    <row r="3776" spans="1:1" x14ac:dyDescent="0.25">
      <c r="A3776" s="123"/>
    </row>
    <row r="3777" spans="1:1" x14ac:dyDescent="0.25">
      <c r="A3777" s="123"/>
    </row>
    <row r="3778" spans="1:1" x14ac:dyDescent="0.25">
      <c r="A3778" s="123"/>
    </row>
    <row r="3779" spans="1:1" x14ac:dyDescent="0.25">
      <c r="A3779" s="123"/>
    </row>
    <row r="3780" spans="1:1" x14ac:dyDescent="0.25">
      <c r="A3780" s="123"/>
    </row>
    <row r="3781" spans="1:1" x14ac:dyDescent="0.25">
      <c r="A3781" s="123"/>
    </row>
    <row r="3782" spans="1:1" x14ac:dyDescent="0.25">
      <c r="A3782" s="123"/>
    </row>
    <row r="3783" spans="1:1" x14ac:dyDescent="0.25">
      <c r="A3783" s="123"/>
    </row>
    <row r="3784" spans="1:1" x14ac:dyDescent="0.25">
      <c r="A3784" s="123"/>
    </row>
    <row r="3785" spans="1:1" x14ac:dyDescent="0.25">
      <c r="A3785" s="123"/>
    </row>
    <row r="3786" spans="1:1" x14ac:dyDescent="0.25">
      <c r="A3786" s="123"/>
    </row>
    <row r="3787" spans="1:1" x14ac:dyDescent="0.25">
      <c r="A3787" s="123"/>
    </row>
    <row r="3788" spans="1:1" x14ac:dyDescent="0.25">
      <c r="A3788" s="123"/>
    </row>
    <row r="3789" spans="1:1" x14ac:dyDescent="0.25">
      <c r="A3789" s="123"/>
    </row>
    <row r="3790" spans="1:1" x14ac:dyDescent="0.25">
      <c r="A3790" s="123"/>
    </row>
    <row r="3791" spans="1:1" x14ac:dyDescent="0.25">
      <c r="A3791" s="123"/>
    </row>
    <row r="3792" spans="1:1" x14ac:dyDescent="0.25">
      <c r="A3792" s="123"/>
    </row>
    <row r="3793" spans="1:1" x14ac:dyDescent="0.25">
      <c r="A3793" s="123"/>
    </row>
    <row r="3794" spans="1:1" x14ac:dyDescent="0.25">
      <c r="A3794" s="123"/>
    </row>
    <row r="3795" spans="1:1" x14ac:dyDescent="0.25">
      <c r="A3795" s="123"/>
    </row>
    <row r="3796" spans="1:1" x14ac:dyDescent="0.25">
      <c r="A3796" s="123"/>
    </row>
    <row r="3797" spans="1:1" x14ac:dyDescent="0.25">
      <c r="A3797" s="123"/>
    </row>
    <row r="3798" spans="1:1" x14ac:dyDescent="0.25">
      <c r="A3798" s="123"/>
    </row>
    <row r="3799" spans="1:1" x14ac:dyDescent="0.25">
      <c r="A3799" s="123"/>
    </row>
    <row r="3800" spans="1:1" x14ac:dyDescent="0.25">
      <c r="A3800" s="123"/>
    </row>
    <row r="3801" spans="1:1" x14ac:dyDescent="0.25">
      <c r="A3801" s="123"/>
    </row>
    <row r="3802" spans="1:1" x14ac:dyDescent="0.25">
      <c r="A3802" s="123"/>
    </row>
    <row r="3803" spans="1:1" x14ac:dyDescent="0.25">
      <c r="A3803" s="123"/>
    </row>
    <row r="3804" spans="1:1" x14ac:dyDescent="0.25">
      <c r="A3804" s="123"/>
    </row>
    <row r="3805" spans="1:1" x14ac:dyDescent="0.25">
      <c r="A3805" s="123"/>
    </row>
    <row r="3806" spans="1:1" x14ac:dyDescent="0.25">
      <c r="A3806" s="123"/>
    </row>
    <row r="3807" spans="1:1" x14ac:dyDescent="0.25">
      <c r="A3807" s="123"/>
    </row>
    <row r="3808" spans="1:1" x14ac:dyDescent="0.25">
      <c r="A3808" s="123"/>
    </row>
    <row r="3809" spans="1:1" x14ac:dyDescent="0.25">
      <c r="A3809" s="123"/>
    </row>
    <row r="3810" spans="1:1" x14ac:dyDescent="0.25">
      <c r="A3810" s="123"/>
    </row>
    <row r="3811" spans="1:1" x14ac:dyDescent="0.25">
      <c r="A3811" s="123"/>
    </row>
    <row r="3812" spans="1:1" x14ac:dyDescent="0.25">
      <c r="A3812" s="123"/>
    </row>
    <row r="3813" spans="1:1" x14ac:dyDescent="0.25">
      <c r="A3813" s="123"/>
    </row>
    <row r="3814" spans="1:1" x14ac:dyDescent="0.25">
      <c r="A3814" s="123"/>
    </row>
    <row r="3815" spans="1:1" x14ac:dyDescent="0.25">
      <c r="A3815" s="123"/>
    </row>
    <row r="3816" spans="1:1" x14ac:dyDescent="0.25">
      <c r="A3816" s="123"/>
    </row>
    <row r="3817" spans="1:1" x14ac:dyDescent="0.25">
      <c r="A3817" s="123"/>
    </row>
    <row r="3818" spans="1:1" x14ac:dyDescent="0.25">
      <c r="A3818" s="123"/>
    </row>
    <row r="3819" spans="1:1" x14ac:dyDescent="0.25">
      <c r="A3819" s="123"/>
    </row>
    <row r="3820" spans="1:1" x14ac:dyDescent="0.25">
      <c r="A3820" s="123"/>
    </row>
    <row r="3821" spans="1:1" x14ac:dyDescent="0.25">
      <c r="A3821" s="123"/>
    </row>
    <row r="3822" spans="1:1" x14ac:dyDescent="0.25">
      <c r="A3822" s="123"/>
    </row>
    <row r="3823" spans="1:1" x14ac:dyDescent="0.25">
      <c r="A3823" s="123"/>
    </row>
    <row r="3824" spans="1:1" x14ac:dyDescent="0.25">
      <c r="A3824" s="123"/>
    </row>
    <row r="3825" spans="1:1" x14ac:dyDescent="0.25">
      <c r="A3825" s="123"/>
    </row>
    <row r="3826" spans="1:1" x14ac:dyDescent="0.25">
      <c r="A3826" s="123"/>
    </row>
    <row r="3827" spans="1:1" x14ac:dyDescent="0.25">
      <c r="A3827" s="123"/>
    </row>
    <row r="3828" spans="1:1" x14ac:dyDescent="0.25">
      <c r="A3828" s="123"/>
    </row>
    <row r="3829" spans="1:1" x14ac:dyDescent="0.25">
      <c r="A3829" s="123"/>
    </row>
    <row r="3830" spans="1:1" x14ac:dyDescent="0.25">
      <c r="A3830" s="123"/>
    </row>
    <row r="3831" spans="1:1" x14ac:dyDescent="0.25">
      <c r="A3831" s="123"/>
    </row>
    <row r="3832" spans="1:1" x14ac:dyDescent="0.25">
      <c r="A3832" s="123"/>
    </row>
    <row r="3833" spans="1:1" x14ac:dyDescent="0.25">
      <c r="A3833" s="123"/>
    </row>
    <row r="3834" spans="1:1" x14ac:dyDescent="0.25">
      <c r="A3834" s="123"/>
    </row>
    <row r="3835" spans="1:1" x14ac:dyDescent="0.25">
      <c r="A3835" s="123"/>
    </row>
    <row r="3836" spans="1:1" x14ac:dyDescent="0.25">
      <c r="A3836" s="123"/>
    </row>
    <row r="3837" spans="1:1" x14ac:dyDescent="0.25">
      <c r="A3837" s="123"/>
    </row>
    <row r="3838" spans="1:1" x14ac:dyDescent="0.25">
      <c r="A3838" s="123"/>
    </row>
    <row r="3839" spans="1:1" x14ac:dyDescent="0.25">
      <c r="A3839" s="123"/>
    </row>
    <row r="3840" spans="1:1" x14ac:dyDescent="0.25">
      <c r="A3840" s="123"/>
    </row>
    <row r="3841" spans="1:1" x14ac:dyDescent="0.25">
      <c r="A3841" s="123"/>
    </row>
    <row r="3842" spans="1:1" x14ac:dyDescent="0.25">
      <c r="A3842" s="123"/>
    </row>
    <row r="3843" spans="1:1" x14ac:dyDescent="0.25">
      <c r="A3843" s="123"/>
    </row>
    <row r="3844" spans="1:1" x14ac:dyDescent="0.25">
      <c r="A3844" s="123"/>
    </row>
    <row r="3845" spans="1:1" x14ac:dyDescent="0.25">
      <c r="A3845" s="123"/>
    </row>
    <row r="3846" spans="1:1" x14ac:dyDescent="0.25">
      <c r="A3846" s="123"/>
    </row>
    <row r="3847" spans="1:1" x14ac:dyDescent="0.25">
      <c r="A3847" s="123"/>
    </row>
    <row r="3848" spans="1:1" x14ac:dyDescent="0.25">
      <c r="A3848" s="123"/>
    </row>
    <row r="3849" spans="1:1" x14ac:dyDescent="0.25">
      <c r="A3849" s="123"/>
    </row>
    <row r="3850" spans="1:1" x14ac:dyDescent="0.25">
      <c r="A3850" s="123"/>
    </row>
    <row r="3851" spans="1:1" x14ac:dyDescent="0.25">
      <c r="A3851" s="123"/>
    </row>
    <row r="3852" spans="1:1" x14ac:dyDescent="0.25">
      <c r="A3852" s="123"/>
    </row>
    <row r="3853" spans="1:1" x14ac:dyDescent="0.25">
      <c r="A3853" s="123"/>
    </row>
    <row r="3854" spans="1:1" x14ac:dyDescent="0.25">
      <c r="A3854" s="123"/>
    </row>
    <row r="3855" spans="1:1" x14ac:dyDescent="0.25">
      <c r="A3855" s="123"/>
    </row>
    <row r="3856" spans="1:1" x14ac:dyDescent="0.25">
      <c r="A3856" s="123"/>
    </row>
    <row r="3857" spans="1:1" x14ac:dyDescent="0.25">
      <c r="A3857" s="123"/>
    </row>
    <row r="3858" spans="1:1" x14ac:dyDescent="0.25">
      <c r="A3858" s="123"/>
    </row>
    <row r="3859" spans="1:1" x14ac:dyDescent="0.25">
      <c r="A3859" s="123"/>
    </row>
    <row r="3860" spans="1:1" x14ac:dyDescent="0.25">
      <c r="A3860" s="123"/>
    </row>
    <row r="3861" spans="1:1" x14ac:dyDescent="0.25">
      <c r="A3861" s="123"/>
    </row>
    <row r="3862" spans="1:1" x14ac:dyDescent="0.25">
      <c r="A3862" s="123"/>
    </row>
    <row r="3863" spans="1:1" x14ac:dyDescent="0.25">
      <c r="A3863" s="123"/>
    </row>
    <row r="3864" spans="1:1" x14ac:dyDescent="0.25">
      <c r="A3864" s="123"/>
    </row>
    <row r="3865" spans="1:1" x14ac:dyDescent="0.25">
      <c r="A3865" s="123"/>
    </row>
    <row r="3866" spans="1:1" x14ac:dyDescent="0.25">
      <c r="A3866" s="123"/>
    </row>
    <row r="3867" spans="1:1" x14ac:dyDescent="0.25">
      <c r="A3867" s="123"/>
    </row>
    <row r="3868" spans="1:1" x14ac:dyDescent="0.25">
      <c r="A3868" s="123"/>
    </row>
    <row r="3869" spans="1:1" x14ac:dyDescent="0.25">
      <c r="A3869" s="123"/>
    </row>
    <row r="3870" spans="1:1" x14ac:dyDescent="0.25">
      <c r="A3870" s="123"/>
    </row>
    <row r="3871" spans="1:1" x14ac:dyDescent="0.25">
      <c r="A3871" s="123"/>
    </row>
    <row r="3872" spans="1:1" x14ac:dyDescent="0.25">
      <c r="A3872" s="123"/>
    </row>
    <row r="3873" spans="1:1" x14ac:dyDescent="0.25">
      <c r="A3873" s="123"/>
    </row>
    <row r="3874" spans="1:1" x14ac:dyDescent="0.25">
      <c r="A3874" s="123"/>
    </row>
    <row r="3875" spans="1:1" x14ac:dyDescent="0.25">
      <c r="A3875" s="123"/>
    </row>
    <row r="3876" spans="1:1" x14ac:dyDescent="0.25">
      <c r="A3876" s="123"/>
    </row>
    <row r="3877" spans="1:1" x14ac:dyDescent="0.25">
      <c r="A3877" s="123"/>
    </row>
    <row r="3878" spans="1:1" x14ac:dyDescent="0.25">
      <c r="A3878" s="123"/>
    </row>
    <row r="3879" spans="1:1" x14ac:dyDescent="0.25">
      <c r="A3879" s="123"/>
    </row>
    <row r="3880" spans="1:1" x14ac:dyDescent="0.25">
      <c r="A3880" s="123"/>
    </row>
    <row r="3881" spans="1:1" x14ac:dyDescent="0.25">
      <c r="A3881" s="123"/>
    </row>
    <row r="3882" spans="1:1" x14ac:dyDescent="0.25">
      <c r="A3882" s="123"/>
    </row>
    <row r="3883" spans="1:1" x14ac:dyDescent="0.25">
      <c r="A3883" s="123"/>
    </row>
    <row r="3884" spans="1:1" x14ac:dyDescent="0.25">
      <c r="A3884" s="123"/>
    </row>
    <row r="3885" spans="1:1" x14ac:dyDescent="0.25">
      <c r="A3885" s="123"/>
    </row>
    <row r="3886" spans="1:1" x14ac:dyDescent="0.25">
      <c r="A3886" s="123"/>
    </row>
    <row r="3887" spans="1:1" x14ac:dyDescent="0.25">
      <c r="A3887" s="123"/>
    </row>
    <row r="3888" spans="1:1" x14ac:dyDescent="0.25">
      <c r="A3888" s="123"/>
    </row>
    <row r="3889" spans="1:1" x14ac:dyDescent="0.25">
      <c r="A3889" s="123"/>
    </row>
    <row r="3890" spans="1:1" x14ac:dyDescent="0.25">
      <c r="A3890" s="123"/>
    </row>
    <row r="3891" spans="1:1" x14ac:dyDescent="0.25">
      <c r="A3891" s="123"/>
    </row>
    <row r="3892" spans="1:1" x14ac:dyDescent="0.25">
      <c r="A3892" s="123"/>
    </row>
    <row r="3893" spans="1:1" x14ac:dyDescent="0.25">
      <c r="A3893" s="123"/>
    </row>
    <row r="3894" spans="1:1" x14ac:dyDescent="0.25">
      <c r="A3894" s="123"/>
    </row>
    <row r="3895" spans="1:1" x14ac:dyDescent="0.25">
      <c r="A3895" s="123"/>
    </row>
    <row r="3896" spans="1:1" x14ac:dyDescent="0.25">
      <c r="A3896" s="123"/>
    </row>
    <row r="3897" spans="1:1" x14ac:dyDescent="0.25">
      <c r="A3897" s="123"/>
    </row>
    <row r="3898" spans="1:1" x14ac:dyDescent="0.25">
      <c r="A3898" s="123"/>
    </row>
    <row r="3899" spans="1:1" x14ac:dyDescent="0.25">
      <c r="A3899" s="123"/>
    </row>
    <row r="3900" spans="1:1" x14ac:dyDescent="0.25">
      <c r="A3900" s="123"/>
    </row>
    <row r="3901" spans="1:1" x14ac:dyDescent="0.25">
      <c r="A3901" s="123"/>
    </row>
    <row r="3902" spans="1:1" x14ac:dyDescent="0.25">
      <c r="A3902" s="123"/>
    </row>
    <row r="3903" spans="1:1" x14ac:dyDescent="0.25">
      <c r="A3903" s="123"/>
    </row>
    <row r="3904" spans="1:1" x14ac:dyDescent="0.25">
      <c r="A3904" s="123"/>
    </row>
    <row r="3905" spans="1:1" x14ac:dyDescent="0.25">
      <c r="A3905" s="123"/>
    </row>
    <row r="3906" spans="1:1" x14ac:dyDescent="0.25">
      <c r="A3906" s="123"/>
    </row>
    <row r="3907" spans="1:1" x14ac:dyDescent="0.25">
      <c r="A3907" s="123"/>
    </row>
    <row r="3908" spans="1:1" x14ac:dyDescent="0.25">
      <c r="A3908" s="123"/>
    </row>
    <row r="3909" spans="1:1" x14ac:dyDescent="0.25">
      <c r="A3909" s="123"/>
    </row>
    <row r="3910" spans="1:1" x14ac:dyDescent="0.25">
      <c r="A3910" s="123"/>
    </row>
    <row r="3911" spans="1:1" x14ac:dyDescent="0.25">
      <c r="A3911" s="123"/>
    </row>
    <row r="3912" spans="1:1" x14ac:dyDescent="0.25">
      <c r="A3912" s="123"/>
    </row>
    <row r="3913" spans="1:1" x14ac:dyDescent="0.25">
      <c r="A3913" s="123"/>
    </row>
    <row r="3914" spans="1:1" x14ac:dyDescent="0.25">
      <c r="A3914" s="123"/>
    </row>
    <row r="3915" spans="1:1" x14ac:dyDescent="0.25">
      <c r="A3915" s="123"/>
    </row>
    <row r="3916" spans="1:1" x14ac:dyDescent="0.25">
      <c r="A3916" s="123"/>
    </row>
    <row r="3917" spans="1:1" x14ac:dyDescent="0.25">
      <c r="A3917" s="123"/>
    </row>
    <row r="3918" spans="1:1" x14ac:dyDescent="0.25">
      <c r="A3918" s="123"/>
    </row>
    <row r="3919" spans="1:1" x14ac:dyDescent="0.25">
      <c r="A3919" s="123"/>
    </row>
    <row r="3920" spans="1:1" x14ac:dyDescent="0.25">
      <c r="A3920" s="123"/>
    </row>
    <row r="3921" spans="1:1" x14ac:dyDescent="0.25">
      <c r="A3921" s="123"/>
    </row>
    <row r="3922" spans="1:1" x14ac:dyDescent="0.25">
      <c r="A3922" s="123"/>
    </row>
    <row r="3923" spans="1:1" x14ac:dyDescent="0.25">
      <c r="A3923" s="123"/>
    </row>
    <row r="3924" spans="1:1" x14ac:dyDescent="0.25">
      <c r="A3924" s="123"/>
    </row>
    <row r="3925" spans="1:1" x14ac:dyDescent="0.25">
      <c r="A3925" s="123"/>
    </row>
    <row r="3926" spans="1:1" x14ac:dyDescent="0.25">
      <c r="A3926" s="123"/>
    </row>
    <row r="3927" spans="1:1" x14ac:dyDescent="0.25">
      <c r="A3927" s="123"/>
    </row>
    <row r="3928" spans="1:1" x14ac:dyDescent="0.25">
      <c r="A3928" s="123"/>
    </row>
    <row r="3929" spans="1:1" x14ac:dyDescent="0.25">
      <c r="A3929" s="123"/>
    </row>
    <row r="3930" spans="1:1" x14ac:dyDescent="0.25">
      <c r="A3930" s="123"/>
    </row>
    <row r="3931" spans="1:1" x14ac:dyDescent="0.25">
      <c r="A3931" s="123"/>
    </row>
    <row r="3932" spans="1:1" x14ac:dyDescent="0.25">
      <c r="A3932" s="123"/>
    </row>
    <row r="3933" spans="1:1" x14ac:dyDescent="0.25">
      <c r="A3933" s="123"/>
    </row>
    <row r="3934" spans="1:1" x14ac:dyDescent="0.25">
      <c r="A3934" s="123"/>
    </row>
    <row r="3935" spans="1:1" x14ac:dyDescent="0.25">
      <c r="A3935" s="123"/>
    </row>
    <row r="3936" spans="1:1" x14ac:dyDescent="0.25">
      <c r="A3936" s="123"/>
    </row>
    <row r="3937" spans="1:1" x14ac:dyDescent="0.25">
      <c r="A3937" s="123"/>
    </row>
    <row r="3938" spans="1:1" x14ac:dyDescent="0.25">
      <c r="A3938" s="123"/>
    </row>
    <row r="3939" spans="1:1" x14ac:dyDescent="0.25">
      <c r="A3939" s="123"/>
    </row>
    <row r="3940" spans="1:1" x14ac:dyDescent="0.25">
      <c r="A3940" s="123"/>
    </row>
    <row r="3941" spans="1:1" x14ac:dyDescent="0.25">
      <c r="A3941" s="123"/>
    </row>
    <row r="3942" spans="1:1" x14ac:dyDescent="0.25">
      <c r="A3942" s="123"/>
    </row>
    <row r="3943" spans="1:1" x14ac:dyDescent="0.25">
      <c r="A3943" s="123"/>
    </row>
    <row r="3944" spans="1:1" x14ac:dyDescent="0.25">
      <c r="A3944" s="123"/>
    </row>
    <row r="3945" spans="1:1" x14ac:dyDescent="0.25">
      <c r="A3945" s="123"/>
    </row>
    <row r="3946" spans="1:1" x14ac:dyDescent="0.25">
      <c r="A3946" s="123"/>
    </row>
    <row r="3947" spans="1:1" x14ac:dyDescent="0.25">
      <c r="A3947" s="123"/>
    </row>
    <row r="3948" spans="1:1" x14ac:dyDescent="0.25">
      <c r="A3948" s="123"/>
    </row>
    <row r="3949" spans="1:1" x14ac:dyDescent="0.25">
      <c r="A3949" s="123"/>
    </row>
    <row r="3950" spans="1:1" x14ac:dyDescent="0.25">
      <c r="A3950" s="123"/>
    </row>
    <row r="3951" spans="1:1" x14ac:dyDescent="0.25">
      <c r="A3951" s="123"/>
    </row>
    <row r="3952" spans="1:1" x14ac:dyDescent="0.25">
      <c r="A3952" s="123"/>
    </row>
    <row r="3953" spans="1:1" x14ac:dyDescent="0.25">
      <c r="A3953" s="123"/>
    </row>
    <row r="3954" spans="1:1" x14ac:dyDescent="0.25">
      <c r="A3954" s="123"/>
    </row>
    <row r="3955" spans="1:1" x14ac:dyDescent="0.25">
      <c r="A3955" s="123"/>
    </row>
    <row r="3956" spans="1:1" x14ac:dyDescent="0.25">
      <c r="A3956" s="123"/>
    </row>
    <row r="3957" spans="1:1" x14ac:dyDescent="0.25">
      <c r="A3957" s="123"/>
    </row>
    <row r="3958" spans="1:1" x14ac:dyDescent="0.25">
      <c r="A3958" s="123"/>
    </row>
    <row r="3959" spans="1:1" x14ac:dyDescent="0.25">
      <c r="A3959" s="123"/>
    </row>
    <row r="3960" spans="1:1" x14ac:dyDescent="0.25">
      <c r="A3960" s="123"/>
    </row>
    <row r="3961" spans="1:1" x14ac:dyDescent="0.25">
      <c r="A3961" s="123"/>
    </row>
    <row r="3962" spans="1:1" x14ac:dyDescent="0.25">
      <c r="A3962" s="123"/>
    </row>
    <row r="3963" spans="1:1" x14ac:dyDescent="0.25">
      <c r="A3963" s="123"/>
    </row>
    <row r="3964" spans="1:1" x14ac:dyDescent="0.25">
      <c r="A3964" s="123"/>
    </row>
    <row r="3965" spans="1:1" x14ac:dyDescent="0.25">
      <c r="A3965" s="123"/>
    </row>
    <row r="3966" spans="1:1" x14ac:dyDescent="0.25">
      <c r="A3966" s="123"/>
    </row>
    <row r="3967" spans="1:1" x14ac:dyDescent="0.25">
      <c r="A3967" s="123"/>
    </row>
    <row r="3968" spans="1:1" x14ac:dyDescent="0.25">
      <c r="A3968" s="123"/>
    </row>
    <row r="3969" spans="1:1" x14ac:dyDescent="0.25">
      <c r="A3969" s="123"/>
    </row>
    <row r="3970" spans="1:1" x14ac:dyDescent="0.25">
      <c r="A3970" s="123"/>
    </row>
    <row r="3971" spans="1:1" x14ac:dyDescent="0.25">
      <c r="A3971" s="123"/>
    </row>
    <row r="3972" spans="1:1" x14ac:dyDescent="0.25">
      <c r="A3972" s="123"/>
    </row>
    <row r="3973" spans="1:1" x14ac:dyDescent="0.25">
      <c r="A3973" s="123"/>
    </row>
    <row r="3974" spans="1:1" x14ac:dyDescent="0.25">
      <c r="A3974" s="123"/>
    </row>
    <row r="3975" spans="1:1" x14ac:dyDescent="0.25">
      <c r="A3975" s="123"/>
    </row>
    <row r="3976" spans="1:1" x14ac:dyDescent="0.25">
      <c r="A3976" s="123"/>
    </row>
    <row r="3977" spans="1:1" x14ac:dyDescent="0.25">
      <c r="A3977" s="123"/>
    </row>
    <row r="3978" spans="1:1" x14ac:dyDescent="0.25">
      <c r="A3978" s="123"/>
    </row>
    <row r="3979" spans="1:1" x14ac:dyDescent="0.25">
      <c r="A3979" s="123"/>
    </row>
    <row r="3980" spans="1:1" x14ac:dyDescent="0.25">
      <c r="A3980" s="123"/>
    </row>
    <row r="3981" spans="1:1" x14ac:dyDescent="0.25">
      <c r="A3981" s="123"/>
    </row>
    <row r="3982" spans="1:1" x14ac:dyDescent="0.25">
      <c r="A3982" s="123"/>
    </row>
    <row r="3983" spans="1:1" x14ac:dyDescent="0.25">
      <c r="A3983" s="123"/>
    </row>
    <row r="3984" spans="1:1" x14ac:dyDescent="0.25">
      <c r="A3984" s="123"/>
    </row>
    <row r="3985" spans="1:1" x14ac:dyDescent="0.25">
      <c r="A3985" s="123"/>
    </row>
    <row r="3986" spans="1:1" x14ac:dyDescent="0.25">
      <c r="A3986" s="123"/>
    </row>
    <row r="3987" spans="1:1" x14ac:dyDescent="0.25">
      <c r="A3987" s="123"/>
    </row>
    <row r="3988" spans="1:1" x14ac:dyDescent="0.25">
      <c r="A3988" s="123"/>
    </row>
    <row r="3989" spans="1:1" x14ac:dyDescent="0.25">
      <c r="A3989" s="123"/>
    </row>
    <row r="3990" spans="1:1" x14ac:dyDescent="0.25">
      <c r="A3990" s="123"/>
    </row>
    <row r="3991" spans="1:1" x14ac:dyDescent="0.25">
      <c r="A3991" s="123"/>
    </row>
    <row r="3992" spans="1:1" x14ac:dyDescent="0.25">
      <c r="A3992" s="123"/>
    </row>
    <row r="3993" spans="1:1" x14ac:dyDescent="0.25">
      <c r="A3993" s="123"/>
    </row>
    <row r="3994" spans="1:1" x14ac:dyDescent="0.25">
      <c r="A3994" s="123"/>
    </row>
    <row r="3995" spans="1:1" x14ac:dyDescent="0.25">
      <c r="A3995" s="123"/>
    </row>
    <row r="3996" spans="1:1" x14ac:dyDescent="0.25">
      <c r="A3996" s="123"/>
    </row>
    <row r="3997" spans="1:1" x14ac:dyDescent="0.25">
      <c r="A3997" s="123"/>
    </row>
    <row r="3998" spans="1:1" x14ac:dyDescent="0.25">
      <c r="A3998" s="123"/>
    </row>
    <row r="3999" spans="1:1" x14ac:dyDescent="0.25">
      <c r="A3999" s="123"/>
    </row>
    <row r="4000" spans="1:1" x14ac:dyDescent="0.25">
      <c r="A4000" s="123"/>
    </row>
    <row r="4001" spans="1:1" x14ac:dyDescent="0.25">
      <c r="A4001" s="123"/>
    </row>
    <row r="4002" spans="1:1" x14ac:dyDescent="0.25">
      <c r="A4002" s="123"/>
    </row>
    <row r="4003" spans="1:1" x14ac:dyDescent="0.25">
      <c r="A4003" s="123"/>
    </row>
    <row r="4004" spans="1:1" x14ac:dyDescent="0.25">
      <c r="A4004" s="123"/>
    </row>
    <row r="4005" spans="1:1" x14ac:dyDescent="0.25">
      <c r="A4005" s="123"/>
    </row>
    <row r="4006" spans="1:1" x14ac:dyDescent="0.25">
      <c r="A4006" s="123"/>
    </row>
    <row r="4007" spans="1:1" x14ac:dyDescent="0.25">
      <c r="A4007" s="123"/>
    </row>
    <row r="4008" spans="1:1" x14ac:dyDescent="0.25">
      <c r="A4008" s="123"/>
    </row>
    <row r="4009" spans="1:1" x14ac:dyDescent="0.25">
      <c r="A4009" s="123"/>
    </row>
    <row r="4010" spans="1:1" x14ac:dyDescent="0.25">
      <c r="A4010" s="123"/>
    </row>
    <row r="4011" spans="1:1" x14ac:dyDescent="0.25">
      <c r="A4011" s="123"/>
    </row>
    <row r="4012" spans="1:1" x14ac:dyDescent="0.25">
      <c r="A4012" s="123"/>
    </row>
    <row r="4013" spans="1:1" x14ac:dyDescent="0.25">
      <c r="A4013" s="123"/>
    </row>
    <row r="4014" spans="1:1" x14ac:dyDescent="0.25">
      <c r="A4014" s="123"/>
    </row>
    <row r="4015" spans="1:1" x14ac:dyDescent="0.25">
      <c r="A4015" s="123"/>
    </row>
    <row r="4016" spans="1:1" x14ac:dyDescent="0.25">
      <c r="A4016" s="123"/>
    </row>
    <row r="4017" spans="1:1" x14ac:dyDescent="0.25">
      <c r="A4017" s="123"/>
    </row>
    <row r="4018" spans="1:1" x14ac:dyDescent="0.25">
      <c r="A4018" s="123"/>
    </row>
    <row r="4019" spans="1:1" x14ac:dyDescent="0.25">
      <c r="A4019" s="123"/>
    </row>
    <row r="4020" spans="1:1" x14ac:dyDescent="0.25">
      <c r="A4020" s="123"/>
    </row>
    <row r="4021" spans="1:1" x14ac:dyDescent="0.25">
      <c r="A4021" s="123"/>
    </row>
    <row r="4022" spans="1:1" x14ac:dyDescent="0.25">
      <c r="A4022" s="123"/>
    </row>
    <row r="4023" spans="1:1" x14ac:dyDescent="0.25">
      <c r="A4023" s="123"/>
    </row>
    <row r="4024" spans="1:1" x14ac:dyDescent="0.25">
      <c r="A4024" s="123"/>
    </row>
    <row r="4025" spans="1:1" x14ac:dyDescent="0.25">
      <c r="A4025" s="123"/>
    </row>
    <row r="4026" spans="1:1" x14ac:dyDescent="0.25">
      <c r="A4026" s="123"/>
    </row>
    <row r="4027" spans="1:1" x14ac:dyDescent="0.25">
      <c r="A4027" s="123"/>
    </row>
    <row r="4028" spans="1:1" x14ac:dyDescent="0.25">
      <c r="A4028" s="123"/>
    </row>
    <row r="4029" spans="1:1" x14ac:dyDescent="0.25">
      <c r="A4029" s="123"/>
    </row>
    <row r="4030" spans="1:1" x14ac:dyDescent="0.25">
      <c r="A4030" s="123"/>
    </row>
    <row r="4031" spans="1:1" x14ac:dyDescent="0.25">
      <c r="A4031" s="123"/>
    </row>
    <row r="4032" spans="1:1" x14ac:dyDescent="0.25">
      <c r="A4032" s="123"/>
    </row>
    <row r="4033" spans="1:1" x14ac:dyDescent="0.25">
      <c r="A4033" s="123"/>
    </row>
    <row r="4034" spans="1:1" x14ac:dyDescent="0.25">
      <c r="A4034" s="123"/>
    </row>
    <row r="4035" spans="1:1" x14ac:dyDescent="0.25">
      <c r="A4035" s="123"/>
    </row>
    <row r="4036" spans="1:1" x14ac:dyDescent="0.25">
      <c r="A4036" s="123"/>
    </row>
    <row r="4037" spans="1:1" x14ac:dyDescent="0.25">
      <c r="A4037" s="123"/>
    </row>
    <row r="4038" spans="1:1" x14ac:dyDescent="0.25">
      <c r="A4038" s="123"/>
    </row>
    <row r="4039" spans="1:1" x14ac:dyDescent="0.25">
      <c r="A4039" s="123"/>
    </row>
    <row r="4040" spans="1:1" x14ac:dyDescent="0.25">
      <c r="A4040" s="123"/>
    </row>
    <row r="4041" spans="1:1" x14ac:dyDescent="0.25">
      <c r="A4041" s="123"/>
    </row>
    <row r="4042" spans="1:1" x14ac:dyDescent="0.25">
      <c r="A4042" s="123"/>
    </row>
    <row r="4043" spans="1:1" x14ac:dyDescent="0.25">
      <c r="A4043" s="123"/>
    </row>
    <row r="4044" spans="1:1" x14ac:dyDescent="0.25">
      <c r="A4044" s="123"/>
    </row>
    <row r="4045" spans="1:1" x14ac:dyDescent="0.25">
      <c r="A4045" s="123"/>
    </row>
    <row r="4046" spans="1:1" x14ac:dyDescent="0.25">
      <c r="A4046" s="123"/>
    </row>
    <row r="4047" spans="1:1" x14ac:dyDescent="0.25">
      <c r="A4047" s="123"/>
    </row>
    <row r="4048" spans="1:1" x14ac:dyDescent="0.25">
      <c r="A4048" s="123"/>
    </row>
    <row r="4049" spans="1:1" x14ac:dyDescent="0.25">
      <c r="A4049" s="123"/>
    </row>
    <row r="4050" spans="1:1" x14ac:dyDescent="0.25">
      <c r="A4050" s="123"/>
    </row>
    <row r="4051" spans="1:1" x14ac:dyDescent="0.25">
      <c r="A4051" s="123"/>
    </row>
    <row r="4052" spans="1:1" x14ac:dyDescent="0.25">
      <c r="A4052" s="123"/>
    </row>
    <row r="4053" spans="1:1" x14ac:dyDescent="0.25">
      <c r="A4053" s="123"/>
    </row>
    <row r="4054" spans="1:1" x14ac:dyDescent="0.25">
      <c r="A4054" s="123"/>
    </row>
    <row r="4055" spans="1:1" x14ac:dyDescent="0.25">
      <c r="A4055" s="123"/>
    </row>
    <row r="4056" spans="1:1" x14ac:dyDescent="0.25">
      <c r="A4056" s="123"/>
    </row>
    <row r="4057" spans="1:1" x14ac:dyDescent="0.25">
      <c r="A4057" s="123"/>
    </row>
    <row r="4058" spans="1:1" x14ac:dyDescent="0.25">
      <c r="A4058" s="123"/>
    </row>
    <row r="4059" spans="1:1" x14ac:dyDescent="0.25">
      <c r="A4059" s="123"/>
    </row>
    <row r="4060" spans="1:1" x14ac:dyDescent="0.25">
      <c r="A4060" s="123"/>
    </row>
    <row r="4061" spans="1:1" x14ac:dyDescent="0.25">
      <c r="A4061" s="123"/>
    </row>
    <row r="4062" spans="1:1" x14ac:dyDescent="0.25">
      <c r="A4062" s="123"/>
    </row>
    <row r="4063" spans="1:1" x14ac:dyDescent="0.25">
      <c r="A4063" s="123"/>
    </row>
    <row r="4064" spans="1:1" x14ac:dyDescent="0.25">
      <c r="A4064" s="123"/>
    </row>
    <row r="4065" spans="1:1" x14ac:dyDescent="0.25">
      <c r="A4065" s="123"/>
    </row>
    <row r="4066" spans="1:1" x14ac:dyDescent="0.25">
      <c r="A4066" s="123"/>
    </row>
    <row r="4067" spans="1:1" x14ac:dyDescent="0.25">
      <c r="A4067" s="123"/>
    </row>
    <row r="4068" spans="1:1" x14ac:dyDescent="0.25">
      <c r="A4068" s="123"/>
    </row>
    <row r="4069" spans="1:1" x14ac:dyDescent="0.25">
      <c r="A4069" s="123"/>
    </row>
    <row r="4070" spans="1:1" x14ac:dyDescent="0.25">
      <c r="A4070" s="123"/>
    </row>
    <row r="4071" spans="1:1" x14ac:dyDescent="0.25">
      <c r="A4071" s="123"/>
    </row>
    <row r="4072" spans="1:1" x14ac:dyDescent="0.25">
      <c r="A4072" s="123"/>
    </row>
    <row r="4073" spans="1:1" x14ac:dyDescent="0.25">
      <c r="A4073" s="123"/>
    </row>
    <row r="4074" spans="1:1" x14ac:dyDescent="0.25">
      <c r="A4074" s="123"/>
    </row>
    <row r="4075" spans="1:1" x14ac:dyDescent="0.25">
      <c r="A4075" s="123"/>
    </row>
    <row r="4076" spans="1:1" x14ac:dyDescent="0.25">
      <c r="A4076" s="123"/>
    </row>
    <row r="4077" spans="1:1" x14ac:dyDescent="0.25">
      <c r="A4077" s="123"/>
    </row>
    <row r="4078" spans="1:1" x14ac:dyDescent="0.25">
      <c r="A4078" s="123"/>
    </row>
    <row r="4079" spans="1:1" x14ac:dyDescent="0.25">
      <c r="A4079" s="123"/>
    </row>
    <row r="4080" spans="1:1" x14ac:dyDescent="0.25">
      <c r="A4080" s="123"/>
    </row>
    <row r="4081" spans="1:1" x14ac:dyDescent="0.25">
      <c r="A4081" s="123"/>
    </row>
    <row r="4082" spans="1:1" x14ac:dyDescent="0.25">
      <c r="A4082" s="123"/>
    </row>
    <row r="4083" spans="1:1" x14ac:dyDescent="0.25">
      <c r="A4083" s="123"/>
    </row>
    <row r="4084" spans="1:1" x14ac:dyDescent="0.25">
      <c r="A4084" s="123"/>
    </row>
    <row r="4085" spans="1:1" x14ac:dyDescent="0.25">
      <c r="A4085" s="123"/>
    </row>
    <row r="4086" spans="1:1" x14ac:dyDescent="0.25">
      <c r="A4086" s="123"/>
    </row>
    <row r="4087" spans="1:1" x14ac:dyDescent="0.25">
      <c r="A4087" s="123"/>
    </row>
    <row r="4088" spans="1:1" x14ac:dyDescent="0.25">
      <c r="A4088" s="123"/>
    </row>
    <row r="4089" spans="1:1" x14ac:dyDescent="0.25">
      <c r="A4089" s="123"/>
    </row>
    <row r="4090" spans="1:1" x14ac:dyDescent="0.25">
      <c r="A4090" s="123"/>
    </row>
    <row r="4091" spans="1:1" x14ac:dyDescent="0.25">
      <c r="A4091" s="123"/>
    </row>
    <row r="4092" spans="1:1" x14ac:dyDescent="0.25">
      <c r="A4092" s="123"/>
    </row>
    <row r="4093" spans="1:1" x14ac:dyDescent="0.25">
      <c r="A4093" s="123"/>
    </row>
    <row r="4094" spans="1:1" x14ac:dyDescent="0.25">
      <c r="A4094" s="123"/>
    </row>
    <row r="4095" spans="1:1" x14ac:dyDescent="0.25">
      <c r="A4095" s="123"/>
    </row>
    <row r="4096" spans="1:1" x14ac:dyDescent="0.25">
      <c r="A4096" s="123"/>
    </row>
    <row r="4097" spans="1:1" x14ac:dyDescent="0.25">
      <c r="A4097" s="123"/>
    </row>
    <row r="4098" spans="1:1" x14ac:dyDescent="0.25">
      <c r="A4098" s="123"/>
    </row>
    <row r="4099" spans="1:1" x14ac:dyDescent="0.25">
      <c r="A4099" s="123"/>
    </row>
    <row r="4100" spans="1:1" x14ac:dyDescent="0.25">
      <c r="A4100" s="123"/>
    </row>
    <row r="4101" spans="1:1" x14ac:dyDescent="0.25">
      <c r="A4101" s="123"/>
    </row>
    <row r="4102" spans="1:1" x14ac:dyDescent="0.25">
      <c r="A4102" s="123"/>
    </row>
    <row r="4103" spans="1:1" x14ac:dyDescent="0.25">
      <c r="A4103" s="123"/>
    </row>
    <row r="4104" spans="1:1" x14ac:dyDescent="0.25">
      <c r="A4104" s="123"/>
    </row>
    <row r="4105" spans="1:1" x14ac:dyDescent="0.25">
      <c r="A4105" s="123"/>
    </row>
    <row r="4106" spans="1:1" x14ac:dyDescent="0.25">
      <c r="A4106" s="123"/>
    </row>
    <row r="4107" spans="1:1" x14ac:dyDescent="0.25">
      <c r="A4107" s="123"/>
    </row>
    <row r="4108" spans="1:1" x14ac:dyDescent="0.25">
      <c r="A4108" s="123"/>
    </row>
    <row r="4109" spans="1:1" x14ac:dyDescent="0.25">
      <c r="A4109" s="123"/>
    </row>
    <row r="4110" spans="1:1" x14ac:dyDescent="0.25">
      <c r="A4110" s="123"/>
    </row>
    <row r="4111" spans="1:1" x14ac:dyDescent="0.25">
      <c r="A4111" s="123"/>
    </row>
    <row r="4112" spans="1:1" x14ac:dyDescent="0.25">
      <c r="A4112" s="123"/>
    </row>
    <row r="4113" spans="1:1" x14ac:dyDescent="0.25">
      <c r="A4113" s="123"/>
    </row>
    <row r="4114" spans="1:1" x14ac:dyDescent="0.25">
      <c r="A4114" s="123"/>
    </row>
    <row r="4115" spans="1:1" x14ac:dyDescent="0.25">
      <c r="A4115" s="123"/>
    </row>
    <row r="4116" spans="1:1" x14ac:dyDescent="0.25">
      <c r="A4116" s="123"/>
    </row>
    <row r="4117" spans="1:1" x14ac:dyDescent="0.25">
      <c r="A4117" s="123"/>
    </row>
    <row r="4118" spans="1:1" x14ac:dyDescent="0.25">
      <c r="A4118" s="123"/>
    </row>
    <row r="4119" spans="1:1" x14ac:dyDescent="0.25">
      <c r="A4119" s="123"/>
    </row>
    <row r="4120" spans="1:1" x14ac:dyDescent="0.25">
      <c r="A4120" s="123"/>
    </row>
    <row r="4121" spans="1:1" x14ac:dyDescent="0.25">
      <c r="A4121" s="123"/>
    </row>
    <row r="4122" spans="1:1" x14ac:dyDescent="0.25">
      <c r="A4122" s="123"/>
    </row>
    <row r="4123" spans="1:1" x14ac:dyDescent="0.25">
      <c r="A4123" s="123"/>
    </row>
    <row r="4124" spans="1:1" x14ac:dyDescent="0.25">
      <c r="A4124" s="123"/>
    </row>
    <row r="4125" spans="1:1" x14ac:dyDescent="0.25">
      <c r="A4125" s="123"/>
    </row>
    <row r="4126" spans="1:1" x14ac:dyDescent="0.25">
      <c r="A4126" s="123"/>
    </row>
    <row r="4127" spans="1:1" x14ac:dyDescent="0.25">
      <c r="A4127" s="123"/>
    </row>
    <row r="4128" spans="1:1" x14ac:dyDescent="0.25">
      <c r="A4128" s="123"/>
    </row>
    <row r="4129" spans="1:1" x14ac:dyDescent="0.25">
      <c r="A4129" s="123"/>
    </row>
    <row r="4130" spans="1:1" x14ac:dyDescent="0.25">
      <c r="A4130" s="123"/>
    </row>
    <row r="4131" spans="1:1" x14ac:dyDescent="0.25">
      <c r="A4131" s="123"/>
    </row>
    <row r="4132" spans="1:1" x14ac:dyDescent="0.25">
      <c r="A4132" s="123"/>
    </row>
    <row r="4133" spans="1:1" x14ac:dyDescent="0.25">
      <c r="A4133" s="123"/>
    </row>
    <row r="4134" spans="1:1" x14ac:dyDescent="0.25">
      <c r="A4134" s="123"/>
    </row>
    <row r="4135" spans="1:1" x14ac:dyDescent="0.25">
      <c r="A4135" s="123"/>
    </row>
    <row r="4136" spans="1:1" x14ac:dyDescent="0.25">
      <c r="A4136" s="123"/>
    </row>
    <row r="4137" spans="1:1" x14ac:dyDescent="0.25">
      <c r="A4137" s="123"/>
    </row>
    <row r="4138" spans="1:1" x14ac:dyDescent="0.25">
      <c r="A4138" s="123"/>
    </row>
    <row r="4139" spans="1:1" x14ac:dyDescent="0.25">
      <c r="A4139" s="123"/>
    </row>
    <row r="4140" spans="1:1" x14ac:dyDescent="0.25">
      <c r="A4140" s="123"/>
    </row>
    <row r="4141" spans="1:1" x14ac:dyDescent="0.25">
      <c r="A4141" s="123"/>
    </row>
    <row r="4142" spans="1:1" x14ac:dyDescent="0.25">
      <c r="A4142" s="123"/>
    </row>
    <row r="4143" spans="1:1" x14ac:dyDescent="0.25">
      <c r="A4143" s="123"/>
    </row>
    <row r="4144" spans="1:1" x14ac:dyDescent="0.25">
      <c r="A4144" s="123"/>
    </row>
    <row r="4145" spans="1:1" x14ac:dyDescent="0.25">
      <c r="A4145" s="123"/>
    </row>
    <row r="4146" spans="1:1" x14ac:dyDescent="0.25">
      <c r="A4146" s="123"/>
    </row>
    <row r="4147" spans="1:1" x14ac:dyDescent="0.25">
      <c r="A4147" s="123"/>
    </row>
    <row r="4148" spans="1:1" x14ac:dyDescent="0.25">
      <c r="A4148" s="123"/>
    </row>
    <row r="4149" spans="1:1" x14ac:dyDescent="0.25">
      <c r="A4149" s="123"/>
    </row>
    <row r="4150" spans="1:1" x14ac:dyDescent="0.25">
      <c r="A4150" s="123"/>
    </row>
    <row r="4151" spans="1:1" x14ac:dyDescent="0.25">
      <c r="A4151" s="123"/>
    </row>
    <row r="4152" spans="1:1" x14ac:dyDescent="0.25">
      <c r="A4152" s="123"/>
    </row>
    <row r="4153" spans="1:1" x14ac:dyDescent="0.25">
      <c r="A4153" s="123"/>
    </row>
    <row r="4154" spans="1:1" x14ac:dyDescent="0.25">
      <c r="A4154" s="123"/>
    </row>
    <row r="4155" spans="1:1" x14ac:dyDescent="0.25">
      <c r="A4155" s="123"/>
    </row>
    <row r="4156" spans="1:1" x14ac:dyDescent="0.25">
      <c r="A4156" s="123"/>
    </row>
    <row r="4157" spans="1:1" x14ac:dyDescent="0.25">
      <c r="A4157" s="123"/>
    </row>
    <row r="4158" spans="1:1" x14ac:dyDescent="0.25">
      <c r="A4158" s="123"/>
    </row>
    <row r="4159" spans="1:1" x14ac:dyDescent="0.25">
      <c r="A4159" s="123"/>
    </row>
    <row r="4160" spans="1:1" x14ac:dyDescent="0.25">
      <c r="A4160" s="123"/>
    </row>
    <row r="4161" spans="1:1" x14ac:dyDescent="0.25">
      <c r="A4161" s="123"/>
    </row>
    <row r="4162" spans="1:1" x14ac:dyDescent="0.25">
      <c r="A4162" s="123"/>
    </row>
    <row r="4163" spans="1:1" x14ac:dyDescent="0.25">
      <c r="A4163" s="123"/>
    </row>
    <row r="4164" spans="1:1" x14ac:dyDescent="0.25">
      <c r="A4164" s="123"/>
    </row>
    <row r="4165" spans="1:1" x14ac:dyDescent="0.25">
      <c r="A4165" s="123"/>
    </row>
    <row r="4166" spans="1:1" x14ac:dyDescent="0.25">
      <c r="A4166" s="123"/>
    </row>
    <row r="4167" spans="1:1" x14ac:dyDescent="0.25">
      <c r="A4167" s="123"/>
    </row>
    <row r="4168" spans="1:1" x14ac:dyDescent="0.25">
      <c r="A4168" s="123"/>
    </row>
    <row r="4169" spans="1:1" x14ac:dyDescent="0.25">
      <c r="A4169" s="123"/>
    </row>
    <row r="4170" spans="1:1" x14ac:dyDescent="0.25">
      <c r="A4170" s="123"/>
    </row>
    <row r="4171" spans="1:1" x14ac:dyDescent="0.25">
      <c r="A4171" s="123"/>
    </row>
    <row r="4172" spans="1:1" x14ac:dyDescent="0.25">
      <c r="A4172" s="123"/>
    </row>
    <row r="4173" spans="1:1" x14ac:dyDescent="0.25">
      <c r="A4173" s="123"/>
    </row>
    <row r="4174" spans="1:1" x14ac:dyDescent="0.25">
      <c r="A4174" s="123"/>
    </row>
    <row r="4175" spans="1:1" x14ac:dyDescent="0.25">
      <c r="A4175" s="123"/>
    </row>
    <row r="4176" spans="1:1" x14ac:dyDescent="0.25">
      <c r="A4176" s="123"/>
    </row>
    <row r="4177" spans="1:1" x14ac:dyDescent="0.25">
      <c r="A4177" s="123"/>
    </row>
    <row r="4178" spans="1:1" x14ac:dyDescent="0.25">
      <c r="A4178" s="123"/>
    </row>
    <row r="4179" spans="1:1" x14ac:dyDescent="0.25">
      <c r="A4179" s="123"/>
    </row>
    <row r="4180" spans="1:1" x14ac:dyDescent="0.25">
      <c r="A4180" s="123"/>
    </row>
    <row r="4181" spans="1:1" x14ac:dyDescent="0.25">
      <c r="A4181" s="123"/>
    </row>
    <row r="4182" spans="1:1" x14ac:dyDescent="0.25">
      <c r="A4182" s="123"/>
    </row>
    <row r="4183" spans="1:1" x14ac:dyDescent="0.25">
      <c r="A4183" s="123"/>
    </row>
    <row r="4184" spans="1:1" x14ac:dyDescent="0.25">
      <c r="A4184" s="123"/>
    </row>
    <row r="4185" spans="1:1" x14ac:dyDescent="0.25">
      <c r="A4185" s="123"/>
    </row>
    <row r="4186" spans="1:1" x14ac:dyDescent="0.25">
      <c r="A4186" s="123"/>
    </row>
    <row r="4187" spans="1:1" x14ac:dyDescent="0.25">
      <c r="A4187" s="123"/>
    </row>
    <row r="4188" spans="1:1" x14ac:dyDescent="0.25">
      <c r="A4188" s="123"/>
    </row>
    <row r="4189" spans="1:1" x14ac:dyDescent="0.25">
      <c r="A4189" s="123"/>
    </row>
    <row r="4190" spans="1:1" x14ac:dyDescent="0.25">
      <c r="A4190" s="123"/>
    </row>
    <row r="4191" spans="1:1" x14ac:dyDescent="0.25">
      <c r="A4191" s="123"/>
    </row>
    <row r="4192" spans="1:1" x14ac:dyDescent="0.25">
      <c r="A4192" s="123"/>
    </row>
    <row r="4193" spans="1:1" x14ac:dyDescent="0.25">
      <c r="A4193" s="123"/>
    </row>
    <row r="4194" spans="1:1" x14ac:dyDescent="0.25">
      <c r="A4194" s="123"/>
    </row>
    <row r="4195" spans="1:1" x14ac:dyDescent="0.25">
      <c r="A4195" s="123"/>
    </row>
    <row r="4196" spans="1:1" x14ac:dyDescent="0.25">
      <c r="A4196" s="123"/>
    </row>
    <row r="4197" spans="1:1" x14ac:dyDescent="0.25">
      <c r="A4197" s="123"/>
    </row>
    <row r="4198" spans="1:1" x14ac:dyDescent="0.25">
      <c r="A4198" s="123"/>
    </row>
    <row r="4199" spans="1:1" x14ac:dyDescent="0.25">
      <c r="A4199" s="123"/>
    </row>
    <row r="4200" spans="1:1" x14ac:dyDescent="0.25">
      <c r="A4200" s="123"/>
    </row>
    <row r="4201" spans="1:1" x14ac:dyDescent="0.25">
      <c r="A4201" s="123"/>
    </row>
    <row r="4202" spans="1:1" x14ac:dyDescent="0.25">
      <c r="A4202" s="123"/>
    </row>
    <row r="4203" spans="1:1" x14ac:dyDescent="0.25">
      <c r="A4203" s="123"/>
    </row>
    <row r="4204" spans="1:1" x14ac:dyDescent="0.25">
      <c r="A4204" s="123"/>
    </row>
    <row r="4205" spans="1:1" x14ac:dyDescent="0.25">
      <c r="A4205" s="123"/>
    </row>
    <row r="4206" spans="1:1" x14ac:dyDescent="0.25">
      <c r="A4206" s="123"/>
    </row>
    <row r="4207" spans="1:1" x14ac:dyDescent="0.25">
      <c r="A4207" s="123"/>
    </row>
    <row r="4208" spans="1:1" x14ac:dyDescent="0.25">
      <c r="A4208" s="123"/>
    </row>
    <row r="4209" spans="1:1" x14ac:dyDescent="0.25">
      <c r="A4209" s="123"/>
    </row>
    <row r="4210" spans="1:1" x14ac:dyDescent="0.25">
      <c r="A4210" s="123"/>
    </row>
    <row r="4211" spans="1:1" x14ac:dyDescent="0.25">
      <c r="A4211" s="123"/>
    </row>
    <row r="4212" spans="1:1" x14ac:dyDescent="0.25">
      <c r="A4212" s="123"/>
    </row>
    <row r="4213" spans="1:1" x14ac:dyDescent="0.25">
      <c r="A4213" s="123"/>
    </row>
    <row r="4214" spans="1:1" x14ac:dyDescent="0.25">
      <c r="A4214" s="123"/>
    </row>
    <row r="4215" spans="1:1" x14ac:dyDescent="0.25">
      <c r="A4215" s="123"/>
    </row>
    <row r="4216" spans="1:1" x14ac:dyDescent="0.25">
      <c r="A4216" s="123"/>
    </row>
    <row r="4217" spans="1:1" x14ac:dyDescent="0.25">
      <c r="A4217" s="123"/>
    </row>
    <row r="4218" spans="1:1" x14ac:dyDescent="0.25">
      <c r="A4218" s="123"/>
    </row>
    <row r="4219" spans="1:1" x14ac:dyDescent="0.25">
      <c r="A4219" s="123"/>
    </row>
    <row r="4220" spans="1:1" x14ac:dyDescent="0.25">
      <c r="A4220" s="123"/>
    </row>
    <row r="4221" spans="1:1" x14ac:dyDescent="0.25">
      <c r="A4221" s="123"/>
    </row>
    <row r="4222" spans="1:1" x14ac:dyDescent="0.25">
      <c r="A4222" s="123"/>
    </row>
    <row r="4223" spans="1:1" x14ac:dyDescent="0.25">
      <c r="A4223" s="123"/>
    </row>
    <row r="4224" spans="1:1" x14ac:dyDescent="0.25">
      <c r="A4224" s="123"/>
    </row>
    <row r="4225" spans="1:1" x14ac:dyDescent="0.25">
      <c r="A4225" s="123"/>
    </row>
    <row r="4226" spans="1:1" x14ac:dyDescent="0.25">
      <c r="A4226" s="123"/>
    </row>
    <row r="4227" spans="1:1" x14ac:dyDescent="0.25">
      <c r="A4227" s="123"/>
    </row>
    <row r="4228" spans="1:1" x14ac:dyDescent="0.25">
      <c r="A4228" s="123"/>
    </row>
    <row r="4229" spans="1:1" x14ac:dyDescent="0.25">
      <c r="A4229" s="123"/>
    </row>
    <row r="4230" spans="1:1" x14ac:dyDescent="0.25">
      <c r="A4230" s="123"/>
    </row>
    <row r="4231" spans="1:1" x14ac:dyDescent="0.25">
      <c r="A4231" s="123"/>
    </row>
    <row r="4232" spans="1:1" x14ac:dyDescent="0.25">
      <c r="A4232" s="123"/>
    </row>
    <row r="4233" spans="1:1" x14ac:dyDescent="0.25">
      <c r="A4233" s="123"/>
    </row>
    <row r="4234" spans="1:1" x14ac:dyDescent="0.25">
      <c r="A4234" s="123"/>
    </row>
    <row r="4235" spans="1:1" x14ac:dyDescent="0.25">
      <c r="A4235" s="123"/>
    </row>
    <row r="4236" spans="1:1" x14ac:dyDescent="0.25">
      <c r="A4236" s="123"/>
    </row>
    <row r="4237" spans="1:1" x14ac:dyDescent="0.25">
      <c r="A4237" s="123"/>
    </row>
    <row r="4238" spans="1:1" x14ac:dyDescent="0.25">
      <c r="A4238" s="123"/>
    </row>
    <row r="4239" spans="1:1" x14ac:dyDescent="0.25">
      <c r="A4239" s="123"/>
    </row>
    <row r="4240" spans="1:1" x14ac:dyDescent="0.25">
      <c r="A4240" s="123"/>
    </row>
    <row r="4241" spans="1:1" x14ac:dyDescent="0.25">
      <c r="A4241" s="123"/>
    </row>
    <row r="4242" spans="1:1" x14ac:dyDescent="0.25">
      <c r="A4242" s="123"/>
    </row>
    <row r="4243" spans="1:1" x14ac:dyDescent="0.25">
      <c r="A4243" s="123"/>
    </row>
    <row r="4244" spans="1:1" x14ac:dyDescent="0.25">
      <c r="A4244" s="123"/>
    </row>
    <row r="4245" spans="1:1" x14ac:dyDescent="0.25">
      <c r="A4245" s="123"/>
    </row>
    <row r="4246" spans="1:1" x14ac:dyDescent="0.25">
      <c r="A4246" s="123"/>
    </row>
    <row r="4247" spans="1:1" x14ac:dyDescent="0.25">
      <c r="A4247" s="123"/>
    </row>
    <row r="4248" spans="1:1" x14ac:dyDescent="0.25">
      <c r="A4248" s="123"/>
    </row>
    <row r="4249" spans="1:1" x14ac:dyDescent="0.25">
      <c r="A4249" s="123"/>
    </row>
    <row r="4250" spans="1:1" x14ac:dyDescent="0.25">
      <c r="A4250" s="123"/>
    </row>
    <row r="4251" spans="1:1" x14ac:dyDescent="0.25">
      <c r="A4251" s="123"/>
    </row>
    <row r="4252" spans="1:1" x14ac:dyDescent="0.25">
      <c r="A4252" s="123"/>
    </row>
    <row r="4253" spans="1:1" x14ac:dyDescent="0.25">
      <c r="A4253" s="123"/>
    </row>
    <row r="4254" spans="1:1" x14ac:dyDescent="0.25">
      <c r="A4254" s="123"/>
    </row>
    <row r="4255" spans="1:1" x14ac:dyDescent="0.25">
      <c r="A4255" s="123"/>
    </row>
    <row r="4256" spans="1:1" x14ac:dyDescent="0.25">
      <c r="A4256" s="123"/>
    </row>
    <row r="4257" spans="1:1" x14ac:dyDescent="0.25">
      <c r="A4257" s="123"/>
    </row>
    <row r="4258" spans="1:1" x14ac:dyDescent="0.25">
      <c r="A4258" s="123"/>
    </row>
    <row r="4259" spans="1:1" x14ac:dyDescent="0.25">
      <c r="A4259" s="123"/>
    </row>
    <row r="4260" spans="1:1" x14ac:dyDescent="0.25">
      <c r="A4260" s="123"/>
    </row>
    <row r="4261" spans="1:1" x14ac:dyDescent="0.25">
      <c r="A4261" s="123"/>
    </row>
    <row r="4262" spans="1:1" x14ac:dyDescent="0.25">
      <c r="A4262" s="123"/>
    </row>
    <row r="4263" spans="1:1" x14ac:dyDescent="0.25">
      <c r="A4263" s="123"/>
    </row>
    <row r="4264" spans="1:1" x14ac:dyDescent="0.25">
      <c r="A4264" s="123"/>
    </row>
    <row r="4265" spans="1:1" x14ac:dyDescent="0.25">
      <c r="A4265" s="123"/>
    </row>
    <row r="4266" spans="1:1" x14ac:dyDescent="0.25">
      <c r="A4266" s="123"/>
    </row>
    <row r="4267" spans="1:1" x14ac:dyDescent="0.25">
      <c r="A4267" s="123"/>
    </row>
    <row r="4268" spans="1:1" x14ac:dyDescent="0.25">
      <c r="A4268" s="123"/>
    </row>
    <row r="4269" spans="1:1" x14ac:dyDescent="0.25">
      <c r="A4269" s="123"/>
    </row>
    <row r="4270" spans="1:1" x14ac:dyDescent="0.25">
      <c r="A4270" s="123"/>
    </row>
    <row r="4271" spans="1:1" x14ac:dyDescent="0.25">
      <c r="A4271" s="123"/>
    </row>
    <row r="4272" spans="1:1" x14ac:dyDescent="0.25">
      <c r="A4272" s="123"/>
    </row>
    <row r="4273" spans="1:1" x14ac:dyDescent="0.25">
      <c r="A4273" s="123"/>
    </row>
    <row r="4274" spans="1:1" x14ac:dyDescent="0.25">
      <c r="A4274" s="123"/>
    </row>
    <row r="4275" spans="1:1" x14ac:dyDescent="0.25">
      <c r="A4275" s="123"/>
    </row>
    <row r="4276" spans="1:1" x14ac:dyDescent="0.25">
      <c r="A4276" s="123"/>
    </row>
    <row r="4277" spans="1:1" x14ac:dyDescent="0.25">
      <c r="A4277" s="123"/>
    </row>
    <row r="4278" spans="1:1" x14ac:dyDescent="0.25">
      <c r="A4278" s="123"/>
    </row>
    <row r="4279" spans="1:1" x14ac:dyDescent="0.25">
      <c r="A4279" s="123"/>
    </row>
    <row r="4280" spans="1:1" x14ac:dyDescent="0.25">
      <c r="A4280" s="123"/>
    </row>
    <row r="4281" spans="1:1" x14ac:dyDescent="0.25">
      <c r="A4281" s="123"/>
    </row>
    <row r="4282" spans="1:1" x14ac:dyDescent="0.25">
      <c r="A4282" s="123"/>
    </row>
    <row r="4283" spans="1:1" x14ac:dyDescent="0.25">
      <c r="A4283" s="123"/>
    </row>
    <row r="4284" spans="1:1" x14ac:dyDescent="0.25">
      <c r="A4284" s="123"/>
    </row>
    <row r="4285" spans="1:1" x14ac:dyDescent="0.25">
      <c r="A4285" s="123"/>
    </row>
    <row r="4286" spans="1:1" x14ac:dyDescent="0.25">
      <c r="A4286" s="123"/>
    </row>
    <row r="4287" spans="1:1" x14ac:dyDescent="0.25">
      <c r="A4287" s="123"/>
    </row>
    <row r="4288" spans="1:1" x14ac:dyDescent="0.25">
      <c r="A4288" s="123"/>
    </row>
    <row r="4289" spans="1:1" x14ac:dyDescent="0.25">
      <c r="A4289" s="123"/>
    </row>
    <row r="4290" spans="1:1" x14ac:dyDescent="0.25">
      <c r="A4290" s="123"/>
    </row>
    <row r="4291" spans="1:1" x14ac:dyDescent="0.25">
      <c r="A4291" s="123"/>
    </row>
    <row r="4292" spans="1:1" x14ac:dyDescent="0.25">
      <c r="A4292" s="123"/>
    </row>
    <row r="4293" spans="1:1" x14ac:dyDescent="0.25">
      <c r="A4293" s="123"/>
    </row>
    <row r="4294" spans="1:1" x14ac:dyDescent="0.25">
      <c r="A4294" s="123"/>
    </row>
    <row r="4295" spans="1:1" x14ac:dyDescent="0.25">
      <c r="A4295" s="123"/>
    </row>
    <row r="4296" spans="1:1" x14ac:dyDescent="0.25">
      <c r="A4296" s="123"/>
    </row>
    <row r="4297" spans="1:1" x14ac:dyDescent="0.25">
      <c r="A4297" s="123"/>
    </row>
    <row r="4298" spans="1:1" x14ac:dyDescent="0.25">
      <c r="A4298" s="123"/>
    </row>
    <row r="4299" spans="1:1" x14ac:dyDescent="0.25">
      <c r="A4299" s="123"/>
    </row>
    <row r="4300" spans="1:1" x14ac:dyDescent="0.25">
      <c r="A4300" s="123"/>
    </row>
    <row r="4301" spans="1:1" x14ac:dyDescent="0.25">
      <c r="A4301" s="123"/>
    </row>
    <row r="4302" spans="1:1" x14ac:dyDescent="0.25">
      <c r="A4302" s="123"/>
    </row>
    <row r="4303" spans="1:1" x14ac:dyDescent="0.25">
      <c r="A4303" s="123"/>
    </row>
    <row r="4304" spans="1:1" x14ac:dyDescent="0.25">
      <c r="A4304" s="123"/>
    </row>
    <row r="4305" spans="1:1" x14ac:dyDescent="0.25">
      <c r="A4305" s="123"/>
    </row>
    <row r="4306" spans="1:1" x14ac:dyDescent="0.25">
      <c r="A4306" s="123"/>
    </row>
    <row r="4307" spans="1:1" x14ac:dyDescent="0.25">
      <c r="A4307" s="123"/>
    </row>
    <row r="4308" spans="1:1" x14ac:dyDescent="0.25">
      <c r="A4308" s="123"/>
    </row>
    <row r="4309" spans="1:1" x14ac:dyDescent="0.25">
      <c r="A4309" s="123"/>
    </row>
    <row r="4310" spans="1:1" x14ac:dyDescent="0.25">
      <c r="A4310" s="123"/>
    </row>
    <row r="4311" spans="1:1" x14ac:dyDescent="0.25">
      <c r="A4311" s="123"/>
    </row>
    <row r="4312" spans="1:1" x14ac:dyDescent="0.25">
      <c r="A4312" s="123"/>
    </row>
    <row r="4313" spans="1:1" x14ac:dyDescent="0.25">
      <c r="A4313" s="123"/>
    </row>
    <row r="4314" spans="1:1" x14ac:dyDescent="0.25">
      <c r="A4314" s="123"/>
    </row>
    <row r="4315" spans="1:1" x14ac:dyDescent="0.25">
      <c r="A4315" s="123"/>
    </row>
    <row r="4316" spans="1:1" x14ac:dyDescent="0.25">
      <c r="A4316" s="123"/>
    </row>
    <row r="4317" spans="1:1" x14ac:dyDescent="0.25">
      <c r="A4317" s="123"/>
    </row>
    <row r="4318" spans="1:1" x14ac:dyDescent="0.25">
      <c r="A4318" s="123"/>
    </row>
    <row r="4319" spans="1:1" x14ac:dyDescent="0.25">
      <c r="A4319" s="123"/>
    </row>
    <row r="4320" spans="1:1" x14ac:dyDescent="0.25">
      <c r="A4320" s="123"/>
    </row>
    <row r="4321" spans="1:1" x14ac:dyDescent="0.25">
      <c r="A4321" s="123"/>
    </row>
    <row r="4322" spans="1:1" x14ac:dyDescent="0.25">
      <c r="A4322" s="123"/>
    </row>
    <row r="4323" spans="1:1" x14ac:dyDescent="0.25">
      <c r="A4323" s="123"/>
    </row>
    <row r="4324" spans="1:1" x14ac:dyDescent="0.25">
      <c r="A4324" s="123"/>
    </row>
    <row r="4325" spans="1:1" x14ac:dyDescent="0.25">
      <c r="A4325" s="123"/>
    </row>
    <row r="4326" spans="1:1" x14ac:dyDescent="0.25">
      <c r="A4326" s="123"/>
    </row>
    <row r="4327" spans="1:1" x14ac:dyDescent="0.25">
      <c r="A4327" s="123"/>
    </row>
    <row r="4328" spans="1:1" x14ac:dyDescent="0.25">
      <c r="A4328" s="123"/>
    </row>
    <row r="4329" spans="1:1" x14ac:dyDescent="0.25">
      <c r="A4329" s="123"/>
    </row>
    <row r="4330" spans="1:1" x14ac:dyDescent="0.25">
      <c r="A4330" s="123"/>
    </row>
    <row r="4331" spans="1:1" x14ac:dyDescent="0.25">
      <c r="A4331" s="123"/>
    </row>
    <row r="4332" spans="1:1" x14ac:dyDescent="0.25">
      <c r="A4332" s="123"/>
    </row>
    <row r="4333" spans="1:1" x14ac:dyDescent="0.25">
      <c r="A4333" s="123"/>
    </row>
    <row r="4334" spans="1:1" x14ac:dyDescent="0.25">
      <c r="A4334" s="123"/>
    </row>
    <row r="4335" spans="1:1" x14ac:dyDescent="0.25">
      <c r="A4335" s="123"/>
    </row>
    <row r="4336" spans="1:1" x14ac:dyDescent="0.25">
      <c r="A4336" s="123"/>
    </row>
    <row r="4337" spans="1:1" x14ac:dyDescent="0.25">
      <c r="A4337" s="123"/>
    </row>
    <row r="4338" spans="1:1" x14ac:dyDescent="0.25">
      <c r="A4338" s="123"/>
    </row>
    <row r="4339" spans="1:1" x14ac:dyDescent="0.25">
      <c r="A4339" s="123"/>
    </row>
    <row r="4340" spans="1:1" x14ac:dyDescent="0.25">
      <c r="A4340" s="123"/>
    </row>
    <row r="4341" spans="1:1" x14ac:dyDescent="0.25">
      <c r="A4341" s="123"/>
    </row>
    <row r="4342" spans="1:1" x14ac:dyDescent="0.25">
      <c r="A4342" s="123"/>
    </row>
    <row r="4343" spans="1:1" x14ac:dyDescent="0.25">
      <c r="A4343" s="123"/>
    </row>
    <row r="4344" spans="1:1" x14ac:dyDescent="0.25">
      <c r="A4344" s="123"/>
    </row>
    <row r="4345" spans="1:1" x14ac:dyDescent="0.25">
      <c r="A4345" s="123"/>
    </row>
    <row r="4346" spans="1:1" x14ac:dyDescent="0.25">
      <c r="A4346" s="123"/>
    </row>
    <row r="4347" spans="1:1" x14ac:dyDescent="0.25">
      <c r="A4347" s="123"/>
    </row>
    <row r="4348" spans="1:1" x14ac:dyDescent="0.25">
      <c r="A4348" s="123"/>
    </row>
    <row r="4349" spans="1:1" x14ac:dyDescent="0.25">
      <c r="A4349" s="123"/>
    </row>
    <row r="4350" spans="1:1" x14ac:dyDescent="0.25">
      <c r="A4350" s="123"/>
    </row>
    <row r="4351" spans="1:1" x14ac:dyDescent="0.25">
      <c r="A4351" s="123"/>
    </row>
    <row r="4352" spans="1:1" x14ac:dyDescent="0.25">
      <c r="A4352" s="123"/>
    </row>
    <row r="4353" spans="1:1" x14ac:dyDescent="0.25">
      <c r="A4353" s="123"/>
    </row>
    <row r="4354" spans="1:1" x14ac:dyDescent="0.25">
      <c r="A4354" s="123"/>
    </row>
    <row r="4355" spans="1:1" x14ac:dyDescent="0.25">
      <c r="A4355" s="123"/>
    </row>
    <row r="4356" spans="1:1" x14ac:dyDescent="0.25">
      <c r="A4356" s="123"/>
    </row>
    <row r="4357" spans="1:1" x14ac:dyDescent="0.25">
      <c r="A4357" s="123"/>
    </row>
    <row r="4358" spans="1:1" x14ac:dyDescent="0.25">
      <c r="A4358" s="123"/>
    </row>
    <row r="4359" spans="1:1" x14ac:dyDescent="0.25">
      <c r="A4359" s="123"/>
    </row>
    <row r="4360" spans="1:1" x14ac:dyDescent="0.25">
      <c r="A4360" s="123"/>
    </row>
    <row r="4361" spans="1:1" x14ac:dyDescent="0.25">
      <c r="A4361" s="123"/>
    </row>
    <row r="4362" spans="1:1" x14ac:dyDescent="0.25">
      <c r="A4362" s="123"/>
    </row>
    <row r="4363" spans="1:1" x14ac:dyDescent="0.25">
      <c r="A4363" s="123"/>
    </row>
    <row r="4364" spans="1:1" x14ac:dyDescent="0.25">
      <c r="A4364" s="123"/>
    </row>
    <row r="4365" spans="1:1" x14ac:dyDescent="0.25">
      <c r="A4365" s="123"/>
    </row>
    <row r="4366" spans="1:1" x14ac:dyDescent="0.25">
      <c r="A4366" s="123"/>
    </row>
    <row r="4367" spans="1:1" x14ac:dyDescent="0.25">
      <c r="A4367" s="123"/>
    </row>
    <row r="4368" spans="1:1" x14ac:dyDescent="0.25">
      <c r="A4368" s="123"/>
    </row>
    <row r="4369" spans="1:1" x14ac:dyDescent="0.25">
      <c r="A4369" s="123"/>
    </row>
    <row r="4370" spans="1:1" x14ac:dyDescent="0.25">
      <c r="A4370" s="123"/>
    </row>
    <row r="4371" spans="1:1" x14ac:dyDescent="0.25">
      <c r="A4371" s="123"/>
    </row>
    <row r="4372" spans="1:1" x14ac:dyDescent="0.25">
      <c r="A4372" s="123"/>
    </row>
    <row r="4373" spans="1:1" x14ac:dyDescent="0.25">
      <c r="A4373" s="123"/>
    </row>
    <row r="4374" spans="1:1" x14ac:dyDescent="0.25">
      <c r="A4374" s="123"/>
    </row>
    <row r="4375" spans="1:1" x14ac:dyDescent="0.25">
      <c r="A4375" s="123"/>
    </row>
    <row r="4376" spans="1:1" x14ac:dyDescent="0.25">
      <c r="A4376" s="123"/>
    </row>
    <row r="4377" spans="1:1" x14ac:dyDescent="0.25">
      <c r="A4377" s="123"/>
    </row>
    <row r="4378" spans="1:1" x14ac:dyDescent="0.25">
      <c r="A4378" s="123"/>
    </row>
    <row r="4379" spans="1:1" x14ac:dyDescent="0.25">
      <c r="A4379" s="123"/>
    </row>
    <row r="4380" spans="1:1" x14ac:dyDescent="0.25">
      <c r="A4380" s="123"/>
    </row>
    <row r="4381" spans="1:1" x14ac:dyDescent="0.25">
      <c r="A4381" s="123"/>
    </row>
    <row r="4382" spans="1:1" x14ac:dyDescent="0.25">
      <c r="A4382" s="123"/>
    </row>
    <row r="4383" spans="1:1" x14ac:dyDescent="0.25">
      <c r="A4383" s="123"/>
    </row>
    <row r="4384" spans="1:1" x14ac:dyDescent="0.25">
      <c r="A4384" s="123"/>
    </row>
    <row r="4385" spans="1:1" x14ac:dyDescent="0.25">
      <c r="A4385" s="123"/>
    </row>
    <row r="4386" spans="1:1" x14ac:dyDescent="0.25">
      <c r="A4386" s="123"/>
    </row>
    <row r="4387" spans="1:1" x14ac:dyDescent="0.25">
      <c r="A4387" s="123"/>
    </row>
    <row r="4388" spans="1:1" x14ac:dyDescent="0.25">
      <c r="A4388" s="123"/>
    </row>
    <row r="4389" spans="1:1" x14ac:dyDescent="0.25">
      <c r="A4389" s="123"/>
    </row>
    <row r="4390" spans="1:1" x14ac:dyDescent="0.25">
      <c r="A4390" s="123"/>
    </row>
    <row r="4391" spans="1:1" x14ac:dyDescent="0.25">
      <c r="A4391" s="123"/>
    </row>
    <row r="4392" spans="1:1" x14ac:dyDescent="0.25">
      <c r="A4392" s="123"/>
    </row>
    <row r="4393" spans="1:1" x14ac:dyDescent="0.25">
      <c r="A4393" s="123"/>
    </row>
    <row r="4394" spans="1:1" x14ac:dyDescent="0.25">
      <c r="A4394" s="123"/>
    </row>
    <row r="4395" spans="1:1" x14ac:dyDescent="0.25">
      <c r="A4395" s="123"/>
    </row>
    <row r="4396" spans="1:1" x14ac:dyDescent="0.25">
      <c r="A4396" s="123"/>
    </row>
    <row r="4397" spans="1:1" x14ac:dyDescent="0.25">
      <c r="A4397" s="123"/>
    </row>
    <row r="4398" spans="1:1" x14ac:dyDescent="0.25">
      <c r="A4398" s="123"/>
    </row>
    <row r="4399" spans="1:1" x14ac:dyDescent="0.25">
      <c r="A4399" s="123"/>
    </row>
    <row r="4400" spans="1:1" x14ac:dyDescent="0.25">
      <c r="A4400" s="123"/>
    </row>
    <row r="4401" spans="1:1" x14ac:dyDescent="0.25">
      <c r="A4401" s="123"/>
    </row>
    <row r="4402" spans="1:1" x14ac:dyDescent="0.25">
      <c r="A4402" s="123"/>
    </row>
    <row r="4403" spans="1:1" x14ac:dyDescent="0.25">
      <c r="A4403" s="123"/>
    </row>
    <row r="4404" spans="1:1" x14ac:dyDescent="0.25">
      <c r="A4404" s="123"/>
    </row>
    <row r="4405" spans="1:1" x14ac:dyDescent="0.25">
      <c r="A4405" s="123"/>
    </row>
    <row r="4406" spans="1:1" x14ac:dyDescent="0.25">
      <c r="A4406" s="123"/>
    </row>
    <row r="4407" spans="1:1" x14ac:dyDescent="0.25">
      <c r="A4407" s="123"/>
    </row>
    <row r="4408" spans="1:1" x14ac:dyDescent="0.25">
      <c r="A4408" s="123"/>
    </row>
    <row r="4409" spans="1:1" x14ac:dyDescent="0.25">
      <c r="A4409" s="123"/>
    </row>
    <row r="4410" spans="1:1" x14ac:dyDescent="0.25">
      <c r="A4410" s="123"/>
    </row>
    <row r="4411" spans="1:1" x14ac:dyDescent="0.25">
      <c r="A4411" s="123"/>
    </row>
    <row r="4412" spans="1:1" x14ac:dyDescent="0.25">
      <c r="A4412" s="123"/>
    </row>
    <row r="4413" spans="1:1" x14ac:dyDescent="0.25">
      <c r="A4413" s="123"/>
    </row>
    <row r="4414" spans="1:1" x14ac:dyDescent="0.25">
      <c r="A4414" s="123"/>
    </row>
    <row r="4415" spans="1:1" x14ac:dyDescent="0.25">
      <c r="A4415" s="123"/>
    </row>
    <row r="4416" spans="1:1" x14ac:dyDescent="0.25">
      <c r="A4416" s="123"/>
    </row>
    <row r="4417" spans="1:1" x14ac:dyDescent="0.25">
      <c r="A4417" s="123"/>
    </row>
    <row r="4418" spans="1:1" x14ac:dyDescent="0.25">
      <c r="A4418" s="123"/>
    </row>
    <row r="4419" spans="1:1" x14ac:dyDescent="0.25">
      <c r="A4419" s="123"/>
    </row>
    <row r="4420" spans="1:1" x14ac:dyDescent="0.25">
      <c r="A4420" s="123"/>
    </row>
    <row r="4421" spans="1:1" x14ac:dyDescent="0.25">
      <c r="A4421" s="123"/>
    </row>
    <row r="4422" spans="1:1" x14ac:dyDescent="0.25">
      <c r="A4422" s="123"/>
    </row>
    <row r="4423" spans="1:1" x14ac:dyDescent="0.25">
      <c r="A4423" s="123"/>
    </row>
    <row r="4424" spans="1:1" x14ac:dyDescent="0.25">
      <c r="A4424" s="123"/>
    </row>
    <row r="4425" spans="1:1" x14ac:dyDescent="0.25">
      <c r="A4425" s="123"/>
    </row>
    <row r="4426" spans="1:1" x14ac:dyDescent="0.25">
      <c r="A4426" s="123"/>
    </row>
    <row r="4427" spans="1:1" x14ac:dyDescent="0.25">
      <c r="A4427" s="123"/>
    </row>
    <row r="4428" spans="1:1" x14ac:dyDescent="0.25">
      <c r="A4428" s="123"/>
    </row>
    <row r="4429" spans="1:1" x14ac:dyDescent="0.25">
      <c r="A4429" s="123"/>
    </row>
    <row r="4430" spans="1:1" x14ac:dyDescent="0.25">
      <c r="A4430" s="123"/>
    </row>
    <row r="4431" spans="1:1" x14ac:dyDescent="0.25">
      <c r="A4431" s="123"/>
    </row>
    <row r="4432" spans="1:1" x14ac:dyDescent="0.25">
      <c r="A4432" s="123"/>
    </row>
    <row r="4433" spans="1:1" x14ac:dyDescent="0.25">
      <c r="A4433" s="123"/>
    </row>
    <row r="4434" spans="1:1" x14ac:dyDescent="0.25">
      <c r="A4434" s="123"/>
    </row>
    <row r="4435" spans="1:1" x14ac:dyDescent="0.25">
      <c r="A4435" s="123"/>
    </row>
    <row r="4436" spans="1:1" x14ac:dyDescent="0.25">
      <c r="A4436" s="123"/>
    </row>
    <row r="4437" spans="1:1" x14ac:dyDescent="0.25">
      <c r="A4437" s="123"/>
    </row>
    <row r="4438" spans="1:1" x14ac:dyDescent="0.25">
      <c r="A4438" s="123"/>
    </row>
    <row r="4439" spans="1:1" x14ac:dyDescent="0.25">
      <c r="A4439" s="123"/>
    </row>
    <row r="4440" spans="1:1" x14ac:dyDescent="0.25">
      <c r="A4440" s="123"/>
    </row>
    <row r="4441" spans="1:1" x14ac:dyDescent="0.25">
      <c r="A4441" s="123"/>
    </row>
    <row r="4442" spans="1:1" x14ac:dyDescent="0.25">
      <c r="A4442" s="123"/>
    </row>
    <row r="4443" spans="1:1" x14ac:dyDescent="0.25">
      <c r="A4443" s="123"/>
    </row>
    <row r="4444" spans="1:1" x14ac:dyDescent="0.25">
      <c r="A4444" s="123"/>
    </row>
    <row r="4445" spans="1:1" x14ac:dyDescent="0.25">
      <c r="A4445" s="123"/>
    </row>
    <row r="4446" spans="1:1" x14ac:dyDescent="0.25">
      <c r="A4446" s="123"/>
    </row>
    <row r="4447" spans="1:1" x14ac:dyDescent="0.25">
      <c r="A4447" s="123"/>
    </row>
    <row r="4448" spans="1:1" x14ac:dyDescent="0.25">
      <c r="A4448" s="123"/>
    </row>
    <row r="4449" spans="1:1" x14ac:dyDescent="0.25">
      <c r="A4449" s="123"/>
    </row>
    <row r="4450" spans="1:1" x14ac:dyDescent="0.25">
      <c r="A4450" s="123"/>
    </row>
    <row r="4451" spans="1:1" x14ac:dyDescent="0.25">
      <c r="A4451" s="123"/>
    </row>
    <row r="4452" spans="1:1" x14ac:dyDescent="0.25">
      <c r="A4452" s="123"/>
    </row>
    <row r="4453" spans="1:1" x14ac:dyDescent="0.25">
      <c r="A4453" s="123"/>
    </row>
    <row r="4454" spans="1:1" x14ac:dyDescent="0.25">
      <c r="A4454" s="123"/>
    </row>
    <row r="4455" spans="1:1" x14ac:dyDescent="0.25">
      <c r="A4455" s="123"/>
    </row>
    <row r="4456" spans="1:1" x14ac:dyDescent="0.25">
      <c r="A4456" s="123"/>
    </row>
    <row r="4457" spans="1:1" x14ac:dyDescent="0.25">
      <c r="A4457" s="123"/>
    </row>
    <row r="4458" spans="1:1" x14ac:dyDescent="0.25">
      <c r="A4458" s="123"/>
    </row>
    <row r="4459" spans="1:1" x14ac:dyDescent="0.25">
      <c r="A4459" s="123"/>
    </row>
    <row r="4460" spans="1:1" x14ac:dyDescent="0.25">
      <c r="A4460" s="123"/>
    </row>
    <row r="4461" spans="1:1" x14ac:dyDescent="0.25">
      <c r="A4461" s="123"/>
    </row>
    <row r="4462" spans="1:1" x14ac:dyDescent="0.25">
      <c r="A4462" s="123"/>
    </row>
    <row r="4463" spans="1:1" x14ac:dyDescent="0.25">
      <c r="A4463" s="123"/>
    </row>
    <row r="4464" spans="1:1" x14ac:dyDescent="0.25">
      <c r="A4464" s="123"/>
    </row>
    <row r="4465" spans="1:1" x14ac:dyDescent="0.25">
      <c r="A4465" s="123"/>
    </row>
    <row r="4466" spans="1:1" x14ac:dyDescent="0.25">
      <c r="A4466" s="123"/>
    </row>
    <row r="4467" spans="1:1" x14ac:dyDescent="0.25">
      <c r="A4467" s="123"/>
    </row>
    <row r="4468" spans="1:1" x14ac:dyDescent="0.25">
      <c r="A4468" s="123"/>
    </row>
    <row r="4469" spans="1:1" x14ac:dyDescent="0.25">
      <c r="A4469" s="123"/>
    </row>
    <row r="4470" spans="1:1" x14ac:dyDescent="0.25">
      <c r="A4470" s="123"/>
    </row>
    <row r="4471" spans="1:1" x14ac:dyDescent="0.25">
      <c r="A4471" s="123"/>
    </row>
    <row r="4472" spans="1:1" x14ac:dyDescent="0.25">
      <c r="A4472" s="123"/>
    </row>
    <row r="4473" spans="1:1" x14ac:dyDescent="0.25">
      <c r="A4473" s="123"/>
    </row>
    <row r="4474" spans="1:1" x14ac:dyDescent="0.25">
      <c r="A4474" s="123"/>
    </row>
    <row r="4475" spans="1:1" x14ac:dyDescent="0.25">
      <c r="A4475" s="123"/>
    </row>
    <row r="4476" spans="1:1" x14ac:dyDescent="0.25">
      <c r="A4476" s="123"/>
    </row>
    <row r="4477" spans="1:1" x14ac:dyDescent="0.25">
      <c r="A4477" s="123"/>
    </row>
    <row r="4478" spans="1:1" x14ac:dyDescent="0.25">
      <c r="A4478" s="123"/>
    </row>
    <row r="4479" spans="1:1" x14ac:dyDescent="0.25">
      <c r="A4479" s="123"/>
    </row>
    <row r="4480" spans="1:1" x14ac:dyDescent="0.25">
      <c r="A4480" s="123"/>
    </row>
    <row r="4481" spans="1:1" x14ac:dyDescent="0.25">
      <c r="A4481" s="123"/>
    </row>
    <row r="4482" spans="1:1" x14ac:dyDescent="0.25">
      <c r="A4482" s="123"/>
    </row>
    <row r="4483" spans="1:1" x14ac:dyDescent="0.25">
      <c r="A4483" s="123"/>
    </row>
    <row r="4484" spans="1:1" x14ac:dyDescent="0.25">
      <c r="A4484" s="123"/>
    </row>
    <row r="4485" spans="1:1" x14ac:dyDescent="0.25">
      <c r="A4485" s="123"/>
    </row>
    <row r="4486" spans="1:1" x14ac:dyDescent="0.25">
      <c r="A4486" s="123"/>
    </row>
    <row r="4487" spans="1:1" x14ac:dyDescent="0.25">
      <c r="A4487" s="123"/>
    </row>
    <row r="4488" spans="1:1" x14ac:dyDescent="0.25">
      <c r="A4488" s="123"/>
    </row>
    <row r="4489" spans="1:1" x14ac:dyDescent="0.25">
      <c r="A4489" s="123"/>
    </row>
    <row r="4490" spans="1:1" x14ac:dyDescent="0.25">
      <c r="A4490" s="123"/>
    </row>
    <row r="4491" spans="1:1" x14ac:dyDescent="0.25">
      <c r="A4491" s="123"/>
    </row>
    <row r="4492" spans="1:1" x14ac:dyDescent="0.25">
      <c r="A4492" s="123"/>
    </row>
    <row r="4493" spans="1:1" x14ac:dyDescent="0.25">
      <c r="A4493" s="123"/>
    </row>
    <row r="4494" spans="1:1" x14ac:dyDescent="0.25">
      <c r="A4494" s="123"/>
    </row>
    <row r="4495" spans="1:1" x14ac:dyDescent="0.25">
      <c r="A4495" s="123"/>
    </row>
    <row r="4496" spans="1:1" x14ac:dyDescent="0.25">
      <c r="A4496" s="123"/>
    </row>
    <row r="4497" spans="1:1" x14ac:dyDescent="0.25">
      <c r="A4497" s="123"/>
    </row>
    <row r="4498" spans="1:1" x14ac:dyDescent="0.25">
      <c r="A4498" s="123"/>
    </row>
    <row r="4499" spans="1:1" x14ac:dyDescent="0.25">
      <c r="A4499" s="123"/>
    </row>
    <row r="4500" spans="1:1" x14ac:dyDescent="0.25">
      <c r="A4500" s="123"/>
    </row>
    <row r="4501" spans="1:1" x14ac:dyDescent="0.25">
      <c r="A4501" s="123"/>
    </row>
    <row r="4502" spans="1:1" x14ac:dyDescent="0.25">
      <c r="A4502" s="123"/>
    </row>
    <row r="4503" spans="1:1" x14ac:dyDescent="0.25">
      <c r="A4503" s="123"/>
    </row>
    <row r="4504" spans="1:1" x14ac:dyDescent="0.25">
      <c r="A4504" s="123"/>
    </row>
    <row r="4505" spans="1:1" x14ac:dyDescent="0.25">
      <c r="A4505" s="123"/>
    </row>
    <row r="4506" spans="1:1" x14ac:dyDescent="0.25">
      <c r="A4506" s="123"/>
    </row>
    <row r="4507" spans="1:1" x14ac:dyDescent="0.25">
      <c r="A4507" s="123"/>
    </row>
    <row r="4508" spans="1:1" x14ac:dyDescent="0.25">
      <c r="A4508" s="123"/>
    </row>
    <row r="4509" spans="1:1" x14ac:dyDescent="0.25">
      <c r="A4509" s="123"/>
    </row>
    <row r="4510" spans="1:1" x14ac:dyDescent="0.25">
      <c r="A4510" s="123"/>
    </row>
    <row r="4511" spans="1:1" x14ac:dyDescent="0.25">
      <c r="A4511" s="123"/>
    </row>
    <row r="4512" spans="1:1" x14ac:dyDescent="0.25">
      <c r="A4512" s="123"/>
    </row>
    <row r="4513" spans="1:1" x14ac:dyDescent="0.25">
      <c r="A4513" s="123"/>
    </row>
    <row r="4514" spans="1:1" x14ac:dyDescent="0.25">
      <c r="A4514" s="123"/>
    </row>
    <row r="4515" spans="1:1" x14ac:dyDescent="0.25">
      <c r="A4515" s="123"/>
    </row>
    <row r="4516" spans="1:1" x14ac:dyDescent="0.25">
      <c r="A4516" s="123"/>
    </row>
    <row r="4517" spans="1:1" x14ac:dyDescent="0.25">
      <c r="A4517" s="123"/>
    </row>
    <row r="4518" spans="1:1" x14ac:dyDescent="0.25">
      <c r="A4518" s="123"/>
    </row>
    <row r="4519" spans="1:1" x14ac:dyDescent="0.25">
      <c r="A4519" s="123"/>
    </row>
    <row r="4520" spans="1:1" x14ac:dyDescent="0.25">
      <c r="A4520" s="123"/>
    </row>
    <row r="4521" spans="1:1" x14ac:dyDescent="0.25">
      <c r="A4521" s="123"/>
    </row>
    <row r="4522" spans="1:1" x14ac:dyDescent="0.25">
      <c r="A4522" s="123"/>
    </row>
    <row r="4523" spans="1:1" x14ac:dyDescent="0.25">
      <c r="A4523" s="123"/>
    </row>
    <row r="4524" spans="1:1" x14ac:dyDescent="0.25">
      <c r="A4524" s="123"/>
    </row>
    <row r="4525" spans="1:1" x14ac:dyDescent="0.25">
      <c r="A4525" s="123"/>
    </row>
    <row r="4526" spans="1:1" x14ac:dyDescent="0.25">
      <c r="A4526" s="123"/>
    </row>
    <row r="4527" spans="1:1" x14ac:dyDescent="0.25">
      <c r="A4527" s="123"/>
    </row>
    <row r="4528" spans="1:1" x14ac:dyDescent="0.25">
      <c r="A4528" s="123"/>
    </row>
    <row r="4529" spans="1:1" x14ac:dyDescent="0.25">
      <c r="A4529" s="123"/>
    </row>
    <row r="4530" spans="1:1" x14ac:dyDescent="0.25">
      <c r="A4530" s="123"/>
    </row>
    <row r="4531" spans="1:1" x14ac:dyDescent="0.25">
      <c r="A4531" s="123"/>
    </row>
    <row r="4532" spans="1:1" x14ac:dyDescent="0.25">
      <c r="A4532" s="123"/>
    </row>
    <row r="4533" spans="1:1" x14ac:dyDescent="0.25">
      <c r="A4533" s="123"/>
    </row>
    <row r="4534" spans="1:1" x14ac:dyDescent="0.25">
      <c r="A4534" s="123"/>
    </row>
    <row r="4535" spans="1:1" x14ac:dyDescent="0.25">
      <c r="A4535" s="123"/>
    </row>
    <row r="4536" spans="1:1" x14ac:dyDescent="0.25">
      <c r="A4536" s="123"/>
    </row>
    <row r="4537" spans="1:1" x14ac:dyDescent="0.25">
      <c r="A4537" s="123"/>
    </row>
    <row r="4538" spans="1:1" x14ac:dyDescent="0.25">
      <c r="A4538" s="123"/>
    </row>
    <row r="4539" spans="1:1" x14ac:dyDescent="0.25">
      <c r="A4539" s="123"/>
    </row>
    <row r="4540" spans="1:1" x14ac:dyDescent="0.25">
      <c r="A4540" s="123"/>
    </row>
    <row r="4541" spans="1:1" x14ac:dyDescent="0.25">
      <c r="A4541" s="123"/>
    </row>
    <row r="4542" spans="1:1" x14ac:dyDescent="0.25">
      <c r="A4542" s="123"/>
    </row>
    <row r="4543" spans="1:1" x14ac:dyDescent="0.25">
      <c r="A4543" s="123"/>
    </row>
    <row r="4544" spans="1:1" x14ac:dyDescent="0.25">
      <c r="A4544" s="123"/>
    </row>
    <row r="4545" spans="1:1" x14ac:dyDescent="0.25">
      <c r="A4545" s="123"/>
    </row>
    <row r="4546" spans="1:1" x14ac:dyDescent="0.25">
      <c r="A4546" s="123"/>
    </row>
    <row r="4547" spans="1:1" x14ac:dyDescent="0.25">
      <c r="A4547" s="123"/>
    </row>
    <row r="4548" spans="1:1" x14ac:dyDescent="0.25">
      <c r="A4548" s="123"/>
    </row>
    <row r="4549" spans="1:1" x14ac:dyDescent="0.25">
      <c r="A4549" s="123"/>
    </row>
    <row r="4550" spans="1:1" x14ac:dyDescent="0.25">
      <c r="A4550" s="123"/>
    </row>
    <row r="4551" spans="1:1" x14ac:dyDescent="0.25">
      <c r="A4551" s="123"/>
    </row>
    <row r="4552" spans="1:1" x14ac:dyDescent="0.25">
      <c r="A4552" s="123"/>
    </row>
    <row r="4553" spans="1:1" x14ac:dyDescent="0.25">
      <c r="A4553" s="123"/>
    </row>
    <row r="4554" spans="1:1" x14ac:dyDescent="0.25">
      <c r="A4554" s="123"/>
    </row>
    <row r="4555" spans="1:1" x14ac:dyDescent="0.25">
      <c r="A4555" s="123"/>
    </row>
    <row r="4556" spans="1:1" x14ac:dyDescent="0.25">
      <c r="A4556" s="123"/>
    </row>
    <row r="4557" spans="1:1" x14ac:dyDescent="0.25">
      <c r="A4557" s="123"/>
    </row>
    <row r="4558" spans="1:1" x14ac:dyDescent="0.25">
      <c r="A4558" s="123"/>
    </row>
    <row r="4559" spans="1:1" x14ac:dyDescent="0.25">
      <c r="A4559" s="123"/>
    </row>
    <row r="4560" spans="1:1" x14ac:dyDescent="0.25">
      <c r="A4560" s="123"/>
    </row>
    <row r="4561" spans="1:1" x14ac:dyDescent="0.25">
      <c r="A4561" s="123"/>
    </row>
    <row r="4562" spans="1:1" x14ac:dyDescent="0.25">
      <c r="A4562" s="123"/>
    </row>
    <row r="4563" spans="1:1" x14ac:dyDescent="0.25">
      <c r="A4563" s="123"/>
    </row>
    <row r="4564" spans="1:1" x14ac:dyDescent="0.25">
      <c r="A4564" s="123"/>
    </row>
    <row r="4565" spans="1:1" x14ac:dyDescent="0.25">
      <c r="A4565" s="123"/>
    </row>
    <row r="4566" spans="1:1" x14ac:dyDescent="0.25">
      <c r="A4566" s="123"/>
    </row>
    <row r="4567" spans="1:1" x14ac:dyDescent="0.25">
      <c r="A4567" s="123"/>
    </row>
    <row r="4568" spans="1:1" x14ac:dyDescent="0.25">
      <c r="A4568" s="123"/>
    </row>
    <row r="4569" spans="1:1" x14ac:dyDescent="0.25">
      <c r="A4569" s="123"/>
    </row>
    <row r="4570" spans="1:1" x14ac:dyDescent="0.25">
      <c r="A4570" s="123"/>
    </row>
    <row r="4571" spans="1:1" x14ac:dyDescent="0.25">
      <c r="A4571" s="123"/>
    </row>
    <row r="4572" spans="1:1" x14ac:dyDescent="0.25">
      <c r="A4572" s="123"/>
    </row>
    <row r="4573" spans="1:1" x14ac:dyDescent="0.25">
      <c r="A4573" s="123"/>
    </row>
    <row r="4574" spans="1:1" x14ac:dyDescent="0.25">
      <c r="A4574" s="123"/>
    </row>
    <row r="4575" spans="1:1" x14ac:dyDescent="0.25">
      <c r="A4575" s="123"/>
    </row>
    <row r="4576" spans="1:1" x14ac:dyDescent="0.25">
      <c r="A4576" s="123"/>
    </row>
    <row r="4577" spans="1:1" x14ac:dyDescent="0.25">
      <c r="A4577" s="123"/>
    </row>
    <row r="4578" spans="1:1" x14ac:dyDescent="0.25">
      <c r="A4578" s="123"/>
    </row>
    <row r="4579" spans="1:1" x14ac:dyDescent="0.25">
      <c r="A4579" s="123"/>
    </row>
    <row r="4580" spans="1:1" x14ac:dyDescent="0.25">
      <c r="A4580" s="123"/>
    </row>
    <row r="4581" spans="1:1" x14ac:dyDescent="0.25">
      <c r="A4581" s="123"/>
    </row>
    <row r="4582" spans="1:1" x14ac:dyDescent="0.25">
      <c r="A4582" s="123"/>
    </row>
    <row r="4583" spans="1:1" x14ac:dyDescent="0.25">
      <c r="A4583" s="123"/>
    </row>
    <row r="4584" spans="1:1" x14ac:dyDescent="0.25">
      <c r="A4584" s="123"/>
    </row>
    <row r="4585" spans="1:1" x14ac:dyDescent="0.25">
      <c r="A4585" s="123"/>
    </row>
    <row r="4586" spans="1:1" x14ac:dyDescent="0.25">
      <c r="A4586" s="123"/>
    </row>
    <row r="4587" spans="1:1" x14ac:dyDescent="0.25">
      <c r="A4587" s="123"/>
    </row>
    <row r="4588" spans="1:1" x14ac:dyDescent="0.25">
      <c r="A4588" s="123"/>
    </row>
    <row r="4589" spans="1:1" x14ac:dyDescent="0.25">
      <c r="A4589" s="123"/>
    </row>
    <row r="4590" spans="1:1" x14ac:dyDescent="0.25">
      <c r="A4590" s="123"/>
    </row>
    <row r="4591" spans="1:1" x14ac:dyDescent="0.25">
      <c r="A4591" s="123"/>
    </row>
    <row r="4592" spans="1:1" x14ac:dyDescent="0.25">
      <c r="A4592" s="123"/>
    </row>
    <row r="4593" spans="1:1" x14ac:dyDescent="0.25">
      <c r="A4593" s="123"/>
    </row>
    <row r="4594" spans="1:1" x14ac:dyDescent="0.25">
      <c r="A4594" s="123"/>
    </row>
    <row r="4595" spans="1:1" x14ac:dyDescent="0.25">
      <c r="A4595" s="123"/>
    </row>
    <row r="4596" spans="1:1" x14ac:dyDescent="0.25">
      <c r="A4596" s="123"/>
    </row>
    <row r="4597" spans="1:1" x14ac:dyDescent="0.25">
      <c r="A4597" s="123"/>
    </row>
    <row r="4598" spans="1:1" x14ac:dyDescent="0.25">
      <c r="A4598" s="123"/>
    </row>
    <row r="4599" spans="1:1" x14ac:dyDescent="0.25">
      <c r="A4599" s="123"/>
    </row>
    <row r="4600" spans="1:1" x14ac:dyDescent="0.25">
      <c r="A4600" s="123"/>
    </row>
    <row r="4601" spans="1:1" x14ac:dyDescent="0.25">
      <c r="A4601" s="123"/>
    </row>
    <row r="4602" spans="1:1" x14ac:dyDescent="0.25">
      <c r="A4602" s="123"/>
    </row>
    <row r="4603" spans="1:1" x14ac:dyDescent="0.25">
      <c r="A4603" s="123"/>
    </row>
    <row r="4604" spans="1:1" x14ac:dyDescent="0.25">
      <c r="A4604" s="123"/>
    </row>
    <row r="4605" spans="1:1" x14ac:dyDescent="0.25">
      <c r="A4605" s="123"/>
    </row>
    <row r="4606" spans="1:1" x14ac:dyDescent="0.25">
      <c r="A4606" s="123"/>
    </row>
    <row r="4607" spans="1:1" x14ac:dyDescent="0.25">
      <c r="A4607" s="123"/>
    </row>
    <row r="4608" spans="1:1" x14ac:dyDescent="0.25">
      <c r="A4608" s="123"/>
    </row>
    <row r="4609" spans="1:1" x14ac:dyDescent="0.25">
      <c r="A4609" s="123"/>
    </row>
    <row r="4610" spans="1:1" x14ac:dyDescent="0.25">
      <c r="A4610" s="123"/>
    </row>
    <row r="4611" spans="1:1" x14ac:dyDescent="0.25">
      <c r="A4611" s="123"/>
    </row>
    <row r="4612" spans="1:1" x14ac:dyDescent="0.25">
      <c r="A4612" s="123"/>
    </row>
    <row r="4613" spans="1:1" x14ac:dyDescent="0.25">
      <c r="A4613" s="123"/>
    </row>
    <row r="4614" spans="1:1" x14ac:dyDescent="0.25">
      <c r="A4614" s="123"/>
    </row>
    <row r="4615" spans="1:1" x14ac:dyDescent="0.25">
      <c r="A4615" s="123"/>
    </row>
    <row r="4616" spans="1:1" x14ac:dyDescent="0.25">
      <c r="A4616" s="123"/>
    </row>
    <row r="4617" spans="1:1" x14ac:dyDescent="0.25">
      <c r="A4617" s="123"/>
    </row>
    <row r="4618" spans="1:1" x14ac:dyDescent="0.25">
      <c r="A4618" s="123"/>
    </row>
    <row r="4619" spans="1:1" x14ac:dyDescent="0.25">
      <c r="A4619" s="123"/>
    </row>
    <row r="4620" spans="1:1" x14ac:dyDescent="0.25">
      <c r="A4620" s="123"/>
    </row>
    <row r="4621" spans="1:1" x14ac:dyDescent="0.25">
      <c r="A4621" s="123"/>
    </row>
    <row r="4622" spans="1:1" x14ac:dyDescent="0.25">
      <c r="A4622" s="123"/>
    </row>
    <row r="4623" spans="1:1" x14ac:dyDescent="0.25">
      <c r="A4623" s="123"/>
    </row>
    <row r="4624" spans="1:1" x14ac:dyDescent="0.25">
      <c r="A4624" s="123"/>
    </row>
    <row r="4625" spans="1:1" x14ac:dyDescent="0.25">
      <c r="A4625" s="123"/>
    </row>
    <row r="4626" spans="1:1" x14ac:dyDescent="0.25">
      <c r="A4626" s="123"/>
    </row>
    <row r="4627" spans="1:1" x14ac:dyDescent="0.25">
      <c r="A4627" s="123"/>
    </row>
    <row r="4628" spans="1:1" x14ac:dyDescent="0.25">
      <c r="A4628" s="123"/>
    </row>
    <row r="4629" spans="1:1" x14ac:dyDescent="0.25">
      <c r="A4629" s="123"/>
    </row>
    <row r="4630" spans="1:1" x14ac:dyDescent="0.25">
      <c r="A4630" s="123"/>
    </row>
    <row r="4631" spans="1:1" x14ac:dyDescent="0.25">
      <c r="A4631" s="123"/>
    </row>
    <row r="4632" spans="1:1" x14ac:dyDescent="0.25">
      <c r="A4632" s="123"/>
    </row>
    <row r="4633" spans="1:1" x14ac:dyDescent="0.25">
      <c r="A4633" s="123"/>
    </row>
    <row r="4634" spans="1:1" x14ac:dyDescent="0.25">
      <c r="A4634" s="123"/>
    </row>
    <row r="4635" spans="1:1" x14ac:dyDescent="0.25">
      <c r="A4635" s="123"/>
    </row>
    <row r="4636" spans="1:1" x14ac:dyDescent="0.25">
      <c r="A4636" s="123"/>
    </row>
    <row r="4637" spans="1:1" x14ac:dyDescent="0.25">
      <c r="A4637" s="123"/>
    </row>
    <row r="4638" spans="1:1" x14ac:dyDescent="0.25">
      <c r="A4638" s="123"/>
    </row>
    <row r="4639" spans="1:1" x14ac:dyDescent="0.25">
      <c r="A4639" s="123"/>
    </row>
    <row r="4640" spans="1:1" x14ac:dyDescent="0.25">
      <c r="A4640" s="123"/>
    </row>
    <row r="4641" spans="1:1" x14ac:dyDescent="0.25">
      <c r="A4641" s="123"/>
    </row>
    <row r="4642" spans="1:1" x14ac:dyDescent="0.25">
      <c r="A4642" s="123"/>
    </row>
    <row r="4643" spans="1:1" x14ac:dyDescent="0.25">
      <c r="A4643" s="123"/>
    </row>
    <row r="4644" spans="1:1" x14ac:dyDescent="0.25">
      <c r="A4644" s="123"/>
    </row>
    <row r="4645" spans="1:1" x14ac:dyDescent="0.25">
      <c r="A4645" s="123"/>
    </row>
    <row r="4646" spans="1:1" x14ac:dyDescent="0.25">
      <c r="A4646" s="123"/>
    </row>
    <row r="4647" spans="1:1" x14ac:dyDescent="0.25">
      <c r="A4647" s="123"/>
    </row>
    <row r="4648" spans="1:1" x14ac:dyDescent="0.25">
      <c r="A4648" s="123"/>
    </row>
    <row r="4649" spans="1:1" x14ac:dyDescent="0.25">
      <c r="A4649" s="123"/>
    </row>
    <row r="4650" spans="1:1" x14ac:dyDescent="0.25">
      <c r="A4650" s="123"/>
    </row>
    <row r="4651" spans="1:1" x14ac:dyDescent="0.25">
      <c r="A4651" s="123"/>
    </row>
    <row r="4652" spans="1:1" x14ac:dyDescent="0.25">
      <c r="A4652" s="123"/>
    </row>
    <row r="4653" spans="1:1" x14ac:dyDescent="0.25">
      <c r="A4653" s="123"/>
    </row>
    <row r="4654" spans="1:1" x14ac:dyDescent="0.25">
      <c r="A4654" s="123"/>
    </row>
    <row r="4655" spans="1:1" x14ac:dyDescent="0.25">
      <c r="A4655" s="123"/>
    </row>
    <row r="4656" spans="1:1" x14ac:dyDescent="0.25">
      <c r="A4656" s="123"/>
    </row>
    <row r="4657" spans="1:1" x14ac:dyDescent="0.25">
      <c r="A4657" s="123"/>
    </row>
    <row r="4658" spans="1:1" x14ac:dyDescent="0.25">
      <c r="A4658" s="123"/>
    </row>
    <row r="4659" spans="1:1" x14ac:dyDescent="0.25">
      <c r="A4659" s="123"/>
    </row>
    <row r="4660" spans="1:1" x14ac:dyDescent="0.25">
      <c r="A4660" s="123"/>
    </row>
    <row r="4661" spans="1:1" x14ac:dyDescent="0.25">
      <c r="A4661" s="123"/>
    </row>
    <row r="4662" spans="1:1" x14ac:dyDescent="0.25">
      <c r="A4662" s="123"/>
    </row>
    <row r="4663" spans="1:1" x14ac:dyDescent="0.25">
      <c r="A4663" s="123"/>
    </row>
    <row r="4664" spans="1:1" x14ac:dyDescent="0.25">
      <c r="A4664" s="123"/>
    </row>
    <row r="4665" spans="1:1" x14ac:dyDescent="0.25">
      <c r="A4665" s="123"/>
    </row>
    <row r="4666" spans="1:1" x14ac:dyDescent="0.25">
      <c r="A4666" s="123"/>
    </row>
    <row r="4667" spans="1:1" x14ac:dyDescent="0.25">
      <c r="A4667" s="123"/>
    </row>
    <row r="4668" spans="1:1" x14ac:dyDescent="0.25">
      <c r="A4668" s="123"/>
    </row>
    <row r="4669" spans="1:1" x14ac:dyDescent="0.25">
      <c r="A4669" s="123"/>
    </row>
    <row r="4670" spans="1:1" x14ac:dyDescent="0.25">
      <c r="A4670" s="123"/>
    </row>
    <row r="4671" spans="1:1" x14ac:dyDescent="0.25">
      <c r="A4671" s="123"/>
    </row>
    <row r="4672" spans="1:1" x14ac:dyDescent="0.25">
      <c r="A4672" s="123"/>
    </row>
    <row r="4673" spans="1:1" x14ac:dyDescent="0.25">
      <c r="A4673" s="123"/>
    </row>
    <row r="4674" spans="1:1" x14ac:dyDescent="0.25">
      <c r="A4674" s="123"/>
    </row>
    <row r="4675" spans="1:1" x14ac:dyDescent="0.25">
      <c r="A4675" s="123"/>
    </row>
    <row r="4676" spans="1:1" x14ac:dyDescent="0.25">
      <c r="A4676" s="123"/>
    </row>
    <row r="4677" spans="1:1" x14ac:dyDescent="0.25">
      <c r="A4677" s="123"/>
    </row>
    <row r="4678" spans="1:1" x14ac:dyDescent="0.25">
      <c r="A4678" s="123"/>
    </row>
    <row r="4679" spans="1:1" x14ac:dyDescent="0.25">
      <c r="A4679" s="123"/>
    </row>
    <row r="4680" spans="1:1" x14ac:dyDescent="0.25">
      <c r="A4680" s="123"/>
    </row>
    <row r="4681" spans="1:1" x14ac:dyDescent="0.25">
      <c r="A4681" s="123"/>
    </row>
    <row r="4682" spans="1:1" x14ac:dyDescent="0.25">
      <c r="A4682" s="123"/>
    </row>
    <row r="4683" spans="1:1" x14ac:dyDescent="0.25">
      <c r="A4683" s="123"/>
    </row>
    <row r="4684" spans="1:1" x14ac:dyDescent="0.25">
      <c r="A4684" s="123"/>
    </row>
    <row r="4685" spans="1:1" x14ac:dyDescent="0.25">
      <c r="A4685" s="123"/>
    </row>
    <row r="4686" spans="1:1" x14ac:dyDescent="0.25">
      <c r="A4686" s="123"/>
    </row>
    <row r="4687" spans="1:1" x14ac:dyDescent="0.25">
      <c r="A4687" s="123"/>
    </row>
    <row r="4688" spans="1:1" x14ac:dyDescent="0.25">
      <c r="A4688" s="123"/>
    </row>
    <row r="4689" spans="1:1" x14ac:dyDescent="0.25">
      <c r="A4689" s="123"/>
    </row>
    <row r="4690" spans="1:1" x14ac:dyDescent="0.25">
      <c r="A4690" s="123"/>
    </row>
    <row r="4691" spans="1:1" x14ac:dyDescent="0.25">
      <c r="A4691" s="123"/>
    </row>
    <row r="4692" spans="1:1" x14ac:dyDescent="0.25">
      <c r="A4692" s="123"/>
    </row>
    <row r="4693" spans="1:1" x14ac:dyDescent="0.25">
      <c r="A4693" s="123"/>
    </row>
    <row r="4694" spans="1:1" x14ac:dyDescent="0.25">
      <c r="A4694" s="123"/>
    </row>
    <row r="4695" spans="1:1" x14ac:dyDescent="0.25">
      <c r="A4695" s="123"/>
    </row>
    <row r="4696" spans="1:1" x14ac:dyDescent="0.25">
      <c r="A4696" s="123"/>
    </row>
    <row r="4697" spans="1:1" x14ac:dyDescent="0.25">
      <c r="A4697" s="123"/>
    </row>
    <row r="4698" spans="1:1" x14ac:dyDescent="0.25">
      <c r="A4698" s="123"/>
    </row>
    <row r="4699" spans="1:1" x14ac:dyDescent="0.25">
      <c r="A4699" s="123"/>
    </row>
    <row r="4700" spans="1:1" x14ac:dyDescent="0.25">
      <c r="A4700" s="123"/>
    </row>
    <row r="4701" spans="1:1" x14ac:dyDescent="0.25">
      <c r="A4701" s="123"/>
    </row>
    <row r="4702" spans="1:1" x14ac:dyDescent="0.25">
      <c r="A4702" s="123"/>
    </row>
    <row r="4703" spans="1:1" x14ac:dyDescent="0.25">
      <c r="A4703" s="123"/>
    </row>
    <row r="4704" spans="1:1" x14ac:dyDescent="0.25">
      <c r="A4704" s="123"/>
    </row>
    <row r="4705" spans="1:1" x14ac:dyDescent="0.25">
      <c r="A4705" s="123"/>
    </row>
    <row r="4706" spans="1:1" x14ac:dyDescent="0.25">
      <c r="A4706" s="123"/>
    </row>
    <row r="4707" spans="1:1" x14ac:dyDescent="0.25">
      <c r="A4707" s="123"/>
    </row>
    <row r="4708" spans="1:1" x14ac:dyDescent="0.25">
      <c r="A4708" s="123"/>
    </row>
    <row r="4709" spans="1:1" x14ac:dyDescent="0.25">
      <c r="A4709" s="123"/>
    </row>
    <row r="4710" spans="1:1" x14ac:dyDescent="0.25">
      <c r="A4710" s="123"/>
    </row>
    <row r="4711" spans="1:1" x14ac:dyDescent="0.25">
      <c r="A4711" s="123"/>
    </row>
    <row r="4712" spans="1:1" x14ac:dyDescent="0.25">
      <c r="A4712" s="123"/>
    </row>
    <row r="4713" spans="1:1" x14ac:dyDescent="0.25">
      <c r="A4713" s="123"/>
    </row>
    <row r="4714" spans="1:1" x14ac:dyDescent="0.25">
      <c r="A4714" s="123"/>
    </row>
    <row r="4715" spans="1:1" x14ac:dyDescent="0.25">
      <c r="A4715" s="123"/>
    </row>
    <row r="4716" spans="1:1" x14ac:dyDescent="0.25">
      <c r="A4716" s="123"/>
    </row>
    <row r="4717" spans="1:1" x14ac:dyDescent="0.25">
      <c r="A4717" s="123"/>
    </row>
    <row r="4718" spans="1:1" x14ac:dyDescent="0.25">
      <c r="A4718" s="123"/>
    </row>
    <row r="4719" spans="1:1" x14ac:dyDescent="0.25">
      <c r="A4719" s="123"/>
    </row>
    <row r="4720" spans="1:1" x14ac:dyDescent="0.25">
      <c r="A4720" s="123"/>
    </row>
    <row r="4721" spans="1:1" x14ac:dyDescent="0.25">
      <c r="A4721" s="123"/>
    </row>
    <row r="4722" spans="1:1" x14ac:dyDescent="0.25">
      <c r="A4722" s="123"/>
    </row>
    <row r="4723" spans="1:1" x14ac:dyDescent="0.25">
      <c r="A4723" s="123"/>
    </row>
    <row r="4724" spans="1:1" x14ac:dyDescent="0.25">
      <c r="A4724" s="123"/>
    </row>
    <row r="4725" spans="1:1" x14ac:dyDescent="0.25">
      <c r="A4725" s="123"/>
    </row>
    <row r="4726" spans="1:1" x14ac:dyDescent="0.25">
      <c r="A4726" s="123"/>
    </row>
    <row r="4727" spans="1:1" x14ac:dyDescent="0.25">
      <c r="A4727" s="123"/>
    </row>
    <row r="4728" spans="1:1" x14ac:dyDescent="0.25">
      <c r="A4728" s="123"/>
    </row>
    <row r="4729" spans="1:1" x14ac:dyDescent="0.25">
      <c r="A4729" s="123"/>
    </row>
    <row r="4730" spans="1:1" x14ac:dyDescent="0.25">
      <c r="A4730" s="123"/>
    </row>
    <row r="4731" spans="1:1" x14ac:dyDescent="0.25">
      <c r="A4731" s="123"/>
    </row>
    <row r="4732" spans="1:1" x14ac:dyDescent="0.25">
      <c r="A4732" s="123"/>
    </row>
    <row r="4733" spans="1:1" x14ac:dyDescent="0.25">
      <c r="A4733" s="123"/>
    </row>
    <row r="4734" spans="1:1" x14ac:dyDescent="0.25">
      <c r="A4734" s="123"/>
    </row>
    <row r="4735" spans="1:1" x14ac:dyDescent="0.25">
      <c r="A4735" s="123"/>
    </row>
    <row r="4736" spans="1:1" x14ac:dyDescent="0.25">
      <c r="A4736" s="123"/>
    </row>
    <row r="4737" spans="1:1" x14ac:dyDescent="0.25">
      <c r="A4737" s="123"/>
    </row>
    <row r="4738" spans="1:1" x14ac:dyDescent="0.25">
      <c r="A4738" s="123"/>
    </row>
    <row r="4739" spans="1:1" x14ac:dyDescent="0.25">
      <c r="A4739" s="123"/>
    </row>
    <row r="4740" spans="1:1" x14ac:dyDescent="0.25">
      <c r="A4740" s="123"/>
    </row>
    <row r="4741" spans="1:1" x14ac:dyDescent="0.25">
      <c r="A4741" s="123"/>
    </row>
    <row r="4742" spans="1:1" x14ac:dyDescent="0.25">
      <c r="A4742" s="123"/>
    </row>
    <row r="4743" spans="1:1" x14ac:dyDescent="0.25">
      <c r="A4743" s="123"/>
    </row>
    <row r="4744" spans="1:1" x14ac:dyDescent="0.25">
      <c r="A4744" s="123"/>
    </row>
    <row r="4745" spans="1:1" x14ac:dyDescent="0.25">
      <c r="A4745" s="123"/>
    </row>
    <row r="4746" spans="1:1" x14ac:dyDescent="0.25">
      <c r="A4746" s="123"/>
    </row>
    <row r="4747" spans="1:1" x14ac:dyDescent="0.25">
      <c r="A4747" s="123"/>
    </row>
    <row r="4748" spans="1:1" x14ac:dyDescent="0.25">
      <c r="A4748" s="123"/>
    </row>
    <row r="4749" spans="1:1" x14ac:dyDescent="0.25">
      <c r="A4749" s="123"/>
    </row>
    <row r="4750" spans="1:1" x14ac:dyDescent="0.25">
      <c r="A4750" s="123"/>
    </row>
    <row r="4751" spans="1:1" x14ac:dyDescent="0.25">
      <c r="A4751" s="123"/>
    </row>
    <row r="4752" spans="1:1" x14ac:dyDescent="0.25">
      <c r="A4752" s="123"/>
    </row>
    <row r="4753" spans="1:1" x14ac:dyDescent="0.25">
      <c r="A4753" s="123"/>
    </row>
    <row r="4754" spans="1:1" x14ac:dyDescent="0.25">
      <c r="A4754" s="123"/>
    </row>
    <row r="4755" spans="1:1" x14ac:dyDescent="0.25">
      <c r="A4755" s="123"/>
    </row>
    <row r="4756" spans="1:1" x14ac:dyDescent="0.25">
      <c r="A4756" s="123"/>
    </row>
    <row r="4757" spans="1:1" x14ac:dyDescent="0.25">
      <c r="A4757" s="123"/>
    </row>
    <row r="4758" spans="1:1" x14ac:dyDescent="0.25">
      <c r="A4758" s="123"/>
    </row>
    <row r="4759" spans="1:1" x14ac:dyDescent="0.25">
      <c r="A4759" s="123"/>
    </row>
    <row r="4760" spans="1:1" x14ac:dyDescent="0.25">
      <c r="A4760" s="123"/>
    </row>
    <row r="4761" spans="1:1" x14ac:dyDescent="0.25">
      <c r="A4761" s="123"/>
    </row>
    <row r="4762" spans="1:1" x14ac:dyDescent="0.25">
      <c r="A4762" s="123"/>
    </row>
    <row r="4763" spans="1:1" x14ac:dyDescent="0.25">
      <c r="A4763" s="123"/>
    </row>
    <row r="4764" spans="1:1" x14ac:dyDescent="0.25">
      <c r="A4764" s="123"/>
    </row>
    <row r="4765" spans="1:1" x14ac:dyDescent="0.25">
      <c r="A4765" s="123"/>
    </row>
    <row r="4766" spans="1:1" x14ac:dyDescent="0.25">
      <c r="A4766" s="123"/>
    </row>
    <row r="4767" spans="1:1" x14ac:dyDescent="0.25">
      <c r="A4767" s="123"/>
    </row>
    <row r="4768" spans="1:1" x14ac:dyDescent="0.25">
      <c r="A4768" s="123"/>
    </row>
    <row r="4769" spans="1:1" x14ac:dyDescent="0.25">
      <c r="A4769" s="123"/>
    </row>
    <row r="4770" spans="1:1" x14ac:dyDescent="0.25">
      <c r="A4770" s="123"/>
    </row>
    <row r="4771" spans="1:1" x14ac:dyDescent="0.25">
      <c r="A4771" s="123"/>
    </row>
    <row r="4772" spans="1:1" x14ac:dyDescent="0.25">
      <c r="A4772" s="123"/>
    </row>
    <row r="4773" spans="1:1" x14ac:dyDescent="0.25">
      <c r="A4773" s="123"/>
    </row>
    <row r="4774" spans="1:1" x14ac:dyDescent="0.25">
      <c r="A4774" s="123"/>
    </row>
    <row r="4775" spans="1:1" x14ac:dyDescent="0.25">
      <c r="A4775" s="123"/>
    </row>
    <row r="4776" spans="1:1" x14ac:dyDescent="0.25">
      <c r="A4776" s="123"/>
    </row>
    <row r="4777" spans="1:1" x14ac:dyDescent="0.25">
      <c r="A4777" s="123"/>
    </row>
    <row r="4778" spans="1:1" x14ac:dyDescent="0.25">
      <c r="A4778" s="123"/>
    </row>
    <row r="4779" spans="1:1" x14ac:dyDescent="0.25">
      <c r="A4779" s="123"/>
    </row>
    <row r="4780" spans="1:1" x14ac:dyDescent="0.25">
      <c r="A4780" s="123"/>
    </row>
    <row r="4781" spans="1:1" x14ac:dyDescent="0.25">
      <c r="A4781" s="123"/>
    </row>
    <row r="4782" spans="1:1" x14ac:dyDescent="0.25">
      <c r="A4782" s="123"/>
    </row>
    <row r="4783" spans="1:1" x14ac:dyDescent="0.25">
      <c r="A4783" s="123"/>
    </row>
    <row r="4784" spans="1:1" x14ac:dyDescent="0.25">
      <c r="A4784" s="123"/>
    </row>
    <row r="4785" spans="1:1" x14ac:dyDescent="0.25">
      <c r="A4785" s="123"/>
    </row>
    <row r="4786" spans="1:1" x14ac:dyDescent="0.25">
      <c r="A4786" s="123"/>
    </row>
    <row r="4787" spans="1:1" x14ac:dyDescent="0.25">
      <c r="A4787" s="123"/>
    </row>
    <row r="4788" spans="1:1" x14ac:dyDescent="0.25">
      <c r="A4788" s="123"/>
    </row>
    <row r="4789" spans="1:1" x14ac:dyDescent="0.25">
      <c r="A4789" s="123"/>
    </row>
    <row r="4790" spans="1:1" x14ac:dyDescent="0.25">
      <c r="A4790" s="123"/>
    </row>
    <row r="4791" spans="1:1" x14ac:dyDescent="0.25">
      <c r="A4791" s="123"/>
    </row>
    <row r="4792" spans="1:1" x14ac:dyDescent="0.25">
      <c r="A4792" s="123"/>
    </row>
    <row r="4793" spans="1:1" x14ac:dyDescent="0.25">
      <c r="A4793" s="123"/>
    </row>
    <row r="4794" spans="1:1" x14ac:dyDescent="0.25">
      <c r="A4794" s="123"/>
    </row>
    <row r="4795" spans="1:1" x14ac:dyDescent="0.25">
      <c r="A4795" s="123"/>
    </row>
    <row r="4796" spans="1:1" x14ac:dyDescent="0.25">
      <c r="A4796" s="123"/>
    </row>
    <row r="4797" spans="1:1" x14ac:dyDescent="0.25">
      <c r="A4797" s="123"/>
    </row>
    <row r="4798" spans="1:1" x14ac:dyDescent="0.25">
      <c r="A4798" s="123"/>
    </row>
    <row r="4799" spans="1:1" x14ac:dyDescent="0.25">
      <c r="A4799" s="123"/>
    </row>
    <row r="4800" spans="1:1" x14ac:dyDescent="0.25">
      <c r="A4800" s="123"/>
    </row>
    <row r="4801" spans="1:1" x14ac:dyDescent="0.25">
      <c r="A4801" s="123"/>
    </row>
    <row r="4802" spans="1:1" x14ac:dyDescent="0.25">
      <c r="A4802" s="123"/>
    </row>
    <row r="4803" spans="1:1" x14ac:dyDescent="0.25">
      <c r="A4803" s="123"/>
    </row>
    <row r="4804" spans="1:1" x14ac:dyDescent="0.25">
      <c r="A4804" s="123"/>
    </row>
    <row r="4805" spans="1:1" x14ac:dyDescent="0.25">
      <c r="A4805" s="123"/>
    </row>
    <row r="4806" spans="1:1" x14ac:dyDescent="0.25">
      <c r="A4806" s="123"/>
    </row>
    <row r="4807" spans="1:1" x14ac:dyDescent="0.25">
      <c r="A4807" s="123"/>
    </row>
    <row r="4808" spans="1:1" x14ac:dyDescent="0.25">
      <c r="A4808" s="123"/>
    </row>
    <row r="4809" spans="1:1" x14ac:dyDescent="0.25">
      <c r="A4809" s="123"/>
    </row>
    <row r="4810" spans="1:1" x14ac:dyDescent="0.25">
      <c r="A4810" s="123"/>
    </row>
    <row r="4811" spans="1:1" x14ac:dyDescent="0.25">
      <c r="A4811" s="123"/>
    </row>
    <row r="4812" spans="1:1" x14ac:dyDescent="0.25">
      <c r="A4812" s="123"/>
    </row>
    <row r="4813" spans="1:1" x14ac:dyDescent="0.25">
      <c r="A4813" s="123"/>
    </row>
    <row r="4814" spans="1:1" x14ac:dyDescent="0.25">
      <c r="A4814" s="123"/>
    </row>
    <row r="4815" spans="1:1" x14ac:dyDescent="0.25">
      <c r="A4815" s="123"/>
    </row>
    <row r="4816" spans="1:1" x14ac:dyDescent="0.25">
      <c r="A4816" s="123"/>
    </row>
    <row r="4817" spans="1:1" x14ac:dyDescent="0.25">
      <c r="A4817" s="123"/>
    </row>
    <row r="4818" spans="1:1" x14ac:dyDescent="0.25">
      <c r="A4818" s="123"/>
    </row>
    <row r="4819" spans="1:1" x14ac:dyDescent="0.25">
      <c r="A4819" s="123"/>
    </row>
    <row r="4820" spans="1:1" x14ac:dyDescent="0.25">
      <c r="A4820" s="123"/>
    </row>
    <row r="4821" spans="1:1" x14ac:dyDescent="0.25">
      <c r="A4821" s="123"/>
    </row>
    <row r="4822" spans="1:1" x14ac:dyDescent="0.25">
      <c r="A4822" s="123"/>
    </row>
    <row r="4823" spans="1:1" x14ac:dyDescent="0.25">
      <c r="A4823" s="123"/>
    </row>
    <row r="4824" spans="1:1" x14ac:dyDescent="0.25">
      <c r="A4824" s="123"/>
    </row>
    <row r="4825" spans="1:1" x14ac:dyDescent="0.25">
      <c r="A4825" s="123"/>
    </row>
    <row r="4826" spans="1:1" x14ac:dyDescent="0.25">
      <c r="A4826" s="123"/>
    </row>
    <row r="4827" spans="1:1" x14ac:dyDescent="0.25">
      <c r="A4827" s="123"/>
    </row>
    <row r="4828" spans="1:1" x14ac:dyDescent="0.25">
      <c r="A4828" s="123"/>
    </row>
    <row r="4829" spans="1:1" x14ac:dyDescent="0.25">
      <c r="A4829" s="123"/>
    </row>
    <row r="4830" spans="1:1" x14ac:dyDescent="0.25">
      <c r="A4830" s="123"/>
    </row>
    <row r="4831" spans="1:1" x14ac:dyDescent="0.25">
      <c r="A4831" s="123"/>
    </row>
    <row r="4832" spans="1:1" x14ac:dyDescent="0.25">
      <c r="A4832" s="123"/>
    </row>
    <row r="4833" spans="1:1" x14ac:dyDescent="0.25">
      <c r="A4833" s="123"/>
    </row>
    <row r="4834" spans="1:1" x14ac:dyDescent="0.25">
      <c r="A4834" s="123"/>
    </row>
    <row r="4835" spans="1:1" x14ac:dyDescent="0.25">
      <c r="A4835" s="123"/>
    </row>
    <row r="4836" spans="1:1" x14ac:dyDescent="0.25">
      <c r="A4836" s="123"/>
    </row>
    <row r="4837" spans="1:1" x14ac:dyDescent="0.25">
      <c r="A4837" s="123"/>
    </row>
    <row r="4838" spans="1:1" x14ac:dyDescent="0.25">
      <c r="A4838" s="123"/>
    </row>
    <row r="4839" spans="1:1" x14ac:dyDescent="0.25">
      <c r="A4839" s="123"/>
    </row>
    <row r="4840" spans="1:1" x14ac:dyDescent="0.25">
      <c r="A4840" s="123"/>
    </row>
    <row r="4841" spans="1:1" x14ac:dyDescent="0.25">
      <c r="A4841" s="123"/>
    </row>
    <row r="4842" spans="1:1" x14ac:dyDescent="0.25">
      <c r="A4842" s="123"/>
    </row>
    <row r="4843" spans="1:1" x14ac:dyDescent="0.25">
      <c r="A4843" s="123"/>
    </row>
    <row r="4844" spans="1:1" x14ac:dyDescent="0.25">
      <c r="A4844" s="123"/>
    </row>
    <row r="4845" spans="1:1" x14ac:dyDescent="0.25">
      <c r="A4845" s="123"/>
    </row>
    <row r="4846" spans="1:1" x14ac:dyDescent="0.25">
      <c r="A4846" s="123"/>
    </row>
    <row r="4847" spans="1:1" x14ac:dyDescent="0.25">
      <c r="A4847" s="123"/>
    </row>
    <row r="4848" spans="1:1" x14ac:dyDescent="0.25">
      <c r="A4848" s="123"/>
    </row>
    <row r="4849" spans="1:1" x14ac:dyDescent="0.25">
      <c r="A4849" s="123"/>
    </row>
    <row r="4850" spans="1:1" x14ac:dyDescent="0.25">
      <c r="A4850" s="123"/>
    </row>
    <row r="4851" spans="1:1" x14ac:dyDescent="0.25">
      <c r="A4851" s="123"/>
    </row>
    <row r="4852" spans="1:1" x14ac:dyDescent="0.25">
      <c r="A4852" s="123"/>
    </row>
    <row r="4853" spans="1:1" x14ac:dyDescent="0.25">
      <c r="A4853" s="123"/>
    </row>
    <row r="4854" spans="1:1" x14ac:dyDescent="0.25">
      <c r="A4854" s="123"/>
    </row>
    <row r="4855" spans="1:1" x14ac:dyDescent="0.25">
      <c r="A4855" s="123"/>
    </row>
    <row r="4856" spans="1:1" x14ac:dyDescent="0.25">
      <c r="A4856" s="123"/>
    </row>
    <row r="4857" spans="1:1" x14ac:dyDescent="0.25">
      <c r="A4857" s="123"/>
    </row>
    <row r="4858" spans="1:1" x14ac:dyDescent="0.25">
      <c r="A4858" s="123"/>
    </row>
    <row r="4859" spans="1:1" x14ac:dyDescent="0.25">
      <c r="A4859" s="123"/>
    </row>
    <row r="4860" spans="1:1" x14ac:dyDescent="0.25">
      <c r="A4860" s="123"/>
    </row>
    <row r="4861" spans="1:1" x14ac:dyDescent="0.25">
      <c r="A4861" s="123"/>
    </row>
    <row r="4862" spans="1:1" x14ac:dyDescent="0.25">
      <c r="A4862" s="123"/>
    </row>
    <row r="4863" spans="1:1" x14ac:dyDescent="0.25">
      <c r="A4863" s="123"/>
    </row>
    <row r="4864" spans="1:1" x14ac:dyDescent="0.25">
      <c r="A4864" s="123"/>
    </row>
    <row r="4865" spans="1:1" x14ac:dyDescent="0.25">
      <c r="A4865" s="123"/>
    </row>
    <row r="4866" spans="1:1" x14ac:dyDescent="0.25">
      <c r="A4866" s="123"/>
    </row>
    <row r="4867" spans="1:1" x14ac:dyDescent="0.25">
      <c r="A4867" s="123"/>
    </row>
    <row r="4868" spans="1:1" x14ac:dyDescent="0.25">
      <c r="A4868" s="123"/>
    </row>
    <row r="4869" spans="1:1" x14ac:dyDescent="0.25">
      <c r="A4869" s="123"/>
    </row>
    <row r="4870" spans="1:1" x14ac:dyDescent="0.25">
      <c r="A4870" s="123"/>
    </row>
    <row r="4871" spans="1:1" x14ac:dyDescent="0.25">
      <c r="A4871" s="123"/>
    </row>
    <row r="4872" spans="1:1" x14ac:dyDescent="0.25">
      <c r="A4872" s="123"/>
    </row>
    <row r="4873" spans="1:1" x14ac:dyDescent="0.25">
      <c r="A4873" s="123"/>
    </row>
    <row r="4874" spans="1:1" x14ac:dyDescent="0.25">
      <c r="A4874" s="123"/>
    </row>
    <row r="4875" spans="1:1" x14ac:dyDescent="0.25">
      <c r="A4875" s="123"/>
    </row>
    <row r="4876" spans="1:1" x14ac:dyDescent="0.25">
      <c r="A4876" s="123"/>
    </row>
    <row r="4877" spans="1:1" x14ac:dyDescent="0.25">
      <c r="A4877" s="123"/>
    </row>
    <row r="4878" spans="1:1" x14ac:dyDescent="0.25">
      <c r="A4878" s="123"/>
    </row>
    <row r="4879" spans="1:1" x14ac:dyDescent="0.25">
      <c r="A4879" s="123"/>
    </row>
    <row r="4880" spans="1:1" x14ac:dyDescent="0.25">
      <c r="A4880" s="123"/>
    </row>
    <row r="4881" spans="1:1" x14ac:dyDescent="0.25">
      <c r="A4881" s="123"/>
    </row>
    <row r="4882" spans="1:1" x14ac:dyDescent="0.25">
      <c r="A4882" s="123"/>
    </row>
    <row r="4883" spans="1:1" x14ac:dyDescent="0.25">
      <c r="A4883" s="123"/>
    </row>
    <row r="4884" spans="1:1" x14ac:dyDescent="0.25">
      <c r="A4884" s="123"/>
    </row>
    <row r="4885" spans="1:1" x14ac:dyDescent="0.25">
      <c r="A4885" s="123"/>
    </row>
    <row r="4886" spans="1:1" x14ac:dyDescent="0.25">
      <c r="A4886" s="123"/>
    </row>
    <row r="4887" spans="1:1" x14ac:dyDescent="0.25">
      <c r="A4887" s="123"/>
    </row>
    <row r="4888" spans="1:1" x14ac:dyDescent="0.25">
      <c r="A4888" s="123"/>
    </row>
    <row r="4889" spans="1:1" x14ac:dyDescent="0.25">
      <c r="A4889" s="123"/>
    </row>
    <row r="4890" spans="1:1" x14ac:dyDescent="0.25">
      <c r="A4890" s="123"/>
    </row>
    <row r="4891" spans="1:1" x14ac:dyDescent="0.25">
      <c r="A4891" s="123"/>
    </row>
    <row r="4892" spans="1:1" x14ac:dyDescent="0.25">
      <c r="A4892" s="123"/>
    </row>
    <row r="4893" spans="1:1" x14ac:dyDescent="0.25">
      <c r="A4893" s="123"/>
    </row>
    <row r="4894" spans="1:1" x14ac:dyDescent="0.25">
      <c r="A4894" s="123"/>
    </row>
    <row r="4895" spans="1:1" x14ac:dyDescent="0.25">
      <c r="A4895" s="123"/>
    </row>
    <row r="4896" spans="1:1" x14ac:dyDescent="0.25">
      <c r="A4896" s="123"/>
    </row>
    <row r="4897" spans="1:1" x14ac:dyDescent="0.25">
      <c r="A4897" s="123"/>
    </row>
    <row r="4898" spans="1:1" x14ac:dyDescent="0.25">
      <c r="A4898" s="123"/>
    </row>
    <row r="4899" spans="1:1" x14ac:dyDescent="0.25">
      <c r="A4899" s="123"/>
    </row>
    <row r="4900" spans="1:1" x14ac:dyDescent="0.25">
      <c r="A4900" s="123"/>
    </row>
    <row r="4901" spans="1:1" x14ac:dyDescent="0.25">
      <c r="A4901" s="123"/>
    </row>
    <row r="4902" spans="1:1" x14ac:dyDescent="0.25">
      <c r="A4902" s="123"/>
    </row>
    <row r="4903" spans="1:1" x14ac:dyDescent="0.25">
      <c r="A4903" s="123"/>
    </row>
    <row r="4904" spans="1:1" x14ac:dyDescent="0.25">
      <c r="A4904" s="123"/>
    </row>
    <row r="4905" spans="1:1" x14ac:dyDescent="0.25">
      <c r="A4905" s="123"/>
    </row>
    <row r="4906" spans="1:1" x14ac:dyDescent="0.25">
      <c r="A4906" s="123"/>
    </row>
    <row r="4907" spans="1:1" x14ac:dyDescent="0.25">
      <c r="A4907" s="123"/>
    </row>
    <row r="4908" spans="1:1" x14ac:dyDescent="0.25">
      <c r="A4908" s="123"/>
    </row>
    <row r="4909" spans="1:1" x14ac:dyDescent="0.25">
      <c r="A4909" s="123"/>
    </row>
    <row r="4910" spans="1:1" x14ac:dyDescent="0.25">
      <c r="A4910" s="123"/>
    </row>
    <row r="4911" spans="1:1" x14ac:dyDescent="0.25">
      <c r="A4911" s="123"/>
    </row>
    <row r="4912" spans="1:1" x14ac:dyDescent="0.25">
      <c r="A4912" s="123"/>
    </row>
    <row r="4913" spans="1:1" x14ac:dyDescent="0.25">
      <c r="A4913" s="123"/>
    </row>
    <row r="4914" spans="1:1" x14ac:dyDescent="0.25">
      <c r="A4914" s="123"/>
    </row>
    <row r="4915" spans="1:1" x14ac:dyDescent="0.25">
      <c r="A4915" s="123"/>
    </row>
    <row r="4916" spans="1:1" x14ac:dyDescent="0.25">
      <c r="A4916" s="123"/>
    </row>
    <row r="4917" spans="1:1" x14ac:dyDescent="0.25">
      <c r="A4917" s="123"/>
    </row>
    <row r="4918" spans="1:1" x14ac:dyDescent="0.25">
      <c r="A4918" s="123"/>
    </row>
    <row r="4919" spans="1:1" x14ac:dyDescent="0.25">
      <c r="A4919" s="123"/>
    </row>
    <row r="4920" spans="1:1" x14ac:dyDescent="0.25">
      <c r="A4920" s="123"/>
    </row>
    <row r="4921" spans="1:1" x14ac:dyDescent="0.25">
      <c r="A4921" s="123"/>
    </row>
    <row r="4922" spans="1:1" x14ac:dyDescent="0.25">
      <c r="A4922" s="123"/>
    </row>
    <row r="4923" spans="1:1" x14ac:dyDescent="0.25">
      <c r="A4923" s="123"/>
    </row>
    <row r="4924" spans="1:1" x14ac:dyDescent="0.25">
      <c r="A4924" s="123"/>
    </row>
    <row r="4925" spans="1:1" x14ac:dyDescent="0.25">
      <c r="A4925" s="123"/>
    </row>
    <row r="4926" spans="1:1" x14ac:dyDescent="0.25">
      <c r="A4926" s="123"/>
    </row>
    <row r="4927" spans="1:1" x14ac:dyDescent="0.25">
      <c r="A4927" s="123"/>
    </row>
    <row r="4928" spans="1:1" x14ac:dyDescent="0.25">
      <c r="A4928" s="123"/>
    </row>
    <row r="4929" spans="1:1" x14ac:dyDescent="0.25">
      <c r="A4929" s="123"/>
    </row>
    <row r="4930" spans="1:1" x14ac:dyDescent="0.25">
      <c r="A4930" s="123"/>
    </row>
    <row r="4931" spans="1:1" x14ac:dyDescent="0.25">
      <c r="A4931" s="123"/>
    </row>
    <row r="4932" spans="1:1" x14ac:dyDescent="0.25">
      <c r="A4932" s="123"/>
    </row>
    <row r="4933" spans="1:1" x14ac:dyDescent="0.25">
      <c r="A4933" s="123"/>
    </row>
    <row r="4934" spans="1:1" x14ac:dyDescent="0.25">
      <c r="A4934" s="123"/>
    </row>
    <row r="4935" spans="1:1" x14ac:dyDescent="0.25">
      <c r="A4935" s="123"/>
    </row>
    <row r="4936" spans="1:1" x14ac:dyDescent="0.25">
      <c r="A4936" s="123"/>
    </row>
    <row r="4937" spans="1:1" x14ac:dyDescent="0.25">
      <c r="A4937" s="123"/>
    </row>
    <row r="4938" spans="1:1" x14ac:dyDescent="0.25">
      <c r="A4938" s="123"/>
    </row>
    <row r="4939" spans="1:1" x14ac:dyDescent="0.25">
      <c r="A4939" s="123"/>
    </row>
    <row r="4940" spans="1:1" x14ac:dyDescent="0.25">
      <c r="A4940" s="123"/>
    </row>
    <row r="4941" spans="1:1" x14ac:dyDescent="0.25">
      <c r="A4941" s="123"/>
    </row>
    <row r="4942" spans="1:1" x14ac:dyDescent="0.25">
      <c r="A4942" s="123"/>
    </row>
    <row r="4943" spans="1:1" x14ac:dyDescent="0.25">
      <c r="A4943" s="123"/>
    </row>
    <row r="4944" spans="1:1" x14ac:dyDescent="0.25">
      <c r="A4944" s="123"/>
    </row>
    <row r="4945" spans="1:1" x14ac:dyDescent="0.25">
      <c r="A4945" s="123"/>
    </row>
    <row r="4946" spans="1:1" x14ac:dyDescent="0.25">
      <c r="A4946" s="123"/>
    </row>
    <row r="4947" spans="1:1" x14ac:dyDescent="0.25">
      <c r="A4947" s="123"/>
    </row>
    <row r="4948" spans="1:1" x14ac:dyDescent="0.25">
      <c r="A4948" s="123"/>
    </row>
    <row r="4949" spans="1:1" x14ac:dyDescent="0.25">
      <c r="A4949" s="123"/>
    </row>
    <row r="4950" spans="1:1" x14ac:dyDescent="0.25">
      <c r="A4950" s="123"/>
    </row>
    <row r="4951" spans="1:1" x14ac:dyDescent="0.25">
      <c r="A4951" s="123"/>
    </row>
    <row r="4952" spans="1:1" x14ac:dyDescent="0.25">
      <c r="A4952" s="123"/>
    </row>
    <row r="4953" spans="1:1" x14ac:dyDescent="0.25">
      <c r="A4953" s="123"/>
    </row>
    <row r="4954" spans="1:1" x14ac:dyDescent="0.25">
      <c r="A4954" s="123"/>
    </row>
    <row r="4955" spans="1:1" x14ac:dyDescent="0.25">
      <c r="A4955" s="123"/>
    </row>
    <row r="4956" spans="1:1" x14ac:dyDescent="0.25">
      <c r="A4956" s="123"/>
    </row>
    <row r="4957" spans="1:1" x14ac:dyDescent="0.25">
      <c r="A4957" s="123"/>
    </row>
    <row r="4958" spans="1:1" x14ac:dyDescent="0.25">
      <c r="A4958" s="123"/>
    </row>
    <row r="4959" spans="1:1" x14ac:dyDescent="0.25">
      <c r="A4959" s="123"/>
    </row>
    <row r="4960" spans="1:1" x14ac:dyDescent="0.25">
      <c r="A4960" s="123"/>
    </row>
    <row r="4961" spans="1:1" x14ac:dyDescent="0.25">
      <c r="A4961" s="123"/>
    </row>
    <row r="4962" spans="1:1" x14ac:dyDescent="0.25">
      <c r="A4962" s="123"/>
    </row>
    <row r="4963" spans="1:1" x14ac:dyDescent="0.25">
      <c r="A4963" s="123"/>
    </row>
    <row r="4964" spans="1:1" x14ac:dyDescent="0.25">
      <c r="A4964" s="123"/>
    </row>
    <row r="4965" spans="1:1" x14ac:dyDescent="0.25">
      <c r="A4965" s="123"/>
    </row>
    <row r="4966" spans="1:1" x14ac:dyDescent="0.25">
      <c r="A4966" s="123"/>
    </row>
    <row r="4967" spans="1:1" x14ac:dyDescent="0.25">
      <c r="A4967" s="123"/>
    </row>
    <row r="4968" spans="1:1" x14ac:dyDescent="0.25">
      <c r="A4968" s="123"/>
    </row>
    <row r="4969" spans="1:1" x14ac:dyDescent="0.25">
      <c r="A4969" s="123"/>
    </row>
    <row r="4970" spans="1:1" x14ac:dyDescent="0.25">
      <c r="A4970" s="123"/>
    </row>
    <row r="4971" spans="1:1" x14ac:dyDescent="0.25">
      <c r="A4971" s="123"/>
    </row>
    <row r="4972" spans="1:1" x14ac:dyDescent="0.25">
      <c r="A4972" s="123"/>
    </row>
    <row r="4973" spans="1:1" x14ac:dyDescent="0.25">
      <c r="A4973" s="123"/>
    </row>
    <row r="4974" spans="1:1" x14ac:dyDescent="0.25">
      <c r="A4974" s="123"/>
    </row>
    <row r="4975" spans="1:1" x14ac:dyDescent="0.25">
      <c r="A4975" s="123"/>
    </row>
    <row r="4976" spans="1:1" x14ac:dyDescent="0.25">
      <c r="A4976" s="123"/>
    </row>
    <row r="4977" spans="1:1" x14ac:dyDescent="0.25">
      <c r="A4977" s="123"/>
    </row>
    <row r="4978" spans="1:1" x14ac:dyDescent="0.25">
      <c r="A4978" s="123"/>
    </row>
    <row r="4979" spans="1:1" x14ac:dyDescent="0.25">
      <c r="A4979" s="123"/>
    </row>
    <row r="4980" spans="1:1" x14ac:dyDescent="0.25">
      <c r="A4980" s="123"/>
    </row>
    <row r="4981" spans="1:1" x14ac:dyDescent="0.25">
      <c r="A4981" s="123"/>
    </row>
    <row r="4982" spans="1:1" x14ac:dyDescent="0.25">
      <c r="A4982" s="123"/>
    </row>
    <row r="4983" spans="1:1" x14ac:dyDescent="0.25">
      <c r="A4983" s="123"/>
    </row>
    <row r="4984" spans="1:1" x14ac:dyDescent="0.25">
      <c r="A4984" s="123"/>
    </row>
    <row r="4985" spans="1:1" x14ac:dyDescent="0.25">
      <c r="A4985" s="123"/>
    </row>
    <row r="4986" spans="1:1" x14ac:dyDescent="0.25">
      <c r="A4986" s="123"/>
    </row>
    <row r="4987" spans="1:1" x14ac:dyDescent="0.25">
      <c r="A4987" s="123"/>
    </row>
    <row r="4988" spans="1:1" x14ac:dyDescent="0.25">
      <c r="A4988" s="123"/>
    </row>
    <row r="4989" spans="1:1" x14ac:dyDescent="0.25">
      <c r="A4989" s="123"/>
    </row>
    <row r="4990" spans="1:1" x14ac:dyDescent="0.25">
      <c r="A4990" s="123"/>
    </row>
    <row r="4991" spans="1:1" x14ac:dyDescent="0.25">
      <c r="A4991" s="123"/>
    </row>
    <row r="4992" spans="1:1" x14ac:dyDescent="0.25">
      <c r="A4992" s="123"/>
    </row>
    <row r="4993" spans="1:1" x14ac:dyDescent="0.25">
      <c r="A4993" s="123"/>
    </row>
    <row r="4994" spans="1:1" x14ac:dyDescent="0.25">
      <c r="A4994" s="123"/>
    </row>
    <row r="4995" spans="1:1" x14ac:dyDescent="0.25">
      <c r="A4995" s="123"/>
    </row>
    <row r="4996" spans="1:1" x14ac:dyDescent="0.25">
      <c r="A4996" s="123"/>
    </row>
    <row r="4997" spans="1:1" x14ac:dyDescent="0.25">
      <c r="A4997" s="123"/>
    </row>
    <row r="4998" spans="1:1" x14ac:dyDescent="0.25">
      <c r="A4998" s="123"/>
    </row>
    <row r="4999" spans="1:1" x14ac:dyDescent="0.25">
      <c r="A4999" s="123"/>
    </row>
    <row r="5000" spans="1:1" x14ac:dyDescent="0.25">
      <c r="A5000" s="123"/>
    </row>
    <row r="5001" spans="1:1" x14ac:dyDescent="0.25">
      <c r="A5001" s="123"/>
    </row>
    <row r="5002" spans="1:1" x14ac:dyDescent="0.25">
      <c r="A5002" s="123"/>
    </row>
    <row r="5003" spans="1:1" x14ac:dyDescent="0.25">
      <c r="A5003" s="123"/>
    </row>
    <row r="5004" spans="1:1" x14ac:dyDescent="0.25">
      <c r="A5004" s="123"/>
    </row>
    <row r="5005" spans="1:1" x14ac:dyDescent="0.25">
      <c r="A5005" s="123"/>
    </row>
    <row r="5006" spans="1:1" x14ac:dyDescent="0.25">
      <c r="A5006" s="123"/>
    </row>
    <row r="5007" spans="1:1" x14ac:dyDescent="0.25">
      <c r="A5007" s="123"/>
    </row>
    <row r="5008" spans="1:1" x14ac:dyDescent="0.25">
      <c r="A5008" s="123"/>
    </row>
    <row r="5009" spans="1:1" x14ac:dyDescent="0.25">
      <c r="A5009" s="123"/>
    </row>
    <row r="5010" spans="1:1" x14ac:dyDescent="0.25">
      <c r="A5010" s="123"/>
    </row>
    <row r="5011" spans="1:1" x14ac:dyDescent="0.25">
      <c r="A5011" s="123"/>
    </row>
    <row r="5012" spans="1:1" x14ac:dyDescent="0.25">
      <c r="A5012" s="123"/>
    </row>
    <row r="5013" spans="1:1" x14ac:dyDescent="0.25">
      <c r="A5013" s="123"/>
    </row>
    <row r="5014" spans="1:1" x14ac:dyDescent="0.25">
      <c r="A5014" s="123"/>
    </row>
    <row r="5015" spans="1:1" x14ac:dyDescent="0.25">
      <c r="A5015" s="123"/>
    </row>
    <row r="5016" spans="1:1" x14ac:dyDescent="0.25">
      <c r="A5016" s="123"/>
    </row>
    <row r="5017" spans="1:1" x14ac:dyDescent="0.25">
      <c r="A5017" s="123"/>
    </row>
    <row r="5018" spans="1:1" x14ac:dyDescent="0.25">
      <c r="A5018" s="123"/>
    </row>
    <row r="5019" spans="1:1" x14ac:dyDescent="0.25">
      <c r="A5019" s="123"/>
    </row>
    <row r="5020" spans="1:1" x14ac:dyDescent="0.25">
      <c r="A5020" s="123"/>
    </row>
    <row r="5021" spans="1:1" x14ac:dyDescent="0.25">
      <c r="A5021" s="123"/>
    </row>
    <row r="5022" spans="1:1" x14ac:dyDescent="0.25">
      <c r="A5022" s="123"/>
    </row>
    <row r="5023" spans="1:1" x14ac:dyDescent="0.25">
      <c r="A5023" s="123"/>
    </row>
    <row r="5024" spans="1:1" x14ac:dyDescent="0.25">
      <c r="A5024" s="123"/>
    </row>
    <row r="5025" spans="1:1" x14ac:dyDescent="0.25">
      <c r="A5025" s="123"/>
    </row>
    <row r="5026" spans="1:1" x14ac:dyDescent="0.25">
      <c r="A5026" s="123"/>
    </row>
    <row r="5027" spans="1:1" x14ac:dyDescent="0.25">
      <c r="A5027" s="123"/>
    </row>
    <row r="5028" spans="1:1" x14ac:dyDescent="0.25">
      <c r="A5028" s="123"/>
    </row>
    <row r="5029" spans="1:1" x14ac:dyDescent="0.25">
      <c r="A5029" s="123"/>
    </row>
    <row r="5030" spans="1:1" x14ac:dyDescent="0.25">
      <c r="A5030" s="123"/>
    </row>
    <row r="5031" spans="1:1" x14ac:dyDescent="0.25">
      <c r="A5031" s="123"/>
    </row>
    <row r="5032" spans="1:1" x14ac:dyDescent="0.25">
      <c r="A5032" s="123"/>
    </row>
    <row r="5033" spans="1:1" x14ac:dyDescent="0.25">
      <c r="A5033" s="123"/>
    </row>
    <row r="5034" spans="1:1" x14ac:dyDescent="0.25">
      <c r="A5034" s="123"/>
    </row>
    <row r="5035" spans="1:1" x14ac:dyDescent="0.25">
      <c r="A5035" s="123"/>
    </row>
    <row r="5036" spans="1:1" x14ac:dyDescent="0.25">
      <c r="A5036" s="123"/>
    </row>
    <row r="5037" spans="1:1" x14ac:dyDescent="0.25">
      <c r="A5037" s="123"/>
    </row>
    <row r="5038" spans="1:1" x14ac:dyDescent="0.25">
      <c r="A5038" s="123"/>
    </row>
    <row r="5039" spans="1:1" x14ac:dyDescent="0.25">
      <c r="A5039" s="123"/>
    </row>
    <row r="5040" spans="1:1" x14ac:dyDescent="0.25">
      <c r="A5040" s="123"/>
    </row>
    <row r="5041" spans="1:1" x14ac:dyDescent="0.25">
      <c r="A5041" s="123"/>
    </row>
    <row r="5042" spans="1:1" x14ac:dyDescent="0.25">
      <c r="A5042" s="123"/>
    </row>
    <row r="5043" spans="1:1" x14ac:dyDescent="0.25">
      <c r="A5043" s="123"/>
    </row>
    <row r="5044" spans="1:1" x14ac:dyDescent="0.25">
      <c r="A5044" s="123"/>
    </row>
    <row r="5045" spans="1:1" x14ac:dyDescent="0.25">
      <c r="A5045" s="123"/>
    </row>
    <row r="5046" spans="1:1" x14ac:dyDescent="0.25">
      <c r="A5046" s="123"/>
    </row>
    <row r="5047" spans="1:1" x14ac:dyDescent="0.25">
      <c r="A5047" s="123"/>
    </row>
    <row r="5048" spans="1:1" x14ac:dyDescent="0.25">
      <c r="A5048" s="123"/>
    </row>
    <row r="5049" spans="1:1" x14ac:dyDescent="0.25">
      <c r="A5049" s="123"/>
    </row>
    <row r="5050" spans="1:1" x14ac:dyDescent="0.25">
      <c r="A5050" s="123"/>
    </row>
    <row r="5051" spans="1:1" x14ac:dyDescent="0.25">
      <c r="A5051" s="123"/>
    </row>
    <row r="5052" spans="1:1" x14ac:dyDescent="0.25">
      <c r="A5052" s="123"/>
    </row>
    <row r="5053" spans="1:1" x14ac:dyDescent="0.25">
      <c r="A5053" s="123"/>
    </row>
    <row r="5054" spans="1:1" x14ac:dyDescent="0.25">
      <c r="A5054" s="123"/>
    </row>
    <row r="5055" spans="1:1" x14ac:dyDescent="0.25">
      <c r="A5055" s="123"/>
    </row>
    <row r="5056" spans="1:1" x14ac:dyDescent="0.25">
      <c r="A5056" s="123"/>
    </row>
    <row r="5057" spans="1:1" x14ac:dyDescent="0.25">
      <c r="A5057" s="123"/>
    </row>
    <row r="5058" spans="1:1" x14ac:dyDescent="0.25">
      <c r="A5058" s="123"/>
    </row>
    <row r="5059" spans="1:1" x14ac:dyDescent="0.25">
      <c r="A5059" s="123"/>
    </row>
    <row r="5060" spans="1:1" x14ac:dyDescent="0.25">
      <c r="A5060" s="123"/>
    </row>
    <row r="5061" spans="1:1" x14ac:dyDescent="0.25">
      <c r="A5061" s="123"/>
    </row>
    <row r="5062" spans="1:1" x14ac:dyDescent="0.25">
      <c r="A5062" s="123"/>
    </row>
    <row r="5063" spans="1:1" x14ac:dyDescent="0.25">
      <c r="A5063" s="123"/>
    </row>
    <row r="5064" spans="1:1" x14ac:dyDescent="0.25">
      <c r="A5064" s="123"/>
    </row>
    <row r="5065" spans="1:1" x14ac:dyDescent="0.25">
      <c r="A5065" s="123"/>
    </row>
    <row r="5066" spans="1:1" x14ac:dyDescent="0.25">
      <c r="A5066" s="123"/>
    </row>
    <row r="5067" spans="1:1" x14ac:dyDescent="0.25">
      <c r="A5067" s="123"/>
    </row>
    <row r="5068" spans="1:1" x14ac:dyDescent="0.25">
      <c r="A5068" s="123"/>
    </row>
    <row r="5069" spans="1:1" x14ac:dyDescent="0.25">
      <c r="A5069" s="123"/>
    </row>
    <row r="5070" spans="1:1" x14ac:dyDescent="0.25">
      <c r="A5070" s="123"/>
    </row>
    <row r="5071" spans="1:1" x14ac:dyDescent="0.25">
      <c r="A5071" s="123"/>
    </row>
    <row r="5072" spans="1:1" x14ac:dyDescent="0.25">
      <c r="A5072" s="123"/>
    </row>
    <row r="5073" spans="1:1" x14ac:dyDescent="0.25">
      <c r="A5073" s="123"/>
    </row>
    <row r="5074" spans="1:1" x14ac:dyDescent="0.25">
      <c r="A5074" s="123"/>
    </row>
    <row r="5075" spans="1:1" x14ac:dyDescent="0.25">
      <c r="A5075" s="123"/>
    </row>
    <row r="5076" spans="1:1" x14ac:dyDescent="0.25">
      <c r="A5076" s="123"/>
    </row>
    <row r="5077" spans="1:1" x14ac:dyDescent="0.25">
      <c r="A5077" s="123"/>
    </row>
    <row r="5078" spans="1:1" x14ac:dyDescent="0.25">
      <c r="A5078" s="123"/>
    </row>
    <row r="5079" spans="1:1" x14ac:dyDescent="0.25">
      <c r="A5079" s="123"/>
    </row>
    <row r="5080" spans="1:1" x14ac:dyDescent="0.25">
      <c r="A5080" s="123"/>
    </row>
    <row r="5081" spans="1:1" x14ac:dyDescent="0.25">
      <c r="A5081" s="123"/>
    </row>
    <row r="5082" spans="1:1" x14ac:dyDescent="0.25">
      <c r="A5082" s="123"/>
    </row>
    <row r="5083" spans="1:1" x14ac:dyDescent="0.25">
      <c r="A5083" s="123"/>
    </row>
    <row r="5084" spans="1:1" x14ac:dyDescent="0.25">
      <c r="A5084" s="123"/>
    </row>
    <row r="5085" spans="1:1" x14ac:dyDescent="0.25">
      <c r="A5085" s="123"/>
    </row>
    <row r="5086" spans="1:1" x14ac:dyDescent="0.25">
      <c r="A5086" s="123"/>
    </row>
    <row r="5087" spans="1:1" x14ac:dyDescent="0.25">
      <c r="A5087" s="123"/>
    </row>
    <row r="5088" spans="1:1" x14ac:dyDescent="0.25">
      <c r="A5088" s="123"/>
    </row>
    <row r="5089" spans="1:1" x14ac:dyDescent="0.25">
      <c r="A5089" s="123"/>
    </row>
    <row r="5090" spans="1:1" x14ac:dyDescent="0.25">
      <c r="A5090" s="123"/>
    </row>
    <row r="5091" spans="1:1" x14ac:dyDescent="0.25">
      <c r="A5091" s="123"/>
    </row>
    <row r="5092" spans="1:1" x14ac:dyDescent="0.25">
      <c r="A5092" s="123"/>
    </row>
    <row r="5093" spans="1:1" x14ac:dyDescent="0.25">
      <c r="A5093" s="123"/>
    </row>
    <row r="5094" spans="1:1" x14ac:dyDescent="0.25">
      <c r="A5094" s="123"/>
    </row>
    <row r="5095" spans="1:1" x14ac:dyDescent="0.25">
      <c r="A5095" s="123"/>
    </row>
    <row r="5096" spans="1:1" x14ac:dyDescent="0.25">
      <c r="A5096" s="123"/>
    </row>
    <row r="5097" spans="1:1" x14ac:dyDescent="0.25">
      <c r="A5097" s="123"/>
    </row>
    <row r="5098" spans="1:1" x14ac:dyDescent="0.25">
      <c r="A5098" s="123"/>
    </row>
    <row r="5099" spans="1:1" x14ac:dyDescent="0.25">
      <c r="A5099" s="123"/>
    </row>
    <row r="5100" spans="1:1" x14ac:dyDescent="0.25">
      <c r="A5100" s="123"/>
    </row>
    <row r="5101" spans="1:1" x14ac:dyDescent="0.25">
      <c r="A5101" s="123"/>
    </row>
    <row r="5102" spans="1:1" x14ac:dyDescent="0.25">
      <c r="A5102" s="123"/>
    </row>
    <row r="5103" spans="1:1" x14ac:dyDescent="0.25">
      <c r="A5103" s="123"/>
    </row>
    <row r="5104" spans="1:1" x14ac:dyDescent="0.25">
      <c r="A5104" s="123"/>
    </row>
    <row r="5105" spans="1:1" x14ac:dyDescent="0.25">
      <c r="A5105" s="123"/>
    </row>
    <row r="5106" spans="1:1" x14ac:dyDescent="0.25">
      <c r="A5106" s="123"/>
    </row>
    <row r="5107" spans="1:1" x14ac:dyDescent="0.25">
      <c r="A5107" s="123"/>
    </row>
    <row r="5108" spans="1:1" x14ac:dyDescent="0.25">
      <c r="A5108" s="123"/>
    </row>
    <row r="5109" spans="1:1" x14ac:dyDescent="0.25">
      <c r="A5109" s="123"/>
    </row>
    <row r="5110" spans="1:1" x14ac:dyDescent="0.25">
      <c r="A5110" s="123"/>
    </row>
    <row r="5111" spans="1:1" x14ac:dyDescent="0.25">
      <c r="A5111" s="123"/>
    </row>
    <row r="5112" spans="1:1" x14ac:dyDescent="0.25">
      <c r="A5112" s="123"/>
    </row>
    <row r="5113" spans="1:1" x14ac:dyDescent="0.25">
      <c r="A5113" s="123"/>
    </row>
    <row r="5114" spans="1:1" x14ac:dyDescent="0.25">
      <c r="A5114" s="123"/>
    </row>
    <row r="5115" spans="1:1" x14ac:dyDescent="0.25">
      <c r="A5115" s="123"/>
    </row>
    <row r="5116" spans="1:1" x14ac:dyDescent="0.25">
      <c r="A5116" s="123"/>
    </row>
    <row r="5117" spans="1:1" x14ac:dyDescent="0.25">
      <c r="A5117" s="123"/>
    </row>
    <row r="5118" spans="1:1" x14ac:dyDescent="0.25">
      <c r="A5118" s="123"/>
    </row>
    <row r="5119" spans="1:1" x14ac:dyDescent="0.25">
      <c r="A5119" s="123"/>
    </row>
    <row r="5120" spans="1:1" x14ac:dyDescent="0.25">
      <c r="A5120" s="123"/>
    </row>
    <row r="5121" spans="1:1" x14ac:dyDescent="0.25">
      <c r="A5121" s="123"/>
    </row>
    <row r="5122" spans="1:1" x14ac:dyDescent="0.25">
      <c r="A5122" s="123"/>
    </row>
    <row r="5123" spans="1:1" x14ac:dyDescent="0.25">
      <c r="A5123" s="123"/>
    </row>
    <row r="5124" spans="1:1" x14ac:dyDescent="0.25">
      <c r="A5124" s="123"/>
    </row>
    <row r="5125" spans="1:1" x14ac:dyDescent="0.25">
      <c r="A5125" s="123"/>
    </row>
    <row r="5126" spans="1:1" x14ac:dyDescent="0.25">
      <c r="A5126" s="123"/>
    </row>
    <row r="5127" spans="1:1" x14ac:dyDescent="0.25">
      <c r="A5127" s="123"/>
    </row>
    <row r="5128" spans="1:1" x14ac:dyDescent="0.25">
      <c r="A5128" s="123"/>
    </row>
    <row r="5129" spans="1:1" x14ac:dyDescent="0.25">
      <c r="A5129" s="123"/>
    </row>
    <row r="5130" spans="1:1" x14ac:dyDescent="0.25">
      <c r="A5130" s="123"/>
    </row>
    <row r="5131" spans="1:1" x14ac:dyDescent="0.25">
      <c r="A5131" s="123"/>
    </row>
    <row r="5132" spans="1:1" x14ac:dyDescent="0.25">
      <c r="A5132" s="123"/>
    </row>
    <row r="5133" spans="1:1" x14ac:dyDescent="0.25">
      <c r="A5133" s="123"/>
    </row>
    <row r="5134" spans="1:1" x14ac:dyDescent="0.25">
      <c r="A5134" s="123"/>
    </row>
    <row r="5135" spans="1:1" x14ac:dyDescent="0.25">
      <c r="A5135" s="123"/>
    </row>
    <row r="5136" spans="1:1" x14ac:dyDescent="0.25">
      <c r="A5136" s="123"/>
    </row>
    <row r="5137" spans="1:1" x14ac:dyDescent="0.25">
      <c r="A5137" s="123"/>
    </row>
    <row r="5138" spans="1:1" x14ac:dyDescent="0.25">
      <c r="A5138" s="123"/>
    </row>
    <row r="5139" spans="1:1" x14ac:dyDescent="0.25">
      <c r="A5139" s="123"/>
    </row>
    <row r="5140" spans="1:1" x14ac:dyDescent="0.25">
      <c r="A5140" s="123"/>
    </row>
    <row r="5141" spans="1:1" x14ac:dyDescent="0.25">
      <c r="A5141" s="123"/>
    </row>
    <row r="5142" spans="1:1" x14ac:dyDescent="0.25">
      <c r="A5142" s="123"/>
    </row>
    <row r="5143" spans="1:1" x14ac:dyDescent="0.25">
      <c r="A5143" s="123"/>
    </row>
    <row r="5144" spans="1:1" x14ac:dyDescent="0.25">
      <c r="A5144" s="123"/>
    </row>
    <row r="5145" spans="1:1" x14ac:dyDescent="0.25">
      <c r="A5145" s="123"/>
    </row>
    <row r="5146" spans="1:1" x14ac:dyDescent="0.25">
      <c r="A5146" s="123"/>
    </row>
    <row r="5147" spans="1:1" x14ac:dyDescent="0.25">
      <c r="A5147" s="123"/>
    </row>
    <row r="5148" spans="1:1" x14ac:dyDescent="0.25">
      <c r="A5148" s="123"/>
    </row>
    <row r="5149" spans="1:1" x14ac:dyDescent="0.25">
      <c r="A5149" s="123"/>
    </row>
    <row r="5150" spans="1:1" x14ac:dyDescent="0.25">
      <c r="A5150" s="123"/>
    </row>
    <row r="5151" spans="1:1" x14ac:dyDescent="0.25">
      <c r="A5151" s="123"/>
    </row>
    <row r="5152" spans="1:1" x14ac:dyDescent="0.25">
      <c r="A5152" s="123"/>
    </row>
    <row r="5153" spans="1:1" x14ac:dyDescent="0.25">
      <c r="A5153" s="123"/>
    </row>
    <row r="5154" spans="1:1" x14ac:dyDescent="0.25">
      <c r="A5154" s="123"/>
    </row>
    <row r="5155" spans="1:1" x14ac:dyDescent="0.25">
      <c r="A5155" s="123"/>
    </row>
    <row r="5156" spans="1:1" x14ac:dyDescent="0.25">
      <c r="A5156" s="123"/>
    </row>
    <row r="5157" spans="1:1" x14ac:dyDescent="0.25">
      <c r="A5157" s="123"/>
    </row>
    <row r="5158" spans="1:1" x14ac:dyDescent="0.25">
      <c r="A5158" s="123"/>
    </row>
    <row r="5159" spans="1:1" x14ac:dyDescent="0.25">
      <c r="A5159" s="123"/>
    </row>
    <row r="5160" spans="1:1" x14ac:dyDescent="0.25">
      <c r="A5160" s="123"/>
    </row>
    <row r="5161" spans="1:1" x14ac:dyDescent="0.25">
      <c r="A5161" s="123"/>
    </row>
    <row r="5162" spans="1:1" x14ac:dyDescent="0.25">
      <c r="A5162" s="123"/>
    </row>
    <row r="5163" spans="1:1" x14ac:dyDescent="0.25">
      <c r="A5163" s="123"/>
    </row>
    <row r="5164" spans="1:1" x14ac:dyDescent="0.25">
      <c r="A5164" s="123"/>
    </row>
    <row r="5165" spans="1:1" x14ac:dyDescent="0.25">
      <c r="A5165" s="123"/>
    </row>
    <row r="5166" spans="1:1" x14ac:dyDescent="0.25">
      <c r="A5166" s="123"/>
    </row>
    <row r="5167" spans="1:1" x14ac:dyDescent="0.25">
      <c r="A5167" s="123"/>
    </row>
    <row r="5168" spans="1:1" x14ac:dyDescent="0.25">
      <c r="A5168" s="123"/>
    </row>
    <row r="5169" spans="1:1" x14ac:dyDescent="0.25">
      <c r="A5169" s="123"/>
    </row>
    <row r="5170" spans="1:1" x14ac:dyDescent="0.25">
      <c r="A5170" s="123"/>
    </row>
    <row r="5171" spans="1:1" x14ac:dyDescent="0.25">
      <c r="A5171" s="123"/>
    </row>
    <row r="5172" spans="1:1" x14ac:dyDescent="0.25">
      <c r="A5172" s="123"/>
    </row>
    <row r="5173" spans="1:1" x14ac:dyDescent="0.25">
      <c r="A5173" s="123"/>
    </row>
    <row r="5174" spans="1:1" x14ac:dyDescent="0.25">
      <c r="A5174" s="123"/>
    </row>
    <row r="5175" spans="1:1" x14ac:dyDescent="0.25">
      <c r="A5175" s="123"/>
    </row>
    <row r="5176" spans="1:1" x14ac:dyDescent="0.25">
      <c r="A5176" s="123"/>
    </row>
    <row r="5177" spans="1:1" x14ac:dyDescent="0.25">
      <c r="A5177" s="123"/>
    </row>
    <row r="5178" spans="1:1" x14ac:dyDescent="0.25">
      <c r="A5178" s="123"/>
    </row>
    <row r="5179" spans="1:1" x14ac:dyDescent="0.25">
      <c r="A5179" s="123"/>
    </row>
    <row r="5180" spans="1:1" x14ac:dyDescent="0.25">
      <c r="A5180" s="123"/>
    </row>
    <row r="5181" spans="1:1" x14ac:dyDescent="0.25">
      <c r="A5181" s="123"/>
    </row>
    <row r="5182" spans="1:1" x14ac:dyDescent="0.25">
      <c r="A5182" s="123"/>
    </row>
    <row r="5183" spans="1:1" x14ac:dyDescent="0.25">
      <c r="A5183" s="123"/>
    </row>
    <row r="5184" spans="1:1" x14ac:dyDescent="0.25">
      <c r="A5184" s="123"/>
    </row>
    <row r="5185" spans="1:1" x14ac:dyDescent="0.25">
      <c r="A5185" s="123"/>
    </row>
    <row r="5186" spans="1:1" x14ac:dyDescent="0.25">
      <c r="A5186" s="123"/>
    </row>
    <row r="5187" spans="1:1" x14ac:dyDescent="0.25">
      <c r="A5187" s="123"/>
    </row>
    <row r="5188" spans="1:1" x14ac:dyDescent="0.25">
      <c r="A5188" s="123"/>
    </row>
    <row r="5189" spans="1:1" x14ac:dyDescent="0.25">
      <c r="A5189" s="123"/>
    </row>
    <row r="5190" spans="1:1" x14ac:dyDescent="0.25">
      <c r="A5190" s="123"/>
    </row>
    <row r="5191" spans="1:1" x14ac:dyDescent="0.25">
      <c r="A5191" s="123"/>
    </row>
    <row r="5192" spans="1:1" x14ac:dyDescent="0.25">
      <c r="A5192" s="123"/>
    </row>
    <row r="5193" spans="1:1" x14ac:dyDescent="0.25">
      <c r="A5193" s="123"/>
    </row>
    <row r="5194" spans="1:1" x14ac:dyDescent="0.25">
      <c r="A5194" s="123"/>
    </row>
    <row r="5195" spans="1:1" x14ac:dyDescent="0.25">
      <c r="A5195" s="123"/>
    </row>
    <row r="5196" spans="1:1" x14ac:dyDescent="0.25">
      <c r="A5196" s="123"/>
    </row>
    <row r="5197" spans="1:1" x14ac:dyDescent="0.25">
      <c r="A5197" s="123"/>
    </row>
    <row r="5198" spans="1:1" x14ac:dyDescent="0.25">
      <c r="A5198" s="123"/>
    </row>
    <row r="5199" spans="1:1" x14ac:dyDescent="0.25">
      <c r="A5199" s="123"/>
    </row>
    <row r="5200" spans="1:1" x14ac:dyDescent="0.25">
      <c r="A5200" s="123"/>
    </row>
    <row r="5201" spans="1:1" x14ac:dyDescent="0.25">
      <c r="A5201" s="123"/>
    </row>
    <row r="5202" spans="1:1" x14ac:dyDescent="0.25">
      <c r="A5202" s="123"/>
    </row>
    <row r="5203" spans="1:1" x14ac:dyDescent="0.25">
      <c r="A5203" s="123"/>
    </row>
    <row r="5204" spans="1:1" x14ac:dyDescent="0.25">
      <c r="A5204" s="123"/>
    </row>
    <row r="5205" spans="1:1" x14ac:dyDescent="0.25">
      <c r="A5205" s="123"/>
    </row>
    <row r="5206" spans="1:1" x14ac:dyDescent="0.25">
      <c r="A5206" s="123"/>
    </row>
    <row r="5207" spans="1:1" x14ac:dyDescent="0.25">
      <c r="A5207" s="123"/>
    </row>
    <row r="5208" spans="1:1" x14ac:dyDescent="0.25">
      <c r="A5208" s="123"/>
    </row>
    <row r="5209" spans="1:1" x14ac:dyDescent="0.25">
      <c r="A5209" s="123"/>
    </row>
    <row r="5210" spans="1:1" x14ac:dyDescent="0.25">
      <c r="A5210" s="123"/>
    </row>
    <row r="5211" spans="1:1" x14ac:dyDescent="0.25">
      <c r="A5211" s="123"/>
    </row>
    <row r="5212" spans="1:1" x14ac:dyDescent="0.25">
      <c r="A5212" s="123"/>
    </row>
    <row r="5213" spans="1:1" x14ac:dyDescent="0.25">
      <c r="A5213" s="123"/>
    </row>
    <row r="5214" spans="1:1" x14ac:dyDescent="0.25">
      <c r="A5214" s="123"/>
    </row>
    <row r="5215" spans="1:1" x14ac:dyDescent="0.25">
      <c r="A5215" s="123"/>
    </row>
    <row r="5216" spans="1:1" x14ac:dyDescent="0.25">
      <c r="A5216" s="123"/>
    </row>
    <row r="5217" spans="1:1" x14ac:dyDescent="0.25">
      <c r="A5217" s="123"/>
    </row>
    <row r="5218" spans="1:1" x14ac:dyDescent="0.25">
      <c r="A5218" s="123"/>
    </row>
    <row r="5219" spans="1:1" x14ac:dyDescent="0.25">
      <c r="A5219" s="123"/>
    </row>
    <row r="5220" spans="1:1" x14ac:dyDescent="0.25">
      <c r="A5220" s="123"/>
    </row>
    <row r="5221" spans="1:1" x14ac:dyDescent="0.25">
      <c r="A5221" s="123"/>
    </row>
    <row r="5222" spans="1:1" x14ac:dyDescent="0.25">
      <c r="A5222" s="123"/>
    </row>
    <row r="5223" spans="1:1" x14ac:dyDescent="0.25">
      <c r="A5223" s="123"/>
    </row>
    <row r="5224" spans="1:1" x14ac:dyDescent="0.25">
      <c r="A5224" s="123"/>
    </row>
    <row r="5225" spans="1:1" x14ac:dyDescent="0.25">
      <c r="A5225" s="123"/>
    </row>
    <row r="5226" spans="1:1" x14ac:dyDescent="0.25">
      <c r="A5226" s="123"/>
    </row>
    <row r="5227" spans="1:1" x14ac:dyDescent="0.25">
      <c r="A5227" s="123"/>
    </row>
    <row r="5228" spans="1:1" x14ac:dyDescent="0.25">
      <c r="A5228" s="123"/>
    </row>
    <row r="5229" spans="1:1" x14ac:dyDescent="0.25">
      <c r="A5229" s="123"/>
    </row>
    <row r="5230" spans="1:1" x14ac:dyDescent="0.25">
      <c r="A5230" s="123"/>
    </row>
    <row r="5231" spans="1:1" x14ac:dyDescent="0.25">
      <c r="A5231" s="123"/>
    </row>
    <row r="5232" spans="1:1" x14ac:dyDescent="0.25">
      <c r="A5232" s="123"/>
    </row>
    <row r="5233" spans="1:1" x14ac:dyDescent="0.25">
      <c r="A5233" s="123"/>
    </row>
    <row r="5234" spans="1:1" x14ac:dyDescent="0.25">
      <c r="A5234" s="123"/>
    </row>
    <row r="5235" spans="1:1" x14ac:dyDescent="0.25">
      <c r="A5235" s="123"/>
    </row>
    <row r="5236" spans="1:1" x14ac:dyDescent="0.25">
      <c r="A5236" s="123"/>
    </row>
    <row r="5237" spans="1:1" x14ac:dyDescent="0.25">
      <c r="A5237" s="123"/>
    </row>
    <row r="5238" spans="1:1" x14ac:dyDescent="0.25">
      <c r="A5238" s="123"/>
    </row>
    <row r="5239" spans="1:1" x14ac:dyDescent="0.25">
      <c r="A5239" s="123"/>
    </row>
    <row r="5240" spans="1:1" x14ac:dyDescent="0.25">
      <c r="A5240" s="123"/>
    </row>
    <row r="5241" spans="1:1" x14ac:dyDescent="0.25">
      <c r="A5241" s="123"/>
    </row>
    <row r="5242" spans="1:1" x14ac:dyDescent="0.25">
      <c r="A5242" s="123"/>
    </row>
    <row r="5243" spans="1:1" x14ac:dyDescent="0.25">
      <c r="A5243" s="123"/>
    </row>
    <row r="5244" spans="1:1" x14ac:dyDescent="0.25">
      <c r="A5244" s="123"/>
    </row>
    <row r="5245" spans="1:1" x14ac:dyDescent="0.25">
      <c r="A5245" s="123"/>
    </row>
    <row r="5246" spans="1:1" x14ac:dyDescent="0.25">
      <c r="A5246" s="123"/>
    </row>
    <row r="5247" spans="1:1" x14ac:dyDescent="0.25">
      <c r="A5247" s="123"/>
    </row>
    <row r="5248" spans="1:1" x14ac:dyDescent="0.25">
      <c r="A5248" s="123"/>
    </row>
    <row r="5249" spans="1:1" x14ac:dyDescent="0.25">
      <c r="A5249" s="123"/>
    </row>
    <row r="5250" spans="1:1" x14ac:dyDescent="0.25">
      <c r="A5250" s="123"/>
    </row>
    <row r="5251" spans="1:1" x14ac:dyDescent="0.25">
      <c r="A5251" s="123"/>
    </row>
    <row r="5252" spans="1:1" x14ac:dyDescent="0.25">
      <c r="A5252" s="123"/>
    </row>
    <row r="5253" spans="1:1" x14ac:dyDescent="0.25">
      <c r="A5253" s="123"/>
    </row>
    <row r="5254" spans="1:1" x14ac:dyDescent="0.25">
      <c r="A5254" s="123"/>
    </row>
    <row r="5255" spans="1:1" x14ac:dyDescent="0.25">
      <c r="A5255" s="123"/>
    </row>
    <row r="5256" spans="1:1" x14ac:dyDescent="0.25">
      <c r="A5256" s="123"/>
    </row>
    <row r="5257" spans="1:1" x14ac:dyDescent="0.25">
      <c r="A5257" s="123"/>
    </row>
    <row r="5258" spans="1:1" x14ac:dyDescent="0.25">
      <c r="A5258" s="123"/>
    </row>
    <row r="5259" spans="1:1" x14ac:dyDescent="0.25">
      <c r="A5259" s="123"/>
    </row>
    <row r="5260" spans="1:1" x14ac:dyDescent="0.25">
      <c r="A5260" s="123"/>
    </row>
    <row r="5261" spans="1:1" x14ac:dyDescent="0.25">
      <c r="A5261" s="123"/>
    </row>
    <row r="5262" spans="1:1" x14ac:dyDescent="0.25">
      <c r="A5262" s="123"/>
    </row>
    <row r="5263" spans="1:1" x14ac:dyDescent="0.25">
      <c r="A5263" s="123"/>
    </row>
    <row r="5264" spans="1:1" x14ac:dyDescent="0.25">
      <c r="A5264" s="123"/>
    </row>
    <row r="5265" spans="1:1" x14ac:dyDescent="0.25">
      <c r="A5265" s="123"/>
    </row>
    <row r="5266" spans="1:1" x14ac:dyDescent="0.25">
      <c r="A5266" s="123"/>
    </row>
    <row r="5267" spans="1:1" x14ac:dyDescent="0.25">
      <c r="A5267" s="123"/>
    </row>
    <row r="5268" spans="1:1" x14ac:dyDescent="0.25">
      <c r="A5268" s="123"/>
    </row>
    <row r="5269" spans="1:1" x14ac:dyDescent="0.25">
      <c r="A5269" s="123"/>
    </row>
    <row r="5270" spans="1:1" x14ac:dyDescent="0.25">
      <c r="A5270" s="123"/>
    </row>
    <row r="5271" spans="1:1" x14ac:dyDescent="0.25">
      <c r="A5271" s="123"/>
    </row>
    <row r="5272" spans="1:1" x14ac:dyDescent="0.25">
      <c r="A5272" s="123"/>
    </row>
    <row r="5273" spans="1:1" x14ac:dyDescent="0.25">
      <c r="A5273" s="123"/>
    </row>
    <row r="5274" spans="1:1" x14ac:dyDescent="0.25">
      <c r="A5274" s="123"/>
    </row>
    <row r="5275" spans="1:1" x14ac:dyDescent="0.25">
      <c r="A5275" s="123"/>
    </row>
    <row r="5276" spans="1:1" x14ac:dyDescent="0.25">
      <c r="A5276" s="123"/>
    </row>
    <row r="5277" spans="1:1" x14ac:dyDescent="0.25">
      <c r="A5277" s="123"/>
    </row>
    <row r="5278" spans="1:1" x14ac:dyDescent="0.25">
      <c r="A5278" s="123"/>
    </row>
    <row r="5279" spans="1:1" x14ac:dyDescent="0.25">
      <c r="A5279" s="123"/>
    </row>
    <row r="5280" spans="1:1" x14ac:dyDescent="0.25">
      <c r="A5280" s="123"/>
    </row>
    <row r="5281" spans="1:1" x14ac:dyDescent="0.25">
      <c r="A5281" s="123"/>
    </row>
    <row r="5282" spans="1:1" x14ac:dyDescent="0.25">
      <c r="A5282" s="123"/>
    </row>
    <row r="5283" spans="1:1" x14ac:dyDescent="0.25">
      <c r="A5283" s="123"/>
    </row>
    <row r="5284" spans="1:1" x14ac:dyDescent="0.25">
      <c r="A5284" s="123"/>
    </row>
    <row r="5285" spans="1:1" x14ac:dyDescent="0.25">
      <c r="A5285" s="123"/>
    </row>
    <row r="5286" spans="1:1" x14ac:dyDescent="0.25">
      <c r="A5286" s="123"/>
    </row>
    <row r="5287" spans="1:1" x14ac:dyDescent="0.25">
      <c r="A5287" s="123"/>
    </row>
    <row r="5288" spans="1:1" x14ac:dyDescent="0.25">
      <c r="A5288" s="123"/>
    </row>
    <row r="5289" spans="1:1" x14ac:dyDescent="0.25">
      <c r="A5289" s="123"/>
    </row>
    <row r="5290" spans="1:1" x14ac:dyDescent="0.25">
      <c r="A5290" s="123"/>
    </row>
    <row r="5291" spans="1:1" x14ac:dyDescent="0.25">
      <c r="A5291" s="123"/>
    </row>
    <row r="5292" spans="1:1" x14ac:dyDescent="0.25">
      <c r="A5292" s="123"/>
    </row>
    <row r="5293" spans="1:1" x14ac:dyDescent="0.25">
      <c r="A5293" s="123"/>
    </row>
    <row r="5294" spans="1:1" x14ac:dyDescent="0.25">
      <c r="A5294" s="123"/>
    </row>
    <row r="5295" spans="1:1" x14ac:dyDescent="0.25">
      <c r="A5295" s="123"/>
    </row>
    <row r="5296" spans="1:1" x14ac:dyDescent="0.25">
      <c r="A5296" s="123"/>
    </row>
    <row r="5297" spans="1:1" x14ac:dyDescent="0.25">
      <c r="A5297" s="123"/>
    </row>
    <row r="5298" spans="1:1" x14ac:dyDescent="0.25">
      <c r="A5298" s="123"/>
    </row>
    <row r="5299" spans="1:1" x14ac:dyDescent="0.25">
      <c r="A5299" s="123"/>
    </row>
    <row r="5300" spans="1:1" x14ac:dyDescent="0.25">
      <c r="A5300" s="123"/>
    </row>
    <row r="5301" spans="1:1" x14ac:dyDescent="0.25">
      <c r="A5301" s="123"/>
    </row>
    <row r="5302" spans="1:1" x14ac:dyDescent="0.25">
      <c r="A5302" s="123"/>
    </row>
    <row r="5303" spans="1:1" x14ac:dyDescent="0.25">
      <c r="A5303" s="123"/>
    </row>
    <row r="5304" spans="1:1" x14ac:dyDescent="0.25">
      <c r="A5304" s="123"/>
    </row>
    <row r="5305" spans="1:1" x14ac:dyDescent="0.25">
      <c r="A5305" s="123"/>
    </row>
    <row r="5306" spans="1:1" x14ac:dyDescent="0.25">
      <c r="A5306" s="123"/>
    </row>
    <row r="5307" spans="1:1" x14ac:dyDescent="0.25">
      <c r="A5307" s="123"/>
    </row>
    <row r="5308" spans="1:1" x14ac:dyDescent="0.25">
      <c r="A5308" s="123"/>
    </row>
    <row r="5309" spans="1:1" x14ac:dyDescent="0.25">
      <c r="A5309" s="123"/>
    </row>
    <row r="5310" spans="1:1" x14ac:dyDescent="0.25">
      <c r="A5310" s="123"/>
    </row>
    <row r="5311" spans="1:1" x14ac:dyDescent="0.25">
      <c r="A5311" s="123"/>
    </row>
    <row r="5312" spans="1:1" x14ac:dyDescent="0.25">
      <c r="A5312" s="123"/>
    </row>
    <row r="5313" spans="1:1" x14ac:dyDescent="0.25">
      <c r="A5313" s="123"/>
    </row>
    <row r="5314" spans="1:1" x14ac:dyDescent="0.25">
      <c r="A5314" s="123"/>
    </row>
    <row r="5315" spans="1:1" x14ac:dyDescent="0.25">
      <c r="A5315" s="123"/>
    </row>
    <row r="5316" spans="1:1" x14ac:dyDescent="0.25">
      <c r="A5316" s="123"/>
    </row>
    <row r="5317" spans="1:1" x14ac:dyDescent="0.25">
      <c r="A5317" s="123"/>
    </row>
    <row r="5318" spans="1:1" x14ac:dyDescent="0.25">
      <c r="A5318" s="123"/>
    </row>
    <row r="5319" spans="1:1" x14ac:dyDescent="0.25">
      <c r="A5319" s="123"/>
    </row>
    <row r="5320" spans="1:1" x14ac:dyDescent="0.25">
      <c r="A5320" s="123"/>
    </row>
    <row r="5321" spans="1:1" x14ac:dyDescent="0.25">
      <c r="A5321" s="123"/>
    </row>
    <row r="5322" spans="1:1" x14ac:dyDescent="0.25">
      <c r="A5322" s="123"/>
    </row>
    <row r="5323" spans="1:1" x14ac:dyDescent="0.25">
      <c r="A5323" s="123"/>
    </row>
    <row r="5324" spans="1:1" x14ac:dyDescent="0.25">
      <c r="A5324" s="123"/>
    </row>
    <row r="5325" spans="1:1" x14ac:dyDescent="0.25">
      <c r="A5325" s="123"/>
    </row>
    <row r="5326" spans="1:1" x14ac:dyDescent="0.25">
      <c r="A5326" s="123"/>
    </row>
    <row r="5327" spans="1:1" x14ac:dyDescent="0.25">
      <c r="A5327" s="123"/>
    </row>
    <row r="5328" spans="1:1" x14ac:dyDescent="0.25">
      <c r="A5328" s="123"/>
    </row>
    <row r="5329" spans="1:1" x14ac:dyDescent="0.25">
      <c r="A5329" s="123"/>
    </row>
    <row r="5330" spans="1:1" x14ac:dyDescent="0.25">
      <c r="A5330" s="123"/>
    </row>
    <row r="5331" spans="1:1" x14ac:dyDescent="0.25">
      <c r="A5331" s="123"/>
    </row>
    <row r="5332" spans="1:1" x14ac:dyDescent="0.25">
      <c r="A5332" s="123"/>
    </row>
    <row r="5333" spans="1:1" x14ac:dyDescent="0.25">
      <c r="A5333" s="123"/>
    </row>
    <row r="5334" spans="1:1" x14ac:dyDescent="0.25">
      <c r="A5334" s="123"/>
    </row>
    <row r="5335" spans="1:1" x14ac:dyDescent="0.25">
      <c r="A5335" s="123"/>
    </row>
    <row r="5336" spans="1:1" x14ac:dyDescent="0.25">
      <c r="A5336" s="123"/>
    </row>
    <row r="5337" spans="1:1" x14ac:dyDescent="0.25">
      <c r="A5337" s="123"/>
    </row>
    <row r="5338" spans="1:1" x14ac:dyDescent="0.25">
      <c r="A5338" s="123"/>
    </row>
    <row r="5339" spans="1:1" x14ac:dyDescent="0.25">
      <c r="A5339" s="123"/>
    </row>
    <row r="5340" spans="1:1" x14ac:dyDescent="0.25">
      <c r="A5340" s="123"/>
    </row>
    <row r="5341" spans="1:1" x14ac:dyDescent="0.25">
      <c r="A5341" s="123"/>
    </row>
    <row r="5342" spans="1:1" x14ac:dyDescent="0.25">
      <c r="A5342" s="123"/>
    </row>
    <row r="5343" spans="1:1" x14ac:dyDescent="0.25">
      <c r="A5343" s="123"/>
    </row>
    <row r="5344" spans="1:1" x14ac:dyDescent="0.25">
      <c r="A5344" s="123"/>
    </row>
    <row r="5345" spans="1:1" x14ac:dyDescent="0.25">
      <c r="A5345" s="123"/>
    </row>
    <row r="5346" spans="1:1" x14ac:dyDescent="0.25">
      <c r="A5346" s="123"/>
    </row>
    <row r="5347" spans="1:1" x14ac:dyDescent="0.25">
      <c r="A5347" s="123"/>
    </row>
    <row r="5348" spans="1:1" x14ac:dyDescent="0.25">
      <c r="A5348" s="123"/>
    </row>
    <row r="5349" spans="1:1" x14ac:dyDescent="0.25">
      <c r="A5349" s="123"/>
    </row>
    <row r="5350" spans="1:1" x14ac:dyDescent="0.25">
      <c r="A5350" s="123"/>
    </row>
    <row r="5351" spans="1:1" x14ac:dyDescent="0.25">
      <c r="A5351" s="123"/>
    </row>
    <row r="5352" spans="1:1" x14ac:dyDescent="0.25">
      <c r="A5352" s="123"/>
    </row>
    <row r="5353" spans="1:1" x14ac:dyDescent="0.25">
      <c r="A5353" s="123"/>
    </row>
    <row r="5354" spans="1:1" x14ac:dyDescent="0.25">
      <c r="A5354" s="123"/>
    </row>
    <row r="5355" spans="1:1" x14ac:dyDescent="0.25">
      <c r="A5355" s="123"/>
    </row>
    <row r="5356" spans="1:1" x14ac:dyDescent="0.25">
      <c r="A5356" s="123"/>
    </row>
    <row r="5357" spans="1:1" x14ac:dyDescent="0.25">
      <c r="A5357" s="123"/>
    </row>
    <row r="5358" spans="1:1" x14ac:dyDescent="0.25">
      <c r="A5358" s="123"/>
    </row>
    <row r="5359" spans="1:1" x14ac:dyDescent="0.25">
      <c r="A5359" s="123"/>
    </row>
    <row r="5360" spans="1:1" x14ac:dyDescent="0.25">
      <c r="A5360" s="123"/>
    </row>
    <row r="5361" spans="1:1" x14ac:dyDescent="0.25">
      <c r="A5361" s="123"/>
    </row>
    <row r="5362" spans="1:1" x14ac:dyDescent="0.25">
      <c r="A5362" s="123"/>
    </row>
    <row r="5363" spans="1:1" x14ac:dyDescent="0.25">
      <c r="A5363" s="123"/>
    </row>
    <row r="5364" spans="1:1" x14ac:dyDescent="0.25">
      <c r="A5364" s="123"/>
    </row>
    <row r="5365" spans="1:1" x14ac:dyDescent="0.25">
      <c r="A5365" s="123"/>
    </row>
    <row r="5366" spans="1:1" x14ac:dyDescent="0.25">
      <c r="A5366" s="123"/>
    </row>
    <row r="5367" spans="1:1" x14ac:dyDescent="0.25">
      <c r="A5367" s="123"/>
    </row>
    <row r="5368" spans="1:1" x14ac:dyDescent="0.25">
      <c r="A5368" s="123"/>
    </row>
    <row r="5369" spans="1:1" x14ac:dyDescent="0.25">
      <c r="A5369" s="123"/>
    </row>
    <row r="5370" spans="1:1" x14ac:dyDescent="0.25">
      <c r="A5370" s="123"/>
    </row>
    <row r="5371" spans="1:1" x14ac:dyDescent="0.25">
      <c r="A5371" s="123"/>
    </row>
    <row r="5372" spans="1:1" x14ac:dyDescent="0.25">
      <c r="A5372" s="123"/>
    </row>
    <row r="5373" spans="1:1" x14ac:dyDescent="0.25">
      <c r="A5373" s="123"/>
    </row>
    <row r="5374" spans="1:1" x14ac:dyDescent="0.25">
      <c r="A5374" s="123"/>
    </row>
    <row r="5375" spans="1:1" x14ac:dyDescent="0.25">
      <c r="A5375" s="123"/>
    </row>
    <row r="5376" spans="1:1" x14ac:dyDescent="0.25">
      <c r="A5376" s="123"/>
    </row>
    <row r="5377" spans="1:1" x14ac:dyDescent="0.25">
      <c r="A5377" s="123"/>
    </row>
    <row r="5378" spans="1:1" x14ac:dyDescent="0.25">
      <c r="A5378" s="123"/>
    </row>
    <row r="5379" spans="1:1" x14ac:dyDescent="0.25">
      <c r="A5379" s="123"/>
    </row>
    <row r="5380" spans="1:1" x14ac:dyDescent="0.25">
      <c r="A5380" s="123"/>
    </row>
    <row r="5381" spans="1:1" x14ac:dyDescent="0.25">
      <c r="A5381" s="123"/>
    </row>
    <row r="5382" spans="1:1" x14ac:dyDescent="0.25">
      <c r="A5382" s="123"/>
    </row>
    <row r="5383" spans="1:1" x14ac:dyDescent="0.25">
      <c r="A5383" s="123"/>
    </row>
    <row r="5384" spans="1:1" x14ac:dyDescent="0.25">
      <c r="A5384" s="123"/>
    </row>
    <row r="5385" spans="1:1" x14ac:dyDescent="0.25">
      <c r="A5385" s="123"/>
    </row>
    <row r="5386" spans="1:1" x14ac:dyDescent="0.25">
      <c r="A5386" s="123"/>
    </row>
    <row r="5387" spans="1:1" x14ac:dyDescent="0.25">
      <c r="A5387" s="123"/>
    </row>
    <row r="5388" spans="1:1" x14ac:dyDescent="0.25">
      <c r="A5388" s="123"/>
    </row>
    <row r="5389" spans="1:1" x14ac:dyDescent="0.25">
      <c r="A5389" s="123"/>
    </row>
    <row r="5390" spans="1:1" x14ac:dyDescent="0.25">
      <c r="A5390" s="123"/>
    </row>
    <row r="5391" spans="1:1" x14ac:dyDescent="0.25">
      <c r="A5391" s="123"/>
    </row>
    <row r="5392" spans="1:1" x14ac:dyDescent="0.25">
      <c r="A5392" s="123"/>
    </row>
    <row r="5393" spans="1:1" x14ac:dyDescent="0.25">
      <c r="A5393" s="123"/>
    </row>
    <row r="5394" spans="1:1" x14ac:dyDescent="0.25">
      <c r="A5394" s="123"/>
    </row>
    <row r="5395" spans="1:1" x14ac:dyDescent="0.25">
      <c r="A5395" s="123"/>
    </row>
    <row r="5396" spans="1:1" x14ac:dyDescent="0.25">
      <c r="A5396" s="123"/>
    </row>
    <row r="5397" spans="1:1" x14ac:dyDescent="0.25">
      <c r="A5397" s="123"/>
    </row>
    <row r="5398" spans="1:1" x14ac:dyDescent="0.25">
      <c r="A5398" s="123"/>
    </row>
    <row r="5399" spans="1:1" x14ac:dyDescent="0.25">
      <c r="A5399" s="123"/>
    </row>
    <row r="5400" spans="1:1" x14ac:dyDescent="0.25">
      <c r="A5400" s="123"/>
    </row>
    <row r="5401" spans="1:1" x14ac:dyDescent="0.25">
      <c r="A5401" s="123"/>
    </row>
    <row r="5402" spans="1:1" x14ac:dyDescent="0.25">
      <c r="A5402" s="123"/>
    </row>
    <row r="5403" spans="1:1" x14ac:dyDescent="0.25">
      <c r="A5403" s="123"/>
    </row>
    <row r="5404" spans="1:1" x14ac:dyDescent="0.25">
      <c r="A5404" s="123"/>
    </row>
    <row r="5405" spans="1:1" x14ac:dyDescent="0.25">
      <c r="A5405" s="123"/>
    </row>
    <row r="5406" spans="1:1" x14ac:dyDescent="0.25">
      <c r="A5406" s="123"/>
    </row>
    <row r="5407" spans="1:1" x14ac:dyDescent="0.25">
      <c r="A5407" s="123"/>
    </row>
    <row r="5408" spans="1:1" x14ac:dyDescent="0.25">
      <c r="A5408" s="123"/>
    </row>
    <row r="5409" spans="1:1" x14ac:dyDescent="0.25">
      <c r="A5409" s="123"/>
    </row>
    <row r="5410" spans="1:1" x14ac:dyDescent="0.25">
      <c r="A5410" s="123"/>
    </row>
    <row r="5411" spans="1:1" x14ac:dyDescent="0.25">
      <c r="A5411" s="123"/>
    </row>
    <row r="5412" spans="1:1" x14ac:dyDescent="0.25">
      <c r="A5412" s="123"/>
    </row>
    <row r="5413" spans="1:1" x14ac:dyDescent="0.25">
      <c r="A5413" s="123"/>
    </row>
    <row r="5414" spans="1:1" x14ac:dyDescent="0.25">
      <c r="A5414" s="123"/>
    </row>
    <row r="5415" spans="1:1" x14ac:dyDescent="0.25">
      <c r="A5415" s="123"/>
    </row>
    <row r="5416" spans="1:1" x14ac:dyDescent="0.25">
      <c r="A5416" s="123"/>
    </row>
    <row r="5417" spans="1:1" x14ac:dyDescent="0.25">
      <c r="A5417" s="123"/>
    </row>
    <row r="5418" spans="1:1" x14ac:dyDescent="0.25">
      <c r="A5418" s="123"/>
    </row>
    <row r="5419" spans="1:1" x14ac:dyDescent="0.25">
      <c r="A5419" s="123"/>
    </row>
    <row r="5420" spans="1:1" x14ac:dyDescent="0.25">
      <c r="A5420" s="123"/>
    </row>
    <row r="5421" spans="1:1" x14ac:dyDescent="0.25">
      <c r="A5421" s="123"/>
    </row>
    <row r="5422" spans="1:1" x14ac:dyDescent="0.25">
      <c r="A5422" s="123"/>
    </row>
    <row r="5423" spans="1:1" x14ac:dyDescent="0.25">
      <c r="A5423" s="123"/>
    </row>
    <row r="5424" spans="1:1" x14ac:dyDescent="0.25">
      <c r="A5424" s="123"/>
    </row>
    <row r="5425" spans="1:1" x14ac:dyDescent="0.25">
      <c r="A5425" s="123"/>
    </row>
    <row r="5426" spans="1:1" x14ac:dyDescent="0.25">
      <c r="A5426" s="123"/>
    </row>
    <row r="5427" spans="1:1" x14ac:dyDescent="0.25">
      <c r="A5427" s="123"/>
    </row>
    <row r="5428" spans="1:1" x14ac:dyDescent="0.25">
      <c r="A5428" s="123"/>
    </row>
    <row r="5429" spans="1:1" x14ac:dyDescent="0.25">
      <c r="A5429" s="123"/>
    </row>
    <row r="5430" spans="1:1" x14ac:dyDescent="0.25">
      <c r="A5430" s="123"/>
    </row>
    <row r="5431" spans="1:1" x14ac:dyDescent="0.25">
      <c r="A5431" s="123"/>
    </row>
    <row r="5432" spans="1:1" x14ac:dyDescent="0.25">
      <c r="A5432" s="123"/>
    </row>
    <row r="5433" spans="1:1" x14ac:dyDescent="0.25">
      <c r="A5433" s="123"/>
    </row>
    <row r="5434" spans="1:1" x14ac:dyDescent="0.25">
      <c r="A5434" s="123"/>
    </row>
    <row r="5435" spans="1:1" x14ac:dyDescent="0.25">
      <c r="A5435" s="123"/>
    </row>
    <row r="5436" spans="1:1" x14ac:dyDescent="0.25">
      <c r="A5436" s="123"/>
    </row>
    <row r="5437" spans="1:1" x14ac:dyDescent="0.25">
      <c r="A5437" s="123"/>
    </row>
    <row r="5438" spans="1:1" x14ac:dyDescent="0.25">
      <c r="A5438" s="123"/>
    </row>
    <row r="5439" spans="1:1" x14ac:dyDescent="0.25">
      <c r="A5439" s="123"/>
    </row>
    <row r="5440" spans="1:1" x14ac:dyDescent="0.25">
      <c r="A5440" s="123"/>
    </row>
    <row r="5441" spans="1:1" x14ac:dyDescent="0.25">
      <c r="A5441" s="123"/>
    </row>
    <row r="5442" spans="1:1" x14ac:dyDescent="0.25">
      <c r="A5442" s="123"/>
    </row>
    <row r="5443" spans="1:1" x14ac:dyDescent="0.25">
      <c r="A5443" s="123"/>
    </row>
    <row r="5444" spans="1:1" x14ac:dyDescent="0.25">
      <c r="A5444" s="123"/>
    </row>
    <row r="5445" spans="1:1" x14ac:dyDescent="0.25">
      <c r="A5445" s="123"/>
    </row>
    <row r="5446" spans="1:1" x14ac:dyDescent="0.25">
      <c r="A5446" s="123"/>
    </row>
    <row r="5447" spans="1:1" x14ac:dyDescent="0.25">
      <c r="A5447" s="123"/>
    </row>
    <row r="5448" spans="1:1" x14ac:dyDescent="0.25">
      <c r="A5448" s="123"/>
    </row>
    <row r="5449" spans="1:1" x14ac:dyDescent="0.25">
      <c r="A5449" s="123"/>
    </row>
    <row r="5450" spans="1:1" x14ac:dyDescent="0.25">
      <c r="A5450" s="123"/>
    </row>
    <row r="5451" spans="1:1" x14ac:dyDescent="0.25">
      <c r="A5451" s="123"/>
    </row>
    <row r="5452" spans="1:1" x14ac:dyDescent="0.25">
      <c r="A5452" s="123"/>
    </row>
    <row r="5453" spans="1:1" x14ac:dyDescent="0.25">
      <c r="A5453" s="123"/>
    </row>
    <row r="5454" spans="1:1" x14ac:dyDescent="0.25">
      <c r="A5454" s="123"/>
    </row>
    <row r="5455" spans="1:1" x14ac:dyDescent="0.25">
      <c r="A5455" s="123"/>
    </row>
    <row r="5456" spans="1:1" x14ac:dyDescent="0.25">
      <c r="A5456" s="123"/>
    </row>
    <row r="5457" spans="1:1" x14ac:dyDescent="0.25">
      <c r="A5457" s="123"/>
    </row>
    <row r="5458" spans="1:1" x14ac:dyDescent="0.25">
      <c r="A5458" s="123"/>
    </row>
    <row r="5459" spans="1:1" x14ac:dyDescent="0.25">
      <c r="A5459" s="123"/>
    </row>
    <row r="5460" spans="1:1" x14ac:dyDescent="0.25">
      <c r="A5460" s="123"/>
    </row>
    <row r="5461" spans="1:1" x14ac:dyDescent="0.25">
      <c r="A5461" s="123"/>
    </row>
    <row r="5462" spans="1:1" x14ac:dyDescent="0.25">
      <c r="A5462" s="123"/>
    </row>
    <row r="5463" spans="1:1" x14ac:dyDescent="0.25">
      <c r="A5463" s="123"/>
    </row>
    <row r="5464" spans="1:1" x14ac:dyDescent="0.25">
      <c r="A5464" s="123"/>
    </row>
    <row r="5465" spans="1:1" x14ac:dyDescent="0.25">
      <c r="A5465" s="123"/>
    </row>
    <row r="5466" spans="1:1" x14ac:dyDescent="0.25">
      <c r="A5466" s="123"/>
    </row>
    <row r="5467" spans="1:1" x14ac:dyDescent="0.25">
      <c r="A5467" s="123"/>
    </row>
    <row r="5468" spans="1:1" x14ac:dyDescent="0.25">
      <c r="A5468" s="123"/>
    </row>
    <row r="5469" spans="1:1" x14ac:dyDescent="0.25">
      <c r="A5469" s="123"/>
    </row>
    <row r="5470" spans="1:1" x14ac:dyDescent="0.25">
      <c r="A5470" s="123"/>
    </row>
    <row r="5471" spans="1:1" x14ac:dyDescent="0.25">
      <c r="A5471" s="123"/>
    </row>
    <row r="5472" spans="1:1" x14ac:dyDescent="0.25">
      <c r="A5472" s="123"/>
    </row>
    <row r="5473" spans="1:1" x14ac:dyDescent="0.25">
      <c r="A5473" s="123"/>
    </row>
    <row r="5474" spans="1:1" x14ac:dyDescent="0.25">
      <c r="A5474" s="123"/>
    </row>
    <row r="5475" spans="1:1" x14ac:dyDescent="0.25">
      <c r="A5475" s="123"/>
    </row>
    <row r="5476" spans="1:1" x14ac:dyDescent="0.25">
      <c r="A5476" s="123"/>
    </row>
    <row r="5477" spans="1:1" x14ac:dyDescent="0.25">
      <c r="A5477" s="123"/>
    </row>
    <row r="5478" spans="1:1" x14ac:dyDescent="0.25">
      <c r="A5478" s="123"/>
    </row>
    <row r="5479" spans="1:1" x14ac:dyDescent="0.25">
      <c r="A5479" s="123"/>
    </row>
    <row r="5480" spans="1:1" x14ac:dyDescent="0.25">
      <c r="A5480" s="123"/>
    </row>
    <row r="5481" spans="1:1" x14ac:dyDescent="0.25">
      <c r="A5481" s="123"/>
    </row>
    <row r="5482" spans="1:1" x14ac:dyDescent="0.25">
      <c r="A5482" s="123"/>
    </row>
    <row r="5483" spans="1:1" x14ac:dyDescent="0.25">
      <c r="A5483" s="123"/>
    </row>
    <row r="5484" spans="1:1" x14ac:dyDescent="0.25">
      <c r="A5484" s="123"/>
    </row>
    <row r="5485" spans="1:1" x14ac:dyDescent="0.25">
      <c r="A5485" s="123"/>
    </row>
    <row r="5486" spans="1:1" x14ac:dyDescent="0.25">
      <c r="A5486" s="123"/>
    </row>
    <row r="5487" spans="1:1" x14ac:dyDescent="0.25">
      <c r="A5487" s="123"/>
    </row>
    <row r="5488" spans="1:1" x14ac:dyDescent="0.25">
      <c r="A5488" s="123"/>
    </row>
    <row r="5489" spans="1:1" x14ac:dyDescent="0.25">
      <c r="A5489" s="123"/>
    </row>
    <row r="5490" spans="1:1" x14ac:dyDescent="0.25">
      <c r="A5490" s="123"/>
    </row>
    <row r="5491" spans="1:1" x14ac:dyDescent="0.25">
      <c r="A5491" s="123"/>
    </row>
    <row r="5492" spans="1:1" x14ac:dyDescent="0.25">
      <c r="A5492" s="123"/>
    </row>
    <row r="5493" spans="1:1" x14ac:dyDescent="0.25">
      <c r="A5493" s="123"/>
    </row>
    <row r="5494" spans="1:1" x14ac:dyDescent="0.25">
      <c r="A5494" s="123"/>
    </row>
    <row r="5495" spans="1:1" x14ac:dyDescent="0.25">
      <c r="A5495" s="123"/>
    </row>
    <row r="5496" spans="1:1" x14ac:dyDescent="0.25">
      <c r="A5496" s="123"/>
    </row>
    <row r="5497" spans="1:1" x14ac:dyDescent="0.25">
      <c r="A5497" s="123"/>
    </row>
    <row r="5498" spans="1:1" x14ac:dyDescent="0.25">
      <c r="A5498" s="123"/>
    </row>
    <row r="5499" spans="1:1" x14ac:dyDescent="0.25">
      <c r="A5499" s="123"/>
    </row>
    <row r="5500" spans="1:1" x14ac:dyDescent="0.25">
      <c r="A5500" s="123"/>
    </row>
    <row r="5501" spans="1:1" x14ac:dyDescent="0.25">
      <c r="A5501" s="123"/>
    </row>
    <row r="5502" spans="1:1" x14ac:dyDescent="0.25">
      <c r="A5502" s="123"/>
    </row>
    <row r="5503" spans="1:1" x14ac:dyDescent="0.25">
      <c r="A5503" s="123"/>
    </row>
    <row r="5504" spans="1:1" x14ac:dyDescent="0.25">
      <c r="A5504" s="123"/>
    </row>
    <row r="5505" spans="1:1" x14ac:dyDescent="0.25">
      <c r="A5505" s="123"/>
    </row>
    <row r="5506" spans="1:1" x14ac:dyDescent="0.25">
      <c r="A5506" s="123"/>
    </row>
    <row r="5507" spans="1:1" x14ac:dyDescent="0.25">
      <c r="A5507" s="123"/>
    </row>
    <row r="5508" spans="1:1" x14ac:dyDescent="0.25">
      <c r="A5508" s="123"/>
    </row>
    <row r="5509" spans="1:1" x14ac:dyDescent="0.25">
      <c r="A5509" s="123"/>
    </row>
    <row r="5510" spans="1:1" x14ac:dyDescent="0.25">
      <c r="A5510" s="123"/>
    </row>
    <row r="5511" spans="1:1" x14ac:dyDescent="0.25">
      <c r="A5511" s="123"/>
    </row>
    <row r="5512" spans="1:1" x14ac:dyDescent="0.25">
      <c r="A5512" s="123"/>
    </row>
    <row r="5513" spans="1:1" x14ac:dyDescent="0.25">
      <c r="A5513" s="123"/>
    </row>
    <row r="5514" spans="1:1" x14ac:dyDescent="0.25">
      <c r="A5514" s="123"/>
    </row>
    <row r="5515" spans="1:1" x14ac:dyDescent="0.25">
      <c r="A5515" s="123"/>
    </row>
    <row r="5516" spans="1:1" x14ac:dyDescent="0.25">
      <c r="A5516" s="123"/>
    </row>
    <row r="5517" spans="1:1" x14ac:dyDescent="0.25">
      <c r="A5517" s="123"/>
    </row>
    <row r="5518" spans="1:1" x14ac:dyDescent="0.25">
      <c r="A5518" s="123"/>
    </row>
    <row r="5519" spans="1:1" x14ac:dyDescent="0.25">
      <c r="A5519" s="123"/>
    </row>
    <row r="5520" spans="1:1" x14ac:dyDescent="0.25">
      <c r="A5520" s="123"/>
    </row>
    <row r="5521" spans="1:1" x14ac:dyDescent="0.25">
      <c r="A5521" s="123"/>
    </row>
    <row r="5522" spans="1:1" x14ac:dyDescent="0.25">
      <c r="A5522" s="123"/>
    </row>
    <row r="5523" spans="1:1" x14ac:dyDescent="0.25">
      <c r="A5523" s="123"/>
    </row>
    <row r="5524" spans="1:1" x14ac:dyDescent="0.25">
      <c r="A5524" s="123"/>
    </row>
    <row r="5525" spans="1:1" x14ac:dyDescent="0.25">
      <c r="A5525" s="123"/>
    </row>
    <row r="5526" spans="1:1" x14ac:dyDescent="0.25">
      <c r="A5526" s="123"/>
    </row>
    <row r="5527" spans="1:1" x14ac:dyDescent="0.25">
      <c r="A5527" s="123"/>
    </row>
    <row r="5528" spans="1:1" x14ac:dyDescent="0.25">
      <c r="A5528" s="123"/>
    </row>
    <row r="5529" spans="1:1" x14ac:dyDescent="0.25">
      <c r="A5529" s="123"/>
    </row>
    <row r="5530" spans="1:1" x14ac:dyDescent="0.25">
      <c r="A5530" s="123"/>
    </row>
    <row r="5531" spans="1:1" x14ac:dyDescent="0.25">
      <c r="A5531" s="123"/>
    </row>
    <row r="5532" spans="1:1" x14ac:dyDescent="0.25">
      <c r="A5532" s="123"/>
    </row>
    <row r="5533" spans="1:1" x14ac:dyDescent="0.25">
      <c r="A5533" s="123"/>
    </row>
    <row r="5534" spans="1:1" x14ac:dyDescent="0.25">
      <c r="A5534" s="123"/>
    </row>
    <row r="5535" spans="1:1" x14ac:dyDescent="0.25">
      <c r="A5535" s="123"/>
    </row>
    <row r="5536" spans="1:1" x14ac:dyDescent="0.25">
      <c r="A5536" s="123"/>
    </row>
    <row r="5537" spans="1:1" x14ac:dyDescent="0.25">
      <c r="A5537" s="123"/>
    </row>
    <row r="5538" spans="1:1" x14ac:dyDescent="0.25">
      <c r="A5538" s="123"/>
    </row>
    <row r="5539" spans="1:1" x14ac:dyDescent="0.25">
      <c r="A5539" s="123"/>
    </row>
    <row r="5540" spans="1:1" x14ac:dyDescent="0.25">
      <c r="A5540" s="123"/>
    </row>
    <row r="5541" spans="1:1" x14ac:dyDescent="0.25">
      <c r="A5541" s="123"/>
    </row>
    <row r="5542" spans="1:1" x14ac:dyDescent="0.25">
      <c r="A5542" s="123"/>
    </row>
    <row r="5543" spans="1:1" x14ac:dyDescent="0.25">
      <c r="A5543" s="123"/>
    </row>
    <row r="5544" spans="1:1" x14ac:dyDescent="0.25">
      <c r="A5544" s="123"/>
    </row>
    <row r="5545" spans="1:1" x14ac:dyDescent="0.25">
      <c r="A5545" s="123"/>
    </row>
    <row r="5546" spans="1:1" x14ac:dyDescent="0.25">
      <c r="A5546" s="123"/>
    </row>
    <row r="5547" spans="1:1" x14ac:dyDescent="0.25">
      <c r="A5547" s="123"/>
    </row>
    <row r="5548" spans="1:1" x14ac:dyDescent="0.25">
      <c r="A5548" s="123"/>
    </row>
    <row r="5549" spans="1:1" x14ac:dyDescent="0.25">
      <c r="A5549" s="123"/>
    </row>
    <row r="5550" spans="1:1" x14ac:dyDescent="0.25">
      <c r="A5550" s="123"/>
    </row>
    <row r="5551" spans="1:1" x14ac:dyDescent="0.25">
      <c r="A5551" s="123"/>
    </row>
    <row r="5552" spans="1:1" x14ac:dyDescent="0.25">
      <c r="A5552" s="123"/>
    </row>
    <row r="5553" spans="1:1" x14ac:dyDescent="0.25">
      <c r="A5553" s="123"/>
    </row>
    <row r="5554" spans="1:1" x14ac:dyDescent="0.25">
      <c r="A5554" s="123"/>
    </row>
    <row r="5555" spans="1:1" x14ac:dyDescent="0.25">
      <c r="A5555" s="123"/>
    </row>
    <row r="5556" spans="1:1" x14ac:dyDescent="0.25">
      <c r="A5556" s="123"/>
    </row>
    <row r="5557" spans="1:1" x14ac:dyDescent="0.25">
      <c r="A5557" s="123"/>
    </row>
    <row r="5558" spans="1:1" x14ac:dyDescent="0.25">
      <c r="A5558" s="123"/>
    </row>
    <row r="5559" spans="1:1" x14ac:dyDescent="0.25">
      <c r="A5559" s="123"/>
    </row>
    <row r="5560" spans="1:1" x14ac:dyDescent="0.25">
      <c r="A5560" s="123"/>
    </row>
    <row r="5561" spans="1:1" x14ac:dyDescent="0.25">
      <c r="A5561" s="123"/>
    </row>
    <row r="5562" spans="1:1" x14ac:dyDescent="0.25">
      <c r="A5562" s="123"/>
    </row>
    <row r="5563" spans="1:1" x14ac:dyDescent="0.25">
      <c r="A5563" s="123"/>
    </row>
    <row r="5564" spans="1:1" x14ac:dyDescent="0.25">
      <c r="A5564" s="123"/>
    </row>
    <row r="5565" spans="1:1" x14ac:dyDescent="0.25">
      <c r="A5565" s="123"/>
    </row>
    <row r="5566" spans="1:1" x14ac:dyDescent="0.25">
      <c r="A5566" s="123"/>
    </row>
    <row r="5567" spans="1:1" x14ac:dyDescent="0.25">
      <c r="A5567" s="123"/>
    </row>
    <row r="5568" spans="1:1" x14ac:dyDescent="0.25">
      <c r="A5568" s="123"/>
    </row>
    <row r="5569" spans="1:1" x14ac:dyDescent="0.25">
      <c r="A5569" s="123"/>
    </row>
    <row r="5570" spans="1:1" x14ac:dyDescent="0.25">
      <c r="A5570" s="123"/>
    </row>
    <row r="5571" spans="1:1" x14ac:dyDescent="0.25">
      <c r="A5571" s="123"/>
    </row>
    <row r="5572" spans="1:1" x14ac:dyDescent="0.25">
      <c r="A5572" s="123"/>
    </row>
    <row r="5573" spans="1:1" x14ac:dyDescent="0.25">
      <c r="A5573" s="123"/>
    </row>
    <row r="5574" spans="1:1" x14ac:dyDescent="0.25">
      <c r="A5574" s="123"/>
    </row>
    <row r="5575" spans="1:1" x14ac:dyDescent="0.25">
      <c r="A5575" s="123"/>
    </row>
    <row r="5576" spans="1:1" x14ac:dyDescent="0.25">
      <c r="A5576" s="123"/>
    </row>
    <row r="5577" spans="1:1" x14ac:dyDescent="0.25">
      <c r="A5577" s="123"/>
    </row>
    <row r="5578" spans="1:1" x14ac:dyDescent="0.25">
      <c r="A5578" s="123"/>
    </row>
    <row r="5579" spans="1:1" x14ac:dyDescent="0.25">
      <c r="A5579" s="123"/>
    </row>
    <row r="5580" spans="1:1" x14ac:dyDescent="0.25">
      <c r="A5580" s="123"/>
    </row>
    <row r="5581" spans="1:1" x14ac:dyDescent="0.25">
      <c r="A5581" s="123"/>
    </row>
    <row r="5582" spans="1:1" x14ac:dyDescent="0.25">
      <c r="A5582" s="123"/>
    </row>
    <row r="5583" spans="1:1" x14ac:dyDescent="0.25">
      <c r="A5583" s="123"/>
    </row>
    <row r="5584" spans="1:1" x14ac:dyDescent="0.25">
      <c r="A5584" s="123"/>
    </row>
    <row r="5585" spans="1:1" x14ac:dyDescent="0.25">
      <c r="A5585" s="123"/>
    </row>
    <row r="5586" spans="1:1" x14ac:dyDescent="0.25">
      <c r="A5586" s="123"/>
    </row>
    <row r="5587" spans="1:1" x14ac:dyDescent="0.25">
      <c r="A5587" s="123"/>
    </row>
    <row r="5588" spans="1:1" x14ac:dyDescent="0.25">
      <c r="A5588" s="123"/>
    </row>
    <row r="5589" spans="1:1" x14ac:dyDescent="0.25">
      <c r="A5589" s="123"/>
    </row>
    <row r="5590" spans="1:1" x14ac:dyDescent="0.25">
      <c r="A5590" s="123"/>
    </row>
    <row r="5591" spans="1:1" x14ac:dyDescent="0.25">
      <c r="A5591" s="123"/>
    </row>
    <row r="5592" spans="1:1" x14ac:dyDescent="0.25">
      <c r="A5592" s="123"/>
    </row>
    <row r="5593" spans="1:1" x14ac:dyDescent="0.25">
      <c r="A5593" s="123"/>
    </row>
    <row r="5594" spans="1:1" x14ac:dyDescent="0.25">
      <c r="A5594" s="123"/>
    </row>
    <row r="5595" spans="1:1" x14ac:dyDescent="0.25">
      <c r="A5595" s="123"/>
    </row>
    <row r="5596" spans="1:1" x14ac:dyDescent="0.25">
      <c r="A5596" s="123"/>
    </row>
    <row r="5597" spans="1:1" x14ac:dyDescent="0.25">
      <c r="A5597" s="123"/>
    </row>
    <row r="5598" spans="1:1" x14ac:dyDescent="0.25">
      <c r="A5598" s="123"/>
    </row>
    <row r="5599" spans="1:1" x14ac:dyDescent="0.25">
      <c r="A5599" s="123"/>
    </row>
    <row r="5600" spans="1:1" x14ac:dyDescent="0.25">
      <c r="A5600" s="123"/>
    </row>
    <row r="5601" spans="1:1" x14ac:dyDescent="0.25">
      <c r="A5601" s="123"/>
    </row>
    <row r="5602" spans="1:1" x14ac:dyDescent="0.25">
      <c r="A5602" s="123"/>
    </row>
    <row r="5603" spans="1:1" x14ac:dyDescent="0.25">
      <c r="A5603" s="123"/>
    </row>
    <row r="5604" spans="1:1" x14ac:dyDescent="0.25">
      <c r="A5604" s="123"/>
    </row>
    <row r="5605" spans="1:1" x14ac:dyDescent="0.25">
      <c r="A5605" s="123"/>
    </row>
    <row r="5606" spans="1:1" x14ac:dyDescent="0.25">
      <c r="A5606" s="123"/>
    </row>
    <row r="5607" spans="1:1" x14ac:dyDescent="0.25">
      <c r="A5607" s="123"/>
    </row>
    <row r="5608" spans="1:1" x14ac:dyDescent="0.25">
      <c r="A5608" s="123"/>
    </row>
    <row r="5609" spans="1:1" x14ac:dyDescent="0.25">
      <c r="A5609" s="123"/>
    </row>
    <row r="5610" spans="1:1" x14ac:dyDescent="0.25">
      <c r="A5610" s="123"/>
    </row>
    <row r="5611" spans="1:1" x14ac:dyDescent="0.25">
      <c r="A5611" s="123"/>
    </row>
    <row r="5612" spans="1:1" x14ac:dyDescent="0.25">
      <c r="A5612" s="123"/>
    </row>
    <row r="5613" spans="1:1" x14ac:dyDescent="0.25">
      <c r="A5613" s="123"/>
    </row>
    <row r="5614" spans="1:1" x14ac:dyDescent="0.25">
      <c r="A5614" s="123"/>
    </row>
    <row r="5615" spans="1:1" x14ac:dyDescent="0.25">
      <c r="A5615" s="123"/>
    </row>
    <row r="5616" spans="1:1" x14ac:dyDescent="0.25">
      <c r="A5616" s="123"/>
    </row>
    <row r="5617" spans="1:1" x14ac:dyDescent="0.25">
      <c r="A5617" s="123"/>
    </row>
    <row r="5618" spans="1:1" x14ac:dyDescent="0.25">
      <c r="A5618" s="123"/>
    </row>
    <row r="5619" spans="1:1" x14ac:dyDescent="0.25">
      <c r="A5619" s="123"/>
    </row>
    <row r="5620" spans="1:1" x14ac:dyDescent="0.25">
      <c r="A5620" s="123"/>
    </row>
    <row r="5621" spans="1:1" x14ac:dyDescent="0.25">
      <c r="A5621" s="123"/>
    </row>
    <row r="5622" spans="1:1" x14ac:dyDescent="0.25">
      <c r="A5622" s="123"/>
    </row>
    <row r="5623" spans="1:1" x14ac:dyDescent="0.25">
      <c r="A5623" s="123"/>
    </row>
    <row r="5624" spans="1:1" x14ac:dyDescent="0.25">
      <c r="A5624" s="123"/>
    </row>
    <row r="5625" spans="1:1" x14ac:dyDescent="0.25">
      <c r="A5625" s="123"/>
    </row>
    <row r="5626" spans="1:1" x14ac:dyDescent="0.25">
      <c r="A5626" s="123"/>
    </row>
    <row r="5627" spans="1:1" x14ac:dyDescent="0.25">
      <c r="A5627" s="123"/>
    </row>
    <row r="5628" spans="1:1" x14ac:dyDescent="0.25">
      <c r="A5628" s="123"/>
    </row>
    <row r="5629" spans="1:1" x14ac:dyDescent="0.25">
      <c r="A5629" s="123"/>
    </row>
    <row r="5630" spans="1:1" x14ac:dyDescent="0.25">
      <c r="A5630" s="123"/>
    </row>
    <row r="5631" spans="1:1" x14ac:dyDescent="0.25">
      <c r="A5631" s="123"/>
    </row>
    <row r="5632" spans="1:1" x14ac:dyDescent="0.25">
      <c r="A5632" s="123"/>
    </row>
    <row r="5633" spans="1:1" x14ac:dyDescent="0.25">
      <c r="A5633" s="123"/>
    </row>
    <row r="5634" spans="1:1" x14ac:dyDescent="0.25">
      <c r="A5634" s="123"/>
    </row>
    <row r="5635" spans="1:1" x14ac:dyDescent="0.25">
      <c r="A5635" s="123"/>
    </row>
    <row r="5636" spans="1:1" x14ac:dyDescent="0.25">
      <c r="A5636" s="123"/>
    </row>
    <row r="5637" spans="1:1" x14ac:dyDescent="0.25">
      <c r="A5637" s="123"/>
    </row>
    <row r="5638" spans="1:1" x14ac:dyDescent="0.25">
      <c r="A5638" s="123"/>
    </row>
    <row r="5639" spans="1:1" x14ac:dyDescent="0.25">
      <c r="A5639" s="123"/>
    </row>
    <row r="5640" spans="1:1" x14ac:dyDescent="0.25">
      <c r="A5640" s="123"/>
    </row>
    <row r="5641" spans="1:1" x14ac:dyDescent="0.25">
      <c r="A5641" s="123"/>
    </row>
    <row r="5642" spans="1:1" x14ac:dyDescent="0.25">
      <c r="A5642" s="123"/>
    </row>
    <row r="5643" spans="1:1" x14ac:dyDescent="0.25">
      <c r="A5643" s="123"/>
    </row>
    <row r="5644" spans="1:1" x14ac:dyDescent="0.25">
      <c r="A5644" s="123"/>
    </row>
    <row r="5645" spans="1:1" x14ac:dyDescent="0.25">
      <c r="A5645" s="123"/>
    </row>
    <row r="5646" spans="1:1" x14ac:dyDescent="0.25">
      <c r="A5646" s="123"/>
    </row>
    <row r="5647" spans="1:1" x14ac:dyDescent="0.25">
      <c r="A5647" s="123"/>
    </row>
    <row r="5648" spans="1:1" x14ac:dyDescent="0.25">
      <c r="A5648" s="123"/>
    </row>
    <row r="5649" spans="1:1" x14ac:dyDescent="0.25">
      <c r="A5649" s="123"/>
    </row>
    <row r="5650" spans="1:1" x14ac:dyDescent="0.25">
      <c r="A5650" s="123"/>
    </row>
    <row r="5651" spans="1:1" x14ac:dyDescent="0.25">
      <c r="A5651" s="123"/>
    </row>
    <row r="5652" spans="1:1" x14ac:dyDescent="0.25">
      <c r="A5652" s="123"/>
    </row>
    <row r="5653" spans="1:1" x14ac:dyDescent="0.25">
      <c r="A5653" s="123"/>
    </row>
    <row r="5654" spans="1:1" x14ac:dyDescent="0.25">
      <c r="A5654" s="123"/>
    </row>
    <row r="5655" spans="1:1" x14ac:dyDescent="0.25">
      <c r="A5655" s="123"/>
    </row>
    <row r="5656" spans="1:1" x14ac:dyDescent="0.25">
      <c r="A5656" s="123"/>
    </row>
    <row r="5657" spans="1:1" x14ac:dyDescent="0.25">
      <c r="A5657" s="123"/>
    </row>
    <row r="5658" spans="1:1" x14ac:dyDescent="0.25">
      <c r="A5658" s="123"/>
    </row>
    <row r="5659" spans="1:1" x14ac:dyDescent="0.25">
      <c r="A5659" s="123"/>
    </row>
    <row r="5660" spans="1:1" x14ac:dyDescent="0.25">
      <c r="A5660" s="123"/>
    </row>
    <row r="5661" spans="1:1" x14ac:dyDescent="0.25">
      <c r="A5661" s="123"/>
    </row>
    <row r="5662" spans="1:1" x14ac:dyDescent="0.25">
      <c r="A5662" s="123"/>
    </row>
    <row r="5663" spans="1:1" x14ac:dyDescent="0.25">
      <c r="A5663" s="123"/>
    </row>
    <row r="5664" spans="1:1" x14ac:dyDescent="0.25">
      <c r="A5664" s="123"/>
    </row>
    <row r="5665" spans="1:1" x14ac:dyDescent="0.25">
      <c r="A5665" s="123"/>
    </row>
    <row r="5666" spans="1:1" x14ac:dyDescent="0.25">
      <c r="A5666" s="123"/>
    </row>
    <row r="5667" spans="1:1" x14ac:dyDescent="0.25">
      <c r="A5667" s="123"/>
    </row>
    <row r="5668" spans="1:1" x14ac:dyDescent="0.25">
      <c r="A5668" s="123"/>
    </row>
    <row r="5669" spans="1:1" x14ac:dyDescent="0.25">
      <c r="A5669" s="123"/>
    </row>
    <row r="5670" spans="1:1" x14ac:dyDescent="0.25">
      <c r="A5670" s="123"/>
    </row>
    <row r="5671" spans="1:1" x14ac:dyDescent="0.25">
      <c r="A5671" s="123"/>
    </row>
    <row r="5672" spans="1:1" x14ac:dyDescent="0.25">
      <c r="A5672" s="123"/>
    </row>
    <row r="5673" spans="1:1" x14ac:dyDescent="0.25">
      <c r="A5673" s="123"/>
    </row>
    <row r="5674" spans="1:1" x14ac:dyDescent="0.25">
      <c r="A5674" s="123"/>
    </row>
    <row r="5675" spans="1:1" x14ac:dyDescent="0.25">
      <c r="A5675" s="123"/>
    </row>
    <row r="5676" spans="1:1" x14ac:dyDescent="0.25">
      <c r="A5676" s="123"/>
    </row>
    <row r="5677" spans="1:1" x14ac:dyDescent="0.25">
      <c r="A5677" s="123"/>
    </row>
    <row r="5678" spans="1:1" x14ac:dyDescent="0.25">
      <c r="A5678" s="123"/>
    </row>
    <row r="5679" spans="1:1" x14ac:dyDescent="0.25">
      <c r="A5679" s="123"/>
    </row>
    <row r="5680" spans="1:1" x14ac:dyDescent="0.25">
      <c r="A5680" s="123"/>
    </row>
    <row r="5681" spans="1:1" x14ac:dyDescent="0.25">
      <c r="A5681" s="123"/>
    </row>
    <row r="5682" spans="1:1" x14ac:dyDescent="0.25">
      <c r="A5682" s="123"/>
    </row>
    <row r="5683" spans="1:1" x14ac:dyDescent="0.25">
      <c r="A5683" s="123"/>
    </row>
    <row r="5684" spans="1:1" x14ac:dyDescent="0.25">
      <c r="A5684" s="123"/>
    </row>
    <row r="5685" spans="1:1" x14ac:dyDescent="0.25">
      <c r="A5685" s="123"/>
    </row>
    <row r="5686" spans="1:1" x14ac:dyDescent="0.25">
      <c r="A5686" s="123"/>
    </row>
    <row r="5687" spans="1:1" x14ac:dyDescent="0.25">
      <c r="A5687" s="123"/>
    </row>
    <row r="5688" spans="1:1" x14ac:dyDescent="0.25">
      <c r="A5688" s="123"/>
    </row>
    <row r="5689" spans="1:1" x14ac:dyDescent="0.25">
      <c r="A5689" s="123"/>
    </row>
    <row r="5690" spans="1:1" x14ac:dyDescent="0.25">
      <c r="A5690" s="123"/>
    </row>
    <row r="5691" spans="1:1" x14ac:dyDescent="0.25">
      <c r="A5691" s="123"/>
    </row>
    <row r="5692" spans="1:1" x14ac:dyDescent="0.25">
      <c r="A5692" s="123"/>
    </row>
    <row r="5693" spans="1:1" x14ac:dyDescent="0.25">
      <c r="A5693" s="123"/>
    </row>
    <row r="5694" spans="1:1" x14ac:dyDescent="0.25">
      <c r="A5694" s="123"/>
    </row>
    <row r="5695" spans="1:1" x14ac:dyDescent="0.25">
      <c r="A5695" s="123"/>
    </row>
    <row r="5696" spans="1:1" x14ac:dyDescent="0.25">
      <c r="A5696" s="123"/>
    </row>
    <row r="5697" spans="1:1" x14ac:dyDescent="0.25">
      <c r="A5697" s="123"/>
    </row>
    <row r="5698" spans="1:1" x14ac:dyDescent="0.25">
      <c r="A5698" s="123"/>
    </row>
    <row r="5699" spans="1:1" x14ac:dyDescent="0.25">
      <c r="A5699" s="123"/>
    </row>
    <row r="5700" spans="1:1" x14ac:dyDescent="0.25">
      <c r="A5700" s="123"/>
    </row>
    <row r="5701" spans="1:1" x14ac:dyDescent="0.25">
      <c r="A5701" s="123"/>
    </row>
    <row r="5702" spans="1:1" x14ac:dyDescent="0.25">
      <c r="A5702" s="123"/>
    </row>
    <row r="5703" spans="1:1" x14ac:dyDescent="0.25">
      <c r="A5703" s="123"/>
    </row>
    <row r="5704" spans="1:1" x14ac:dyDescent="0.25">
      <c r="A5704" s="123"/>
    </row>
    <row r="5705" spans="1:1" x14ac:dyDescent="0.25">
      <c r="A5705" s="123"/>
    </row>
    <row r="5706" spans="1:1" x14ac:dyDescent="0.25">
      <c r="A5706" s="123"/>
    </row>
    <row r="5707" spans="1:1" x14ac:dyDescent="0.25">
      <c r="A5707" s="123"/>
    </row>
    <row r="5708" spans="1:1" x14ac:dyDescent="0.25">
      <c r="A5708" s="123"/>
    </row>
    <row r="5709" spans="1:1" x14ac:dyDescent="0.25">
      <c r="A5709" s="123"/>
    </row>
    <row r="5710" spans="1:1" x14ac:dyDescent="0.25">
      <c r="A5710" s="123"/>
    </row>
    <row r="5711" spans="1:1" x14ac:dyDescent="0.25">
      <c r="A5711" s="123"/>
    </row>
    <row r="5712" spans="1:1" x14ac:dyDescent="0.25">
      <c r="A5712" s="123"/>
    </row>
    <row r="5713" spans="1:1" x14ac:dyDescent="0.25">
      <c r="A5713" s="123"/>
    </row>
    <row r="5714" spans="1:1" x14ac:dyDescent="0.25">
      <c r="A5714" s="123"/>
    </row>
    <row r="5715" spans="1:1" x14ac:dyDescent="0.25">
      <c r="A5715" s="123"/>
    </row>
    <row r="5716" spans="1:1" x14ac:dyDescent="0.25">
      <c r="A5716" s="123"/>
    </row>
    <row r="5717" spans="1:1" x14ac:dyDescent="0.25">
      <c r="A5717" s="123"/>
    </row>
    <row r="5718" spans="1:1" x14ac:dyDescent="0.25">
      <c r="A5718" s="123"/>
    </row>
    <row r="5719" spans="1:1" x14ac:dyDescent="0.25">
      <c r="A5719" s="123"/>
    </row>
    <row r="5720" spans="1:1" x14ac:dyDescent="0.25">
      <c r="A5720" s="123"/>
    </row>
    <row r="5721" spans="1:1" x14ac:dyDescent="0.25">
      <c r="A5721" s="123"/>
    </row>
    <row r="5722" spans="1:1" x14ac:dyDescent="0.25">
      <c r="A5722" s="123"/>
    </row>
    <row r="5723" spans="1:1" x14ac:dyDescent="0.25">
      <c r="A5723" s="123"/>
    </row>
    <row r="5724" spans="1:1" x14ac:dyDescent="0.25">
      <c r="A5724" s="123"/>
    </row>
    <row r="5725" spans="1:1" x14ac:dyDescent="0.25">
      <c r="A5725" s="123"/>
    </row>
    <row r="5726" spans="1:1" x14ac:dyDescent="0.25">
      <c r="A5726" s="123"/>
    </row>
    <row r="5727" spans="1:1" x14ac:dyDescent="0.25">
      <c r="A5727" s="123"/>
    </row>
    <row r="5728" spans="1:1" x14ac:dyDescent="0.25">
      <c r="A5728" s="123"/>
    </row>
    <row r="5729" spans="1:1" x14ac:dyDescent="0.25">
      <c r="A5729" s="123"/>
    </row>
    <row r="5730" spans="1:1" x14ac:dyDescent="0.25">
      <c r="A5730" s="123"/>
    </row>
    <row r="5731" spans="1:1" x14ac:dyDescent="0.25">
      <c r="A5731" s="123"/>
    </row>
    <row r="5732" spans="1:1" x14ac:dyDescent="0.25">
      <c r="A5732" s="123"/>
    </row>
    <row r="5733" spans="1:1" x14ac:dyDescent="0.25">
      <c r="A5733" s="123"/>
    </row>
    <row r="5734" spans="1:1" x14ac:dyDescent="0.25">
      <c r="A5734" s="123"/>
    </row>
    <row r="5735" spans="1:1" x14ac:dyDescent="0.25">
      <c r="A5735" s="123"/>
    </row>
    <row r="5736" spans="1:1" x14ac:dyDescent="0.25">
      <c r="A5736" s="123"/>
    </row>
    <row r="5737" spans="1:1" x14ac:dyDescent="0.25">
      <c r="A5737" s="123"/>
    </row>
    <row r="5738" spans="1:1" x14ac:dyDescent="0.25">
      <c r="A5738" s="123"/>
    </row>
    <row r="5739" spans="1:1" x14ac:dyDescent="0.25">
      <c r="A5739" s="123"/>
    </row>
    <row r="5740" spans="1:1" x14ac:dyDescent="0.25">
      <c r="A5740" s="123"/>
    </row>
    <row r="5741" spans="1:1" x14ac:dyDescent="0.25">
      <c r="A5741" s="123"/>
    </row>
    <row r="5742" spans="1:1" x14ac:dyDescent="0.25">
      <c r="A5742" s="123"/>
    </row>
    <row r="5743" spans="1:1" x14ac:dyDescent="0.25">
      <c r="A5743" s="123"/>
    </row>
    <row r="5744" spans="1:1" x14ac:dyDescent="0.25">
      <c r="A5744" s="123"/>
    </row>
    <row r="5745" spans="1:1" x14ac:dyDescent="0.25">
      <c r="A5745" s="123"/>
    </row>
    <row r="5746" spans="1:1" x14ac:dyDescent="0.25">
      <c r="A5746" s="123"/>
    </row>
    <row r="5747" spans="1:1" x14ac:dyDescent="0.25">
      <c r="A5747" s="123"/>
    </row>
    <row r="5748" spans="1:1" x14ac:dyDescent="0.25">
      <c r="A5748" s="123"/>
    </row>
    <row r="5749" spans="1:1" x14ac:dyDescent="0.25">
      <c r="A5749" s="123"/>
    </row>
    <row r="5750" spans="1:1" x14ac:dyDescent="0.25">
      <c r="A5750" s="123"/>
    </row>
    <row r="5751" spans="1:1" x14ac:dyDescent="0.25">
      <c r="A5751" s="123"/>
    </row>
    <row r="5752" spans="1:1" x14ac:dyDescent="0.25">
      <c r="A5752" s="123"/>
    </row>
    <row r="5753" spans="1:1" x14ac:dyDescent="0.25">
      <c r="A5753" s="123"/>
    </row>
    <row r="5754" spans="1:1" x14ac:dyDescent="0.25">
      <c r="A5754" s="123"/>
    </row>
    <row r="5755" spans="1:1" x14ac:dyDescent="0.25">
      <c r="A5755" s="123"/>
    </row>
    <row r="5756" spans="1:1" x14ac:dyDescent="0.25">
      <c r="A5756" s="123"/>
    </row>
    <row r="5757" spans="1:1" x14ac:dyDescent="0.25">
      <c r="A5757" s="123"/>
    </row>
    <row r="5758" spans="1:1" x14ac:dyDescent="0.25">
      <c r="A5758" s="123"/>
    </row>
    <row r="5759" spans="1:1" x14ac:dyDescent="0.25">
      <c r="A5759" s="123"/>
    </row>
    <row r="5760" spans="1:1" x14ac:dyDescent="0.25">
      <c r="A5760" s="123"/>
    </row>
    <row r="5761" spans="1:1" x14ac:dyDescent="0.25">
      <c r="A5761" s="123"/>
    </row>
    <row r="5762" spans="1:1" x14ac:dyDescent="0.25">
      <c r="A5762" s="123"/>
    </row>
    <row r="5763" spans="1:1" x14ac:dyDescent="0.25">
      <c r="A5763" s="123"/>
    </row>
    <row r="5764" spans="1:1" x14ac:dyDescent="0.25">
      <c r="A5764" s="123"/>
    </row>
    <row r="5765" spans="1:1" x14ac:dyDescent="0.25">
      <c r="A5765" s="123"/>
    </row>
    <row r="5766" spans="1:1" x14ac:dyDescent="0.25">
      <c r="A5766" s="123"/>
    </row>
    <row r="5767" spans="1:1" x14ac:dyDescent="0.25">
      <c r="A5767" s="123"/>
    </row>
    <row r="5768" spans="1:1" x14ac:dyDescent="0.25">
      <c r="A5768" s="123"/>
    </row>
    <row r="5769" spans="1:1" x14ac:dyDescent="0.25">
      <c r="A5769" s="123"/>
    </row>
    <row r="5770" spans="1:1" x14ac:dyDescent="0.25">
      <c r="A5770" s="123"/>
    </row>
    <row r="5771" spans="1:1" x14ac:dyDescent="0.25">
      <c r="A5771" s="123"/>
    </row>
    <row r="5772" spans="1:1" x14ac:dyDescent="0.25">
      <c r="A5772" s="123"/>
    </row>
    <row r="5773" spans="1:1" x14ac:dyDescent="0.25">
      <c r="A5773" s="123"/>
    </row>
    <row r="5774" spans="1:1" x14ac:dyDescent="0.25">
      <c r="A5774" s="123"/>
    </row>
    <row r="5775" spans="1:1" x14ac:dyDescent="0.25">
      <c r="A5775" s="123"/>
    </row>
    <row r="5776" spans="1:1" x14ac:dyDescent="0.25">
      <c r="A5776" s="123"/>
    </row>
    <row r="5777" spans="1:1" x14ac:dyDescent="0.25">
      <c r="A5777" s="123"/>
    </row>
    <row r="5778" spans="1:1" x14ac:dyDescent="0.25">
      <c r="A5778" s="123"/>
    </row>
    <row r="5779" spans="1:1" x14ac:dyDescent="0.25">
      <c r="A5779" s="123"/>
    </row>
    <row r="5780" spans="1:1" x14ac:dyDescent="0.25">
      <c r="A5780" s="123"/>
    </row>
    <row r="5781" spans="1:1" x14ac:dyDescent="0.25">
      <c r="A5781" s="123"/>
    </row>
    <row r="5782" spans="1:1" x14ac:dyDescent="0.25">
      <c r="A5782" s="123"/>
    </row>
    <row r="5783" spans="1:1" x14ac:dyDescent="0.25">
      <c r="A5783" s="123"/>
    </row>
    <row r="5784" spans="1:1" x14ac:dyDescent="0.25">
      <c r="A5784" s="123"/>
    </row>
    <row r="5785" spans="1:1" x14ac:dyDescent="0.25">
      <c r="A5785" s="123"/>
    </row>
    <row r="5786" spans="1:1" x14ac:dyDescent="0.25">
      <c r="A5786" s="123"/>
    </row>
    <row r="5787" spans="1:1" x14ac:dyDescent="0.25">
      <c r="A5787" s="123"/>
    </row>
    <row r="5788" spans="1:1" x14ac:dyDescent="0.25">
      <c r="A5788" s="123"/>
    </row>
    <row r="5789" spans="1:1" x14ac:dyDescent="0.25">
      <c r="A5789" s="123"/>
    </row>
    <row r="5790" spans="1:1" x14ac:dyDescent="0.25">
      <c r="A5790" s="123"/>
    </row>
    <row r="5791" spans="1:1" x14ac:dyDescent="0.25">
      <c r="A5791" s="123"/>
    </row>
    <row r="5792" spans="1:1" x14ac:dyDescent="0.25">
      <c r="A5792" s="123"/>
    </row>
    <row r="5793" spans="1:1" x14ac:dyDescent="0.25">
      <c r="A5793" s="123"/>
    </row>
    <row r="5794" spans="1:1" x14ac:dyDescent="0.25">
      <c r="A5794" s="123"/>
    </row>
    <row r="5795" spans="1:1" x14ac:dyDescent="0.25">
      <c r="A5795" s="123"/>
    </row>
    <row r="5796" spans="1:1" x14ac:dyDescent="0.25">
      <c r="A5796" s="123"/>
    </row>
    <row r="5797" spans="1:1" x14ac:dyDescent="0.25">
      <c r="A5797" s="123"/>
    </row>
    <row r="5798" spans="1:1" x14ac:dyDescent="0.25">
      <c r="A5798" s="123"/>
    </row>
    <row r="5799" spans="1:1" x14ac:dyDescent="0.25">
      <c r="A5799" s="123"/>
    </row>
    <row r="5800" spans="1:1" x14ac:dyDescent="0.25">
      <c r="A5800" s="123"/>
    </row>
    <row r="5801" spans="1:1" x14ac:dyDescent="0.25">
      <c r="A5801" s="123"/>
    </row>
    <row r="5802" spans="1:1" x14ac:dyDescent="0.25">
      <c r="A5802" s="123"/>
    </row>
    <row r="5803" spans="1:1" x14ac:dyDescent="0.25">
      <c r="A5803" s="123"/>
    </row>
    <row r="5804" spans="1:1" x14ac:dyDescent="0.25">
      <c r="A5804" s="123"/>
    </row>
    <row r="5805" spans="1:1" x14ac:dyDescent="0.25">
      <c r="A5805" s="123"/>
    </row>
    <row r="5806" spans="1:1" x14ac:dyDescent="0.25">
      <c r="A5806" s="123"/>
    </row>
    <row r="5807" spans="1:1" x14ac:dyDescent="0.25">
      <c r="A5807" s="123"/>
    </row>
    <row r="5808" spans="1:1" x14ac:dyDescent="0.25">
      <c r="A5808" s="123"/>
    </row>
    <row r="5809" spans="1:1" x14ac:dyDescent="0.25">
      <c r="A5809" s="123"/>
    </row>
    <row r="5810" spans="1:1" x14ac:dyDescent="0.25">
      <c r="A5810" s="123"/>
    </row>
    <row r="5811" spans="1:1" x14ac:dyDescent="0.25">
      <c r="A5811" s="123"/>
    </row>
    <row r="5812" spans="1:1" x14ac:dyDescent="0.25">
      <c r="A5812" s="123"/>
    </row>
    <row r="5813" spans="1:1" x14ac:dyDescent="0.25">
      <c r="A5813" s="123"/>
    </row>
    <row r="5814" spans="1:1" x14ac:dyDescent="0.25">
      <c r="A5814" s="123"/>
    </row>
    <row r="5815" spans="1:1" x14ac:dyDescent="0.25">
      <c r="A5815" s="123"/>
    </row>
    <row r="5816" spans="1:1" x14ac:dyDescent="0.25">
      <c r="A5816" s="123"/>
    </row>
    <row r="5817" spans="1:1" x14ac:dyDescent="0.25">
      <c r="A5817" s="123"/>
    </row>
    <row r="5818" spans="1:1" x14ac:dyDescent="0.25">
      <c r="A5818" s="123"/>
    </row>
    <row r="5819" spans="1:1" x14ac:dyDescent="0.25">
      <c r="A5819" s="123"/>
    </row>
    <row r="5820" spans="1:1" x14ac:dyDescent="0.25">
      <c r="A5820" s="123"/>
    </row>
    <row r="5821" spans="1:1" x14ac:dyDescent="0.25">
      <c r="A5821" s="123"/>
    </row>
    <row r="5822" spans="1:1" x14ac:dyDescent="0.25">
      <c r="A5822" s="123"/>
    </row>
    <row r="5823" spans="1:1" x14ac:dyDescent="0.25">
      <c r="A5823" s="123"/>
    </row>
    <row r="5824" spans="1:1" x14ac:dyDescent="0.25">
      <c r="A5824" s="123"/>
    </row>
    <row r="5825" spans="1:1" x14ac:dyDescent="0.25">
      <c r="A5825" s="123"/>
    </row>
    <row r="5826" spans="1:1" x14ac:dyDescent="0.25">
      <c r="A5826" s="123"/>
    </row>
    <row r="5827" spans="1:1" x14ac:dyDescent="0.25">
      <c r="A5827" s="123"/>
    </row>
    <row r="5828" spans="1:1" x14ac:dyDescent="0.25">
      <c r="A5828" s="123"/>
    </row>
    <row r="5829" spans="1:1" x14ac:dyDescent="0.25">
      <c r="A5829" s="123"/>
    </row>
    <row r="5830" spans="1:1" x14ac:dyDescent="0.25">
      <c r="A5830" s="123"/>
    </row>
    <row r="5831" spans="1:1" x14ac:dyDescent="0.25">
      <c r="A5831" s="123"/>
    </row>
    <row r="5832" spans="1:1" x14ac:dyDescent="0.25">
      <c r="A5832" s="123"/>
    </row>
    <row r="5833" spans="1:1" x14ac:dyDescent="0.25">
      <c r="A5833" s="123"/>
    </row>
    <row r="5834" spans="1:1" x14ac:dyDescent="0.25">
      <c r="A5834" s="123"/>
    </row>
    <row r="5835" spans="1:1" x14ac:dyDescent="0.25">
      <c r="A5835" s="123"/>
    </row>
    <row r="5836" spans="1:1" x14ac:dyDescent="0.25">
      <c r="A5836" s="123"/>
    </row>
    <row r="5837" spans="1:1" x14ac:dyDescent="0.25">
      <c r="A5837" s="123"/>
    </row>
    <row r="5838" spans="1:1" x14ac:dyDescent="0.25">
      <c r="A5838" s="123"/>
    </row>
    <row r="5839" spans="1:1" x14ac:dyDescent="0.25">
      <c r="A5839" s="123"/>
    </row>
    <row r="5840" spans="1:1" x14ac:dyDescent="0.25">
      <c r="A5840" s="123"/>
    </row>
    <row r="5841" spans="1:1" x14ac:dyDescent="0.25">
      <c r="A5841" s="123"/>
    </row>
    <row r="5842" spans="1:1" x14ac:dyDescent="0.25">
      <c r="A5842" s="123"/>
    </row>
    <row r="5843" spans="1:1" x14ac:dyDescent="0.25">
      <c r="A5843" s="123"/>
    </row>
    <row r="5844" spans="1:1" x14ac:dyDescent="0.25">
      <c r="A5844" s="123"/>
    </row>
    <row r="5845" spans="1:1" x14ac:dyDescent="0.25">
      <c r="A5845" s="123"/>
    </row>
    <row r="5846" spans="1:1" x14ac:dyDescent="0.25">
      <c r="A5846" s="123"/>
    </row>
    <row r="5847" spans="1:1" x14ac:dyDescent="0.25">
      <c r="A5847" s="123"/>
    </row>
    <row r="5848" spans="1:1" x14ac:dyDescent="0.25">
      <c r="A5848" s="123"/>
    </row>
    <row r="5849" spans="1:1" x14ac:dyDescent="0.25">
      <c r="A5849" s="123"/>
    </row>
    <row r="5850" spans="1:1" x14ac:dyDescent="0.25">
      <c r="A5850" s="123"/>
    </row>
    <row r="5851" spans="1:1" x14ac:dyDescent="0.25">
      <c r="A5851" s="123"/>
    </row>
    <row r="5852" spans="1:1" x14ac:dyDescent="0.25">
      <c r="A5852" s="123"/>
    </row>
    <row r="5853" spans="1:1" x14ac:dyDescent="0.25">
      <c r="A5853" s="123"/>
    </row>
    <row r="5854" spans="1:1" x14ac:dyDescent="0.25">
      <c r="A5854" s="123"/>
    </row>
    <row r="5855" spans="1:1" x14ac:dyDescent="0.25">
      <c r="A5855" s="123"/>
    </row>
    <row r="5856" spans="1:1" x14ac:dyDescent="0.25">
      <c r="A5856" s="123"/>
    </row>
    <row r="5857" spans="1:1" x14ac:dyDescent="0.25">
      <c r="A5857" s="123"/>
    </row>
    <row r="5858" spans="1:1" x14ac:dyDescent="0.25">
      <c r="A5858" s="123"/>
    </row>
    <row r="5859" spans="1:1" x14ac:dyDescent="0.25">
      <c r="A5859" s="123"/>
    </row>
    <row r="5860" spans="1:1" x14ac:dyDescent="0.25">
      <c r="A5860" s="123"/>
    </row>
    <row r="5861" spans="1:1" x14ac:dyDescent="0.25">
      <c r="A5861" s="123"/>
    </row>
    <row r="5862" spans="1:1" x14ac:dyDescent="0.25">
      <c r="A5862" s="123"/>
    </row>
    <row r="5863" spans="1:1" x14ac:dyDescent="0.25">
      <c r="A5863" s="123"/>
    </row>
    <row r="5864" spans="1:1" x14ac:dyDescent="0.25">
      <c r="A5864" s="123"/>
    </row>
    <row r="5865" spans="1:1" x14ac:dyDescent="0.25">
      <c r="A5865" s="123"/>
    </row>
    <row r="5866" spans="1:1" x14ac:dyDescent="0.25">
      <c r="A5866" s="123"/>
    </row>
    <row r="5867" spans="1:1" x14ac:dyDescent="0.25">
      <c r="A5867" s="123"/>
    </row>
    <row r="5868" spans="1:1" x14ac:dyDescent="0.25">
      <c r="A5868" s="123"/>
    </row>
    <row r="5869" spans="1:1" x14ac:dyDescent="0.25">
      <c r="A5869" s="123"/>
    </row>
    <row r="5870" spans="1:1" x14ac:dyDescent="0.25">
      <c r="A5870" s="123"/>
    </row>
    <row r="5871" spans="1:1" x14ac:dyDescent="0.25">
      <c r="A5871" s="123"/>
    </row>
    <row r="5872" spans="1:1" x14ac:dyDescent="0.25">
      <c r="A5872" s="123"/>
    </row>
    <row r="5873" spans="1:1" x14ac:dyDescent="0.25">
      <c r="A5873" s="123"/>
    </row>
    <row r="5874" spans="1:1" x14ac:dyDescent="0.25">
      <c r="A5874" s="123"/>
    </row>
    <row r="5875" spans="1:1" x14ac:dyDescent="0.25">
      <c r="A5875" s="123"/>
    </row>
    <row r="5876" spans="1:1" x14ac:dyDescent="0.25">
      <c r="A5876" s="123"/>
    </row>
    <row r="5877" spans="1:1" x14ac:dyDescent="0.25">
      <c r="A5877" s="123"/>
    </row>
    <row r="5878" spans="1:1" x14ac:dyDescent="0.25">
      <c r="A5878" s="123"/>
    </row>
    <row r="5879" spans="1:1" x14ac:dyDescent="0.25">
      <c r="A5879" s="123"/>
    </row>
    <row r="5880" spans="1:1" x14ac:dyDescent="0.25">
      <c r="A5880" s="123"/>
    </row>
    <row r="5881" spans="1:1" x14ac:dyDescent="0.25">
      <c r="A5881" s="123"/>
    </row>
    <row r="5882" spans="1:1" x14ac:dyDescent="0.25">
      <c r="A5882" s="123"/>
    </row>
    <row r="5883" spans="1:1" x14ac:dyDescent="0.25">
      <c r="A5883" s="123"/>
    </row>
    <row r="5884" spans="1:1" x14ac:dyDescent="0.25">
      <c r="A5884" s="123"/>
    </row>
    <row r="5885" spans="1:1" x14ac:dyDescent="0.25">
      <c r="A5885" s="123"/>
    </row>
    <row r="5886" spans="1:1" x14ac:dyDescent="0.25">
      <c r="A5886" s="123"/>
    </row>
    <row r="5887" spans="1:1" x14ac:dyDescent="0.25">
      <c r="A5887" s="123"/>
    </row>
    <row r="5888" spans="1:1" x14ac:dyDescent="0.25">
      <c r="A5888" s="123"/>
    </row>
    <row r="5889" spans="1:1" x14ac:dyDescent="0.25">
      <c r="A5889" s="123"/>
    </row>
    <row r="5890" spans="1:1" x14ac:dyDescent="0.25">
      <c r="A5890" s="123"/>
    </row>
    <row r="5891" spans="1:1" x14ac:dyDescent="0.25">
      <c r="A5891" s="123"/>
    </row>
    <row r="5892" spans="1:1" x14ac:dyDescent="0.25">
      <c r="A5892" s="123"/>
    </row>
    <row r="5893" spans="1:1" x14ac:dyDescent="0.25">
      <c r="A5893" s="123"/>
    </row>
    <row r="5894" spans="1:1" x14ac:dyDescent="0.25">
      <c r="A5894" s="123"/>
    </row>
    <row r="5895" spans="1:1" x14ac:dyDescent="0.25">
      <c r="A5895" s="123"/>
    </row>
    <row r="5896" spans="1:1" x14ac:dyDescent="0.25">
      <c r="A5896" s="123"/>
    </row>
    <row r="5897" spans="1:1" x14ac:dyDescent="0.25">
      <c r="A5897" s="123"/>
    </row>
    <row r="5898" spans="1:1" x14ac:dyDescent="0.25">
      <c r="A5898" s="123"/>
    </row>
    <row r="5899" spans="1:1" x14ac:dyDescent="0.25">
      <c r="A5899" s="123"/>
    </row>
    <row r="5900" spans="1:1" x14ac:dyDescent="0.25">
      <c r="A5900" s="123"/>
    </row>
    <row r="5901" spans="1:1" x14ac:dyDescent="0.25">
      <c r="A5901" s="123"/>
    </row>
    <row r="5902" spans="1:1" x14ac:dyDescent="0.25">
      <c r="A5902" s="123"/>
    </row>
    <row r="5903" spans="1:1" x14ac:dyDescent="0.25">
      <c r="A5903" s="123"/>
    </row>
    <row r="5904" spans="1:1" x14ac:dyDescent="0.25">
      <c r="A5904" s="123"/>
    </row>
    <row r="5905" spans="1:1" x14ac:dyDescent="0.25">
      <c r="A5905" s="123"/>
    </row>
    <row r="5906" spans="1:1" x14ac:dyDescent="0.25">
      <c r="A5906" s="123"/>
    </row>
    <row r="5907" spans="1:1" x14ac:dyDescent="0.25">
      <c r="A5907" s="123"/>
    </row>
    <row r="5908" spans="1:1" x14ac:dyDescent="0.25">
      <c r="A5908" s="123"/>
    </row>
    <row r="5909" spans="1:1" x14ac:dyDescent="0.25">
      <c r="A5909" s="123"/>
    </row>
    <row r="5910" spans="1:1" x14ac:dyDescent="0.25">
      <c r="A5910" s="123"/>
    </row>
    <row r="5911" spans="1:1" x14ac:dyDescent="0.25">
      <c r="A5911" s="123"/>
    </row>
    <row r="5912" spans="1:1" x14ac:dyDescent="0.25">
      <c r="A5912" s="123"/>
    </row>
    <row r="5913" spans="1:1" x14ac:dyDescent="0.25">
      <c r="A5913" s="123"/>
    </row>
    <row r="5914" spans="1:1" x14ac:dyDescent="0.25">
      <c r="A5914" s="123"/>
    </row>
    <row r="5915" spans="1:1" x14ac:dyDescent="0.25">
      <c r="A5915" s="123"/>
    </row>
    <row r="5916" spans="1:1" x14ac:dyDescent="0.25">
      <c r="A5916" s="123"/>
    </row>
    <row r="5917" spans="1:1" x14ac:dyDescent="0.25">
      <c r="A5917" s="123"/>
    </row>
    <row r="5918" spans="1:1" x14ac:dyDescent="0.25">
      <c r="A5918" s="123"/>
    </row>
    <row r="5919" spans="1:1" x14ac:dyDescent="0.25">
      <c r="A5919" s="123"/>
    </row>
    <row r="5920" spans="1:1" x14ac:dyDescent="0.25">
      <c r="A5920" s="123"/>
    </row>
    <row r="5921" spans="1:1" x14ac:dyDescent="0.25">
      <c r="A5921" s="123"/>
    </row>
    <row r="5922" spans="1:1" x14ac:dyDescent="0.25">
      <c r="A5922" s="123"/>
    </row>
    <row r="5923" spans="1:1" x14ac:dyDescent="0.25">
      <c r="A5923" s="123"/>
    </row>
    <row r="5924" spans="1:1" x14ac:dyDescent="0.25">
      <c r="A5924" s="123"/>
    </row>
    <row r="5925" spans="1:1" x14ac:dyDescent="0.25">
      <c r="A5925" s="123"/>
    </row>
    <row r="5926" spans="1:1" x14ac:dyDescent="0.25">
      <c r="A5926" s="123"/>
    </row>
    <row r="5927" spans="1:1" x14ac:dyDescent="0.25">
      <c r="A5927" s="123"/>
    </row>
    <row r="5928" spans="1:1" x14ac:dyDescent="0.25">
      <c r="A5928" s="123"/>
    </row>
    <row r="5929" spans="1:1" x14ac:dyDescent="0.25">
      <c r="A5929" s="123"/>
    </row>
    <row r="5930" spans="1:1" x14ac:dyDescent="0.25">
      <c r="A5930" s="123"/>
    </row>
    <row r="5931" spans="1:1" x14ac:dyDescent="0.25">
      <c r="A5931" s="123"/>
    </row>
    <row r="5932" spans="1:1" x14ac:dyDescent="0.25">
      <c r="A5932" s="123"/>
    </row>
    <row r="5933" spans="1:1" x14ac:dyDescent="0.25">
      <c r="A5933" s="123"/>
    </row>
    <row r="5934" spans="1:1" x14ac:dyDescent="0.25">
      <c r="A5934" s="123"/>
    </row>
    <row r="5935" spans="1:1" x14ac:dyDescent="0.25">
      <c r="A5935" s="123"/>
    </row>
    <row r="5936" spans="1:1" x14ac:dyDescent="0.25">
      <c r="A5936" s="123"/>
    </row>
    <row r="5937" spans="1:1" x14ac:dyDescent="0.25">
      <c r="A5937" s="123"/>
    </row>
    <row r="5938" spans="1:1" x14ac:dyDescent="0.25">
      <c r="A5938" s="123"/>
    </row>
    <row r="5939" spans="1:1" x14ac:dyDescent="0.25">
      <c r="A5939" s="123"/>
    </row>
    <row r="5940" spans="1:1" x14ac:dyDescent="0.25">
      <c r="A5940" s="123"/>
    </row>
    <row r="5941" spans="1:1" x14ac:dyDescent="0.25">
      <c r="A5941" s="123"/>
    </row>
    <row r="5942" spans="1:1" x14ac:dyDescent="0.25">
      <c r="A5942" s="123"/>
    </row>
    <row r="5943" spans="1:1" x14ac:dyDescent="0.25">
      <c r="A5943" s="123"/>
    </row>
    <row r="5944" spans="1:1" x14ac:dyDescent="0.25">
      <c r="A5944" s="123"/>
    </row>
    <row r="5945" spans="1:1" x14ac:dyDescent="0.25">
      <c r="A5945" s="123"/>
    </row>
    <row r="5946" spans="1:1" x14ac:dyDescent="0.25">
      <c r="A5946" s="123"/>
    </row>
    <row r="5947" spans="1:1" x14ac:dyDescent="0.25">
      <c r="A5947" s="123"/>
    </row>
    <row r="5948" spans="1:1" x14ac:dyDescent="0.25">
      <c r="A5948" s="123"/>
    </row>
    <row r="5949" spans="1:1" x14ac:dyDescent="0.25">
      <c r="A5949" s="123"/>
    </row>
    <row r="5950" spans="1:1" x14ac:dyDescent="0.25">
      <c r="A5950" s="123"/>
    </row>
    <row r="5951" spans="1:1" x14ac:dyDescent="0.25">
      <c r="A5951" s="123"/>
    </row>
    <row r="5952" spans="1:1" x14ac:dyDescent="0.25">
      <c r="A5952" s="123"/>
    </row>
    <row r="5953" spans="1:1" x14ac:dyDescent="0.25">
      <c r="A5953" s="123"/>
    </row>
    <row r="5954" spans="1:1" x14ac:dyDescent="0.25">
      <c r="A5954" s="123"/>
    </row>
    <row r="5955" spans="1:1" x14ac:dyDescent="0.25">
      <c r="A5955" s="123"/>
    </row>
    <row r="5956" spans="1:1" x14ac:dyDescent="0.25">
      <c r="A5956" s="123"/>
    </row>
    <row r="5957" spans="1:1" x14ac:dyDescent="0.25">
      <c r="A5957" s="123"/>
    </row>
    <row r="5958" spans="1:1" x14ac:dyDescent="0.25">
      <c r="A5958" s="123"/>
    </row>
    <row r="5959" spans="1:1" x14ac:dyDescent="0.25">
      <c r="A5959" s="123"/>
    </row>
    <row r="5960" spans="1:1" x14ac:dyDescent="0.25">
      <c r="A5960" s="123"/>
    </row>
    <row r="5961" spans="1:1" x14ac:dyDescent="0.25">
      <c r="A5961" s="123"/>
    </row>
    <row r="5962" spans="1:1" x14ac:dyDescent="0.25">
      <c r="A5962" s="123"/>
    </row>
    <row r="5963" spans="1:1" x14ac:dyDescent="0.25">
      <c r="A5963" s="123"/>
    </row>
    <row r="5964" spans="1:1" x14ac:dyDescent="0.25">
      <c r="A5964" s="123"/>
    </row>
    <row r="5965" spans="1:1" x14ac:dyDescent="0.25">
      <c r="A5965" s="123"/>
    </row>
    <row r="5966" spans="1:1" x14ac:dyDescent="0.25">
      <c r="A5966" s="123"/>
    </row>
    <row r="5967" spans="1:1" x14ac:dyDescent="0.25">
      <c r="A5967" s="123"/>
    </row>
    <row r="5968" spans="1:1" x14ac:dyDescent="0.25">
      <c r="A5968" s="123"/>
    </row>
    <row r="5969" spans="1:1" x14ac:dyDescent="0.25">
      <c r="A5969" s="123"/>
    </row>
    <row r="5970" spans="1:1" x14ac:dyDescent="0.25">
      <c r="A5970" s="123"/>
    </row>
    <row r="5971" spans="1:1" x14ac:dyDescent="0.25">
      <c r="A5971" s="123"/>
    </row>
    <row r="5972" spans="1:1" x14ac:dyDescent="0.25">
      <c r="A5972" s="123"/>
    </row>
    <row r="5973" spans="1:1" x14ac:dyDescent="0.25">
      <c r="A5973" s="123"/>
    </row>
    <row r="5974" spans="1:1" x14ac:dyDescent="0.25">
      <c r="A5974" s="123"/>
    </row>
    <row r="5975" spans="1:1" x14ac:dyDescent="0.25">
      <c r="A5975" s="123"/>
    </row>
    <row r="5976" spans="1:1" x14ac:dyDescent="0.25">
      <c r="A5976" s="123"/>
    </row>
    <row r="5977" spans="1:1" x14ac:dyDescent="0.25">
      <c r="A5977" s="123"/>
    </row>
    <row r="5978" spans="1:1" x14ac:dyDescent="0.25">
      <c r="A5978" s="123"/>
    </row>
    <row r="5979" spans="1:1" x14ac:dyDescent="0.25">
      <c r="A5979" s="123"/>
    </row>
    <row r="5980" spans="1:1" x14ac:dyDescent="0.25">
      <c r="A5980" s="123"/>
    </row>
    <row r="5981" spans="1:1" x14ac:dyDescent="0.25">
      <c r="A5981" s="123"/>
    </row>
    <row r="5982" spans="1:1" x14ac:dyDescent="0.25">
      <c r="A5982" s="123"/>
    </row>
    <row r="5983" spans="1:1" x14ac:dyDescent="0.25">
      <c r="A5983" s="123"/>
    </row>
    <row r="5984" spans="1:1" x14ac:dyDescent="0.25">
      <c r="A5984" s="123"/>
    </row>
    <row r="5985" spans="1:1" x14ac:dyDescent="0.25">
      <c r="A5985" s="123"/>
    </row>
    <row r="5986" spans="1:1" x14ac:dyDescent="0.25">
      <c r="A5986" s="123"/>
    </row>
    <row r="5987" spans="1:1" x14ac:dyDescent="0.25">
      <c r="A5987" s="123"/>
    </row>
    <row r="5988" spans="1:1" x14ac:dyDescent="0.25">
      <c r="A5988" s="123"/>
    </row>
    <row r="5989" spans="1:1" x14ac:dyDescent="0.25">
      <c r="A5989" s="123"/>
    </row>
    <row r="5990" spans="1:1" x14ac:dyDescent="0.25">
      <c r="A5990" s="123"/>
    </row>
    <row r="5991" spans="1:1" x14ac:dyDescent="0.25">
      <c r="A5991" s="123"/>
    </row>
    <row r="5992" spans="1:1" x14ac:dyDescent="0.25">
      <c r="A5992" s="123"/>
    </row>
    <row r="5993" spans="1:1" x14ac:dyDescent="0.25">
      <c r="A5993" s="123"/>
    </row>
    <row r="5994" spans="1:1" x14ac:dyDescent="0.25">
      <c r="A5994" s="123"/>
    </row>
    <row r="5995" spans="1:1" x14ac:dyDescent="0.25">
      <c r="A5995" s="123"/>
    </row>
    <row r="5996" spans="1:1" x14ac:dyDescent="0.25">
      <c r="A5996" s="123"/>
    </row>
    <row r="5997" spans="1:1" x14ac:dyDescent="0.25">
      <c r="A5997" s="123"/>
    </row>
    <row r="5998" spans="1:1" x14ac:dyDescent="0.25">
      <c r="A5998" s="123"/>
    </row>
    <row r="5999" spans="1:1" x14ac:dyDescent="0.25">
      <c r="A5999" s="123"/>
    </row>
    <row r="6000" spans="1:1" x14ac:dyDescent="0.25">
      <c r="A6000" s="123"/>
    </row>
    <row r="6001" spans="1:1" x14ac:dyDescent="0.25">
      <c r="A6001" s="123"/>
    </row>
    <row r="6002" spans="1:1" x14ac:dyDescent="0.25">
      <c r="A6002" s="123"/>
    </row>
    <row r="6003" spans="1:1" x14ac:dyDescent="0.25">
      <c r="A6003" s="123"/>
    </row>
    <row r="6004" spans="1:1" x14ac:dyDescent="0.25">
      <c r="A6004" s="123"/>
    </row>
    <row r="6005" spans="1:1" x14ac:dyDescent="0.25">
      <c r="A6005" s="123"/>
    </row>
    <row r="6006" spans="1:1" x14ac:dyDescent="0.25">
      <c r="A6006" s="123"/>
    </row>
    <row r="6007" spans="1:1" x14ac:dyDescent="0.25">
      <c r="A6007" s="123"/>
    </row>
    <row r="6008" spans="1:1" x14ac:dyDescent="0.25">
      <c r="A6008" s="123"/>
    </row>
    <row r="6009" spans="1:1" x14ac:dyDescent="0.25">
      <c r="A6009" s="123"/>
    </row>
    <row r="6010" spans="1:1" x14ac:dyDescent="0.25">
      <c r="A6010" s="123"/>
    </row>
    <row r="6011" spans="1:1" x14ac:dyDescent="0.25">
      <c r="A6011" s="123"/>
    </row>
    <row r="6012" spans="1:1" x14ac:dyDescent="0.25">
      <c r="A6012" s="123"/>
    </row>
    <row r="6013" spans="1:1" x14ac:dyDescent="0.25">
      <c r="A6013" s="123"/>
    </row>
    <row r="6014" spans="1:1" x14ac:dyDescent="0.25">
      <c r="A6014" s="123"/>
    </row>
    <row r="6015" spans="1:1" x14ac:dyDescent="0.25">
      <c r="A6015" s="123"/>
    </row>
    <row r="6016" spans="1:1" x14ac:dyDescent="0.25">
      <c r="A6016" s="123"/>
    </row>
    <row r="6017" spans="1:1" x14ac:dyDescent="0.25">
      <c r="A6017" s="123"/>
    </row>
    <row r="6018" spans="1:1" x14ac:dyDescent="0.25">
      <c r="A6018" s="123"/>
    </row>
    <row r="6019" spans="1:1" x14ac:dyDescent="0.25">
      <c r="A6019" s="123"/>
    </row>
    <row r="6020" spans="1:1" x14ac:dyDescent="0.25">
      <c r="A6020" s="123"/>
    </row>
    <row r="6021" spans="1:1" x14ac:dyDescent="0.25">
      <c r="A6021" s="123"/>
    </row>
    <row r="6022" spans="1:1" x14ac:dyDescent="0.25">
      <c r="A6022" s="123"/>
    </row>
    <row r="6023" spans="1:1" x14ac:dyDescent="0.25">
      <c r="A6023" s="123"/>
    </row>
    <row r="6024" spans="1:1" x14ac:dyDescent="0.25">
      <c r="A6024" s="123"/>
    </row>
    <row r="6025" spans="1:1" x14ac:dyDescent="0.25">
      <c r="A6025" s="123"/>
    </row>
    <row r="6026" spans="1:1" x14ac:dyDescent="0.25">
      <c r="A6026" s="123"/>
    </row>
    <row r="6027" spans="1:1" x14ac:dyDescent="0.25">
      <c r="A6027" s="123"/>
    </row>
    <row r="6028" spans="1:1" x14ac:dyDescent="0.25">
      <c r="A6028" s="123"/>
    </row>
    <row r="6029" spans="1:1" x14ac:dyDescent="0.25">
      <c r="A6029" s="123"/>
    </row>
    <row r="6030" spans="1:1" x14ac:dyDescent="0.25">
      <c r="A6030" s="123"/>
    </row>
    <row r="6031" spans="1:1" x14ac:dyDescent="0.25">
      <c r="A6031" s="123"/>
    </row>
    <row r="6032" spans="1:1" x14ac:dyDescent="0.25">
      <c r="A6032" s="123"/>
    </row>
    <row r="6033" spans="1:1" x14ac:dyDescent="0.25">
      <c r="A6033" s="123"/>
    </row>
    <row r="6034" spans="1:1" x14ac:dyDescent="0.25">
      <c r="A6034" s="123"/>
    </row>
    <row r="6035" spans="1:1" x14ac:dyDescent="0.25">
      <c r="A6035" s="123"/>
    </row>
    <row r="6036" spans="1:1" x14ac:dyDescent="0.25">
      <c r="A6036" s="123"/>
    </row>
    <row r="6037" spans="1:1" x14ac:dyDescent="0.25">
      <c r="A6037" s="123"/>
    </row>
    <row r="6038" spans="1:1" x14ac:dyDescent="0.25">
      <c r="A6038" s="123"/>
    </row>
    <row r="6039" spans="1:1" x14ac:dyDescent="0.25">
      <c r="A6039" s="123"/>
    </row>
    <row r="6040" spans="1:1" x14ac:dyDescent="0.25">
      <c r="A6040" s="123"/>
    </row>
    <row r="6041" spans="1:1" x14ac:dyDescent="0.25">
      <c r="A6041" s="123"/>
    </row>
    <row r="6042" spans="1:1" x14ac:dyDescent="0.25">
      <c r="A6042" s="123"/>
    </row>
    <row r="6043" spans="1:1" x14ac:dyDescent="0.25">
      <c r="A6043" s="123"/>
    </row>
    <row r="6044" spans="1:1" x14ac:dyDescent="0.25">
      <c r="A6044" s="123"/>
    </row>
    <row r="6045" spans="1:1" x14ac:dyDescent="0.25">
      <c r="A6045" s="123"/>
    </row>
    <row r="6046" spans="1:1" x14ac:dyDescent="0.25">
      <c r="A6046" s="123"/>
    </row>
    <row r="6047" spans="1:1" x14ac:dyDescent="0.25">
      <c r="A6047" s="123"/>
    </row>
    <row r="6048" spans="1:1" x14ac:dyDescent="0.25">
      <c r="A6048" s="123"/>
    </row>
    <row r="6049" spans="1:1" x14ac:dyDescent="0.25">
      <c r="A6049" s="123"/>
    </row>
    <row r="6050" spans="1:1" x14ac:dyDescent="0.25">
      <c r="A6050" s="123"/>
    </row>
    <row r="6051" spans="1:1" x14ac:dyDescent="0.25">
      <c r="A6051" s="123"/>
    </row>
    <row r="6052" spans="1:1" x14ac:dyDescent="0.25">
      <c r="A6052" s="123"/>
    </row>
    <row r="6053" spans="1:1" x14ac:dyDescent="0.25">
      <c r="A6053" s="123"/>
    </row>
    <row r="6054" spans="1:1" x14ac:dyDescent="0.25">
      <c r="A6054" s="123"/>
    </row>
    <row r="6055" spans="1:1" x14ac:dyDescent="0.25">
      <c r="A6055" s="123"/>
    </row>
    <row r="6056" spans="1:1" x14ac:dyDescent="0.25">
      <c r="A6056" s="123"/>
    </row>
    <row r="6057" spans="1:1" x14ac:dyDescent="0.25">
      <c r="A6057" s="123"/>
    </row>
    <row r="6058" spans="1:1" x14ac:dyDescent="0.25">
      <c r="A6058" s="123"/>
    </row>
    <row r="6059" spans="1:1" x14ac:dyDescent="0.25">
      <c r="A6059" s="123"/>
    </row>
    <row r="6060" spans="1:1" x14ac:dyDescent="0.25">
      <c r="A6060" s="123"/>
    </row>
    <row r="6061" spans="1:1" x14ac:dyDescent="0.25">
      <c r="A6061" s="123"/>
    </row>
    <row r="6062" spans="1:1" x14ac:dyDescent="0.25">
      <c r="A6062" s="123"/>
    </row>
    <row r="6063" spans="1:1" x14ac:dyDescent="0.25">
      <c r="A6063" s="123"/>
    </row>
    <row r="6064" spans="1:1" x14ac:dyDescent="0.25">
      <c r="A6064" s="123"/>
    </row>
    <row r="6065" spans="1:1" x14ac:dyDescent="0.25">
      <c r="A6065" s="123"/>
    </row>
    <row r="6066" spans="1:1" x14ac:dyDescent="0.25">
      <c r="A6066" s="123"/>
    </row>
    <row r="6067" spans="1:1" x14ac:dyDescent="0.25">
      <c r="A6067" s="123"/>
    </row>
    <row r="6068" spans="1:1" x14ac:dyDescent="0.25">
      <c r="A6068" s="123"/>
    </row>
    <row r="6069" spans="1:1" x14ac:dyDescent="0.25">
      <c r="A6069" s="123"/>
    </row>
    <row r="6070" spans="1:1" x14ac:dyDescent="0.25">
      <c r="A6070" s="123"/>
    </row>
    <row r="6071" spans="1:1" x14ac:dyDescent="0.25">
      <c r="A6071" s="123"/>
    </row>
    <row r="6072" spans="1:1" x14ac:dyDescent="0.25">
      <c r="A6072" s="123"/>
    </row>
    <row r="6073" spans="1:1" x14ac:dyDescent="0.25">
      <c r="A6073" s="123"/>
    </row>
    <row r="6074" spans="1:1" x14ac:dyDescent="0.25">
      <c r="A6074" s="123"/>
    </row>
    <row r="6075" spans="1:1" x14ac:dyDescent="0.25">
      <c r="A6075" s="123"/>
    </row>
    <row r="6076" spans="1:1" x14ac:dyDescent="0.25">
      <c r="A6076" s="123"/>
    </row>
    <row r="6077" spans="1:1" x14ac:dyDescent="0.25">
      <c r="A6077" s="123"/>
    </row>
    <row r="6078" spans="1:1" x14ac:dyDescent="0.25">
      <c r="A6078" s="123"/>
    </row>
    <row r="6079" spans="1:1" x14ac:dyDescent="0.25">
      <c r="A6079" s="123"/>
    </row>
    <row r="6080" spans="1:1" x14ac:dyDescent="0.25">
      <c r="A6080" s="123"/>
    </row>
    <row r="6081" spans="1:1" x14ac:dyDescent="0.25">
      <c r="A6081" s="123"/>
    </row>
    <row r="6082" spans="1:1" x14ac:dyDescent="0.25">
      <c r="A6082" s="123"/>
    </row>
    <row r="6083" spans="1:1" x14ac:dyDescent="0.25">
      <c r="A6083" s="123"/>
    </row>
    <row r="6084" spans="1:1" x14ac:dyDescent="0.25">
      <c r="A6084" s="123"/>
    </row>
    <row r="6085" spans="1:1" x14ac:dyDescent="0.25">
      <c r="A6085" s="123"/>
    </row>
    <row r="6086" spans="1:1" x14ac:dyDescent="0.25">
      <c r="A6086" s="123"/>
    </row>
    <row r="6087" spans="1:1" x14ac:dyDescent="0.25">
      <c r="A6087" s="123"/>
    </row>
    <row r="6088" spans="1:1" x14ac:dyDescent="0.25">
      <c r="A6088" s="123"/>
    </row>
    <row r="6089" spans="1:1" x14ac:dyDescent="0.25">
      <c r="A6089" s="123"/>
    </row>
    <row r="6090" spans="1:1" x14ac:dyDescent="0.25">
      <c r="A6090" s="123"/>
    </row>
    <row r="6091" spans="1:1" x14ac:dyDescent="0.25">
      <c r="A6091" s="123"/>
    </row>
    <row r="6092" spans="1:1" x14ac:dyDescent="0.25">
      <c r="A6092" s="123"/>
    </row>
    <row r="6093" spans="1:1" x14ac:dyDescent="0.25">
      <c r="A6093" s="123"/>
    </row>
    <row r="6094" spans="1:1" x14ac:dyDescent="0.25">
      <c r="A6094" s="123"/>
    </row>
    <row r="6095" spans="1:1" x14ac:dyDescent="0.25">
      <c r="A6095" s="123"/>
    </row>
    <row r="6096" spans="1:1" x14ac:dyDescent="0.25">
      <c r="A6096" s="123"/>
    </row>
    <row r="6097" spans="1:1" x14ac:dyDescent="0.25">
      <c r="A6097" s="123"/>
    </row>
    <row r="6098" spans="1:1" x14ac:dyDescent="0.25">
      <c r="A6098" s="123"/>
    </row>
    <row r="6099" spans="1:1" x14ac:dyDescent="0.25">
      <c r="A6099" s="123"/>
    </row>
    <row r="6100" spans="1:1" x14ac:dyDescent="0.25">
      <c r="A6100" s="123"/>
    </row>
    <row r="6101" spans="1:1" x14ac:dyDescent="0.25">
      <c r="A6101" s="123"/>
    </row>
    <row r="6102" spans="1:1" x14ac:dyDescent="0.25">
      <c r="A6102" s="123"/>
    </row>
    <row r="6103" spans="1:1" x14ac:dyDescent="0.25">
      <c r="A6103" s="123"/>
    </row>
    <row r="6104" spans="1:1" x14ac:dyDescent="0.25">
      <c r="A6104" s="123"/>
    </row>
    <row r="6105" spans="1:1" x14ac:dyDescent="0.25">
      <c r="A6105" s="123"/>
    </row>
    <row r="6106" spans="1:1" x14ac:dyDescent="0.25">
      <c r="A6106" s="123"/>
    </row>
    <row r="6107" spans="1:1" x14ac:dyDescent="0.25">
      <c r="A6107" s="123"/>
    </row>
    <row r="6108" spans="1:1" x14ac:dyDescent="0.25">
      <c r="A6108" s="123"/>
    </row>
    <row r="6109" spans="1:1" x14ac:dyDescent="0.25">
      <c r="A6109" s="123"/>
    </row>
    <row r="6110" spans="1:1" x14ac:dyDescent="0.25">
      <c r="A6110" s="123"/>
    </row>
    <row r="6111" spans="1:1" x14ac:dyDescent="0.25">
      <c r="A6111" s="123"/>
    </row>
    <row r="6112" spans="1:1" x14ac:dyDescent="0.25">
      <c r="A6112" s="123"/>
    </row>
    <row r="6113" spans="1:1" x14ac:dyDescent="0.25">
      <c r="A6113" s="123"/>
    </row>
    <row r="6114" spans="1:1" x14ac:dyDescent="0.25">
      <c r="A6114" s="123"/>
    </row>
    <row r="6115" spans="1:1" x14ac:dyDescent="0.25">
      <c r="A6115" s="123"/>
    </row>
    <row r="6116" spans="1:1" x14ac:dyDescent="0.25">
      <c r="A6116" s="123"/>
    </row>
    <row r="6117" spans="1:1" x14ac:dyDescent="0.25">
      <c r="A6117" s="123"/>
    </row>
    <row r="6118" spans="1:1" x14ac:dyDescent="0.25">
      <c r="A6118" s="123"/>
    </row>
    <row r="6119" spans="1:1" x14ac:dyDescent="0.25">
      <c r="A6119" s="123"/>
    </row>
    <row r="6120" spans="1:1" x14ac:dyDescent="0.25">
      <c r="A6120" s="123"/>
    </row>
    <row r="6121" spans="1:1" x14ac:dyDescent="0.25">
      <c r="A6121" s="123"/>
    </row>
    <row r="6122" spans="1:1" x14ac:dyDescent="0.25">
      <c r="A6122" s="123"/>
    </row>
    <row r="6123" spans="1:1" x14ac:dyDescent="0.25">
      <c r="A6123" s="123"/>
    </row>
    <row r="6124" spans="1:1" x14ac:dyDescent="0.25">
      <c r="A6124" s="123"/>
    </row>
    <row r="6125" spans="1:1" x14ac:dyDescent="0.25">
      <c r="A6125" s="123"/>
    </row>
    <row r="6126" spans="1:1" x14ac:dyDescent="0.25">
      <c r="A6126" s="123"/>
    </row>
    <row r="6127" spans="1:1" x14ac:dyDescent="0.25">
      <c r="A6127" s="123"/>
    </row>
    <row r="6128" spans="1:1" x14ac:dyDescent="0.25">
      <c r="A6128" s="123"/>
    </row>
    <row r="6129" spans="1:1" x14ac:dyDescent="0.25">
      <c r="A6129" s="123"/>
    </row>
    <row r="6130" spans="1:1" x14ac:dyDescent="0.25">
      <c r="A6130" s="123"/>
    </row>
    <row r="6131" spans="1:1" x14ac:dyDescent="0.25">
      <c r="A6131" s="123"/>
    </row>
    <row r="6132" spans="1:1" x14ac:dyDescent="0.25">
      <c r="A6132" s="123"/>
    </row>
    <row r="6133" spans="1:1" x14ac:dyDescent="0.25">
      <c r="A6133" s="123"/>
    </row>
    <row r="6134" spans="1:1" x14ac:dyDescent="0.25">
      <c r="A6134" s="123"/>
    </row>
    <row r="6135" spans="1:1" x14ac:dyDescent="0.25">
      <c r="A6135" s="123"/>
    </row>
    <row r="6136" spans="1:1" x14ac:dyDescent="0.25">
      <c r="A6136" s="123"/>
    </row>
    <row r="6137" spans="1:1" x14ac:dyDescent="0.25">
      <c r="A6137" s="123"/>
    </row>
    <row r="6138" spans="1:1" x14ac:dyDescent="0.25">
      <c r="A6138" s="123"/>
    </row>
    <row r="6139" spans="1:1" x14ac:dyDescent="0.25">
      <c r="A6139" s="123"/>
    </row>
    <row r="6140" spans="1:1" x14ac:dyDescent="0.25">
      <c r="A6140" s="123"/>
    </row>
    <row r="6141" spans="1:1" x14ac:dyDescent="0.25">
      <c r="A6141" s="123"/>
    </row>
    <row r="6142" spans="1:1" x14ac:dyDescent="0.25">
      <c r="A6142" s="123"/>
    </row>
    <row r="6143" spans="1:1" x14ac:dyDescent="0.25">
      <c r="A6143" s="123"/>
    </row>
    <row r="6144" spans="1:1" x14ac:dyDescent="0.25">
      <c r="A6144" s="123"/>
    </row>
    <row r="6145" spans="1:1" x14ac:dyDescent="0.25">
      <c r="A6145" s="123"/>
    </row>
    <row r="6146" spans="1:1" x14ac:dyDescent="0.25">
      <c r="A6146" s="123"/>
    </row>
    <row r="6147" spans="1:1" x14ac:dyDescent="0.25">
      <c r="A6147" s="123"/>
    </row>
    <row r="6148" spans="1:1" x14ac:dyDescent="0.25">
      <c r="A6148" s="123"/>
    </row>
    <row r="6149" spans="1:1" x14ac:dyDescent="0.25">
      <c r="A6149" s="123"/>
    </row>
    <row r="6150" spans="1:1" x14ac:dyDescent="0.25">
      <c r="A6150" s="123"/>
    </row>
    <row r="6151" spans="1:1" x14ac:dyDescent="0.25">
      <c r="A6151" s="123"/>
    </row>
    <row r="6152" spans="1:1" x14ac:dyDescent="0.25">
      <c r="A6152" s="123"/>
    </row>
    <row r="6153" spans="1:1" x14ac:dyDescent="0.25">
      <c r="A6153" s="123"/>
    </row>
    <row r="6154" spans="1:1" x14ac:dyDescent="0.25">
      <c r="A6154" s="123"/>
    </row>
    <row r="6155" spans="1:1" x14ac:dyDescent="0.25">
      <c r="A6155" s="123"/>
    </row>
    <row r="6156" spans="1:1" x14ac:dyDescent="0.25">
      <c r="A6156" s="123"/>
    </row>
    <row r="6157" spans="1:1" x14ac:dyDescent="0.25">
      <c r="A6157" s="123"/>
    </row>
    <row r="6158" spans="1:1" x14ac:dyDescent="0.25">
      <c r="A6158" s="123"/>
    </row>
    <row r="6159" spans="1:1" x14ac:dyDescent="0.25">
      <c r="A6159" s="123"/>
    </row>
    <row r="6160" spans="1:1" x14ac:dyDescent="0.25">
      <c r="A6160" s="123"/>
    </row>
    <row r="6161" spans="1:1" x14ac:dyDescent="0.25">
      <c r="A6161" s="123"/>
    </row>
    <row r="6162" spans="1:1" x14ac:dyDescent="0.25">
      <c r="A6162" s="123"/>
    </row>
    <row r="6163" spans="1:1" x14ac:dyDescent="0.25">
      <c r="A6163" s="123"/>
    </row>
    <row r="6164" spans="1:1" x14ac:dyDescent="0.25">
      <c r="A6164" s="123"/>
    </row>
    <row r="6165" spans="1:1" x14ac:dyDescent="0.25">
      <c r="A6165" s="123"/>
    </row>
    <row r="6166" spans="1:1" x14ac:dyDescent="0.25">
      <c r="A6166" s="123"/>
    </row>
    <row r="6167" spans="1:1" x14ac:dyDescent="0.25">
      <c r="A6167" s="123"/>
    </row>
    <row r="6168" spans="1:1" x14ac:dyDescent="0.25">
      <c r="A6168" s="123"/>
    </row>
    <row r="6169" spans="1:1" x14ac:dyDescent="0.25">
      <c r="A6169" s="123"/>
    </row>
    <row r="6170" spans="1:1" x14ac:dyDescent="0.25">
      <c r="A6170" s="123"/>
    </row>
    <row r="6171" spans="1:1" x14ac:dyDescent="0.25">
      <c r="A6171" s="123"/>
    </row>
    <row r="6172" spans="1:1" x14ac:dyDescent="0.25">
      <c r="A6172" s="123"/>
    </row>
    <row r="6173" spans="1:1" x14ac:dyDescent="0.25">
      <c r="A6173" s="123"/>
    </row>
    <row r="6174" spans="1:1" x14ac:dyDescent="0.25">
      <c r="A6174" s="123"/>
    </row>
    <row r="6175" spans="1:1" x14ac:dyDescent="0.25">
      <c r="A6175" s="123"/>
    </row>
    <row r="6176" spans="1:1" x14ac:dyDescent="0.25">
      <c r="A6176" s="123"/>
    </row>
    <row r="6177" spans="1:1" x14ac:dyDescent="0.25">
      <c r="A6177" s="123"/>
    </row>
    <row r="6178" spans="1:1" x14ac:dyDescent="0.25">
      <c r="A6178" s="123"/>
    </row>
    <row r="6179" spans="1:1" x14ac:dyDescent="0.25">
      <c r="A6179" s="123"/>
    </row>
    <row r="6180" spans="1:1" x14ac:dyDescent="0.25">
      <c r="A6180" s="123"/>
    </row>
    <row r="6181" spans="1:1" x14ac:dyDescent="0.25">
      <c r="A6181" s="123"/>
    </row>
    <row r="6182" spans="1:1" x14ac:dyDescent="0.25">
      <c r="A6182" s="123"/>
    </row>
    <row r="6183" spans="1:1" x14ac:dyDescent="0.25">
      <c r="A6183" s="123"/>
    </row>
    <row r="6184" spans="1:1" x14ac:dyDescent="0.25">
      <c r="A6184" s="123"/>
    </row>
    <row r="6185" spans="1:1" x14ac:dyDescent="0.25">
      <c r="A6185" s="123"/>
    </row>
    <row r="6186" spans="1:1" x14ac:dyDescent="0.25">
      <c r="A6186" s="123"/>
    </row>
    <row r="6187" spans="1:1" x14ac:dyDescent="0.25">
      <c r="A6187" s="123"/>
    </row>
    <row r="6188" spans="1:1" x14ac:dyDescent="0.25">
      <c r="A6188" s="123"/>
    </row>
    <row r="6189" spans="1:1" x14ac:dyDescent="0.25">
      <c r="A6189" s="123"/>
    </row>
    <row r="6190" spans="1:1" x14ac:dyDescent="0.25">
      <c r="A6190" s="123"/>
    </row>
    <row r="6191" spans="1:1" x14ac:dyDescent="0.25">
      <c r="A6191" s="123"/>
    </row>
    <row r="6192" spans="1:1" x14ac:dyDescent="0.25">
      <c r="A6192" s="123"/>
    </row>
    <row r="6193" spans="1:1" x14ac:dyDescent="0.25">
      <c r="A6193" s="123"/>
    </row>
    <row r="6194" spans="1:1" x14ac:dyDescent="0.25">
      <c r="A6194" s="123"/>
    </row>
    <row r="6195" spans="1:1" x14ac:dyDescent="0.25">
      <c r="A6195" s="123"/>
    </row>
    <row r="6196" spans="1:1" x14ac:dyDescent="0.25">
      <c r="A6196" s="123"/>
    </row>
    <row r="6197" spans="1:1" x14ac:dyDescent="0.25">
      <c r="A6197" s="123"/>
    </row>
    <row r="6198" spans="1:1" x14ac:dyDescent="0.25">
      <c r="A6198" s="123"/>
    </row>
    <row r="6199" spans="1:1" x14ac:dyDescent="0.25">
      <c r="A6199" s="123"/>
    </row>
    <row r="6200" spans="1:1" x14ac:dyDescent="0.25">
      <c r="A6200" s="123"/>
    </row>
    <row r="6201" spans="1:1" x14ac:dyDescent="0.25">
      <c r="A6201" s="123"/>
    </row>
    <row r="6202" spans="1:1" x14ac:dyDescent="0.25">
      <c r="A6202" s="123"/>
    </row>
    <row r="6203" spans="1:1" x14ac:dyDescent="0.25">
      <c r="A6203" s="123"/>
    </row>
    <row r="6204" spans="1:1" x14ac:dyDescent="0.25">
      <c r="A6204" s="123"/>
    </row>
    <row r="6205" spans="1:1" x14ac:dyDescent="0.25">
      <c r="A6205" s="123"/>
    </row>
    <row r="6206" spans="1:1" x14ac:dyDescent="0.25">
      <c r="A6206" s="123"/>
    </row>
    <row r="6207" spans="1:1" x14ac:dyDescent="0.25">
      <c r="A6207" s="123"/>
    </row>
    <row r="6208" spans="1:1" x14ac:dyDescent="0.25">
      <c r="A6208" s="123"/>
    </row>
    <row r="6209" spans="1:1" x14ac:dyDescent="0.25">
      <c r="A6209" s="123"/>
    </row>
    <row r="6210" spans="1:1" x14ac:dyDescent="0.25">
      <c r="A6210" s="123"/>
    </row>
    <row r="6211" spans="1:1" x14ac:dyDescent="0.25">
      <c r="A6211" s="123"/>
    </row>
    <row r="6212" spans="1:1" x14ac:dyDescent="0.25">
      <c r="A6212" s="123"/>
    </row>
    <row r="6213" spans="1:1" x14ac:dyDescent="0.25">
      <c r="A6213" s="123"/>
    </row>
    <row r="6214" spans="1:1" x14ac:dyDescent="0.25">
      <c r="A6214" s="123"/>
    </row>
    <row r="6215" spans="1:1" x14ac:dyDescent="0.25">
      <c r="A6215" s="123"/>
    </row>
    <row r="6216" spans="1:1" x14ac:dyDescent="0.25">
      <c r="A6216" s="123"/>
    </row>
    <row r="6217" spans="1:1" x14ac:dyDescent="0.25">
      <c r="A6217" s="123"/>
    </row>
    <row r="6218" spans="1:1" x14ac:dyDescent="0.25">
      <c r="A6218" s="123"/>
    </row>
    <row r="6219" spans="1:1" x14ac:dyDescent="0.25">
      <c r="A6219" s="123"/>
    </row>
    <row r="6220" spans="1:1" x14ac:dyDescent="0.25">
      <c r="A6220" s="123"/>
    </row>
    <row r="6221" spans="1:1" x14ac:dyDescent="0.25">
      <c r="A6221" s="123"/>
    </row>
    <row r="6222" spans="1:1" x14ac:dyDescent="0.25">
      <c r="A6222" s="123"/>
    </row>
    <row r="6223" spans="1:1" x14ac:dyDescent="0.25">
      <c r="A6223" s="123"/>
    </row>
    <row r="6224" spans="1:1" x14ac:dyDescent="0.25">
      <c r="A6224" s="123"/>
    </row>
    <row r="6225" spans="1:1" x14ac:dyDescent="0.25">
      <c r="A6225" s="123"/>
    </row>
    <row r="6226" spans="1:1" x14ac:dyDescent="0.25">
      <c r="A6226" s="123"/>
    </row>
    <row r="6227" spans="1:1" x14ac:dyDescent="0.25">
      <c r="A6227" s="123"/>
    </row>
    <row r="6228" spans="1:1" x14ac:dyDescent="0.25">
      <c r="A6228" s="123"/>
    </row>
    <row r="6229" spans="1:1" x14ac:dyDescent="0.25">
      <c r="A6229" s="123"/>
    </row>
    <row r="6230" spans="1:1" x14ac:dyDescent="0.25">
      <c r="A6230" s="123"/>
    </row>
    <row r="6231" spans="1:1" x14ac:dyDescent="0.25">
      <c r="A6231" s="123"/>
    </row>
    <row r="6232" spans="1:1" x14ac:dyDescent="0.25">
      <c r="A6232" s="123"/>
    </row>
    <row r="6233" spans="1:1" x14ac:dyDescent="0.25">
      <c r="A6233" s="123"/>
    </row>
    <row r="6234" spans="1:1" x14ac:dyDescent="0.25">
      <c r="A6234" s="123"/>
    </row>
    <row r="6235" spans="1:1" x14ac:dyDescent="0.25">
      <c r="A6235" s="123"/>
    </row>
    <row r="6236" spans="1:1" x14ac:dyDescent="0.25">
      <c r="A6236" s="123"/>
    </row>
    <row r="6237" spans="1:1" x14ac:dyDescent="0.25">
      <c r="A6237" s="123"/>
    </row>
    <row r="6238" spans="1:1" x14ac:dyDescent="0.25">
      <c r="A6238" s="123"/>
    </row>
    <row r="6239" spans="1:1" x14ac:dyDescent="0.25">
      <c r="A6239" s="123"/>
    </row>
    <row r="6240" spans="1:1" x14ac:dyDescent="0.25">
      <c r="A6240" s="123"/>
    </row>
    <row r="6241" spans="1:1" x14ac:dyDescent="0.25">
      <c r="A6241" s="123"/>
    </row>
    <row r="6242" spans="1:1" x14ac:dyDescent="0.25">
      <c r="A6242" s="123"/>
    </row>
    <row r="6243" spans="1:1" x14ac:dyDescent="0.25">
      <c r="A6243" s="123"/>
    </row>
    <row r="6244" spans="1:1" x14ac:dyDescent="0.25">
      <c r="A6244" s="123"/>
    </row>
    <row r="6245" spans="1:1" x14ac:dyDescent="0.25">
      <c r="A6245" s="123"/>
    </row>
    <row r="6246" spans="1:1" x14ac:dyDescent="0.25">
      <c r="A6246" s="123"/>
    </row>
    <row r="6247" spans="1:1" x14ac:dyDescent="0.25">
      <c r="A6247" s="123"/>
    </row>
    <row r="6248" spans="1:1" x14ac:dyDescent="0.25">
      <c r="A6248" s="123"/>
    </row>
    <row r="6249" spans="1:1" x14ac:dyDescent="0.25">
      <c r="A6249" s="123"/>
    </row>
    <row r="6250" spans="1:1" x14ac:dyDescent="0.25">
      <c r="A6250" s="123"/>
    </row>
    <row r="6251" spans="1:1" x14ac:dyDescent="0.25">
      <c r="A6251" s="123"/>
    </row>
    <row r="6252" spans="1:1" x14ac:dyDescent="0.25">
      <c r="A6252" s="123"/>
    </row>
    <row r="6253" spans="1:1" x14ac:dyDescent="0.25">
      <c r="A6253" s="123"/>
    </row>
    <row r="6254" spans="1:1" x14ac:dyDescent="0.25">
      <c r="A6254" s="123"/>
    </row>
    <row r="6255" spans="1:1" x14ac:dyDescent="0.25">
      <c r="A6255" s="123"/>
    </row>
    <row r="6256" spans="1:1" x14ac:dyDescent="0.25">
      <c r="A6256" s="123"/>
    </row>
    <row r="6257" spans="1:1" x14ac:dyDescent="0.25">
      <c r="A6257" s="123"/>
    </row>
    <row r="6258" spans="1:1" x14ac:dyDescent="0.25">
      <c r="A6258" s="123"/>
    </row>
    <row r="6259" spans="1:1" x14ac:dyDescent="0.25">
      <c r="A6259" s="123"/>
    </row>
    <row r="6260" spans="1:1" x14ac:dyDescent="0.25">
      <c r="A6260" s="123"/>
    </row>
    <row r="6261" spans="1:1" x14ac:dyDescent="0.25">
      <c r="A6261" s="123"/>
    </row>
    <row r="6262" spans="1:1" x14ac:dyDescent="0.25">
      <c r="A6262" s="123"/>
    </row>
    <row r="6263" spans="1:1" x14ac:dyDescent="0.25">
      <c r="A6263" s="123"/>
    </row>
    <row r="6264" spans="1:1" x14ac:dyDescent="0.25">
      <c r="A6264" s="123"/>
    </row>
    <row r="6265" spans="1:1" x14ac:dyDescent="0.25">
      <c r="A6265" s="123"/>
    </row>
    <row r="6266" spans="1:1" x14ac:dyDescent="0.25">
      <c r="A6266" s="123"/>
    </row>
    <row r="6267" spans="1:1" x14ac:dyDescent="0.25">
      <c r="A6267" s="123"/>
    </row>
    <row r="6268" spans="1:1" x14ac:dyDescent="0.25">
      <c r="A6268" s="123"/>
    </row>
    <row r="6269" spans="1:1" x14ac:dyDescent="0.25">
      <c r="A6269" s="123"/>
    </row>
    <row r="6270" spans="1:1" x14ac:dyDescent="0.25">
      <c r="A6270" s="123"/>
    </row>
    <row r="6271" spans="1:1" x14ac:dyDescent="0.25">
      <c r="A6271" s="123"/>
    </row>
    <row r="6272" spans="1:1" x14ac:dyDescent="0.25">
      <c r="A6272" s="123"/>
    </row>
    <row r="6273" spans="1:1" x14ac:dyDescent="0.25">
      <c r="A6273" s="123"/>
    </row>
    <row r="6274" spans="1:1" x14ac:dyDescent="0.25">
      <c r="A6274" s="123"/>
    </row>
    <row r="6275" spans="1:1" x14ac:dyDescent="0.25">
      <c r="A6275" s="123"/>
    </row>
    <row r="6276" spans="1:1" x14ac:dyDescent="0.25">
      <c r="A6276" s="123"/>
    </row>
    <row r="6277" spans="1:1" x14ac:dyDescent="0.25">
      <c r="A6277" s="123"/>
    </row>
    <row r="6278" spans="1:1" x14ac:dyDescent="0.25">
      <c r="A6278" s="123"/>
    </row>
    <row r="6279" spans="1:1" x14ac:dyDescent="0.25">
      <c r="A6279" s="123"/>
    </row>
    <row r="6280" spans="1:1" x14ac:dyDescent="0.25">
      <c r="A6280" s="123"/>
    </row>
    <row r="6281" spans="1:1" x14ac:dyDescent="0.25">
      <c r="A6281" s="123"/>
    </row>
    <row r="6282" spans="1:1" x14ac:dyDescent="0.25">
      <c r="A6282" s="123"/>
    </row>
    <row r="6283" spans="1:1" x14ac:dyDescent="0.25">
      <c r="A6283" s="123"/>
    </row>
    <row r="6284" spans="1:1" x14ac:dyDescent="0.25">
      <c r="A6284" s="123"/>
    </row>
    <row r="6285" spans="1:1" x14ac:dyDescent="0.25">
      <c r="A6285" s="123"/>
    </row>
    <row r="6286" spans="1:1" x14ac:dyDescent="0.25">
      <c r="A6286" s="123"/>
    </row>
    <row r="6287" spans="1:1" x14ac:dyDescent="0.25">
      <c r="A6287" s="123"/>
    </row>
    <row r="6288" spans="1:1" x14ac:dyDescent="0.25">
      <c r="A6288" s="123"/>
    </row>
    <row r="6289" spans="1:1" x14ac:dyDescent="0.25">
      <c r="A6289" s="123"/>
    </row>
    <row r="6290" spans="1:1" x14ac:dyDescent="0.25">
      <c r="A6290" s="123"/>
    </row>
    <row r="6291" spans="1:1" x14ac:dyDescent="0.25">
      <c r="A6291" s="123"/>
    </row>
    <row r="6292" spans="1:1" x14ac:dyDescent="0.25">
      <c r="A6292" s="123"/>
    </row>
    <row r="6293" spans="1:1" x14ac:dyDescent="0.25">
      <c r="A6293" s="123"/>
    </row>
    <row r="6294" spans="1:1" x14ac:dyDescent="0.25">
      <c r="A6294" s="123"/>
    </row>
    <row r="6295" spans="1:1" x14ac:dyDescent="0.25">
      <c r="A6295" s="123"/>
    </row>
    <row r="6296" spans="1:1" x14ac:dyDescent="0.25">
      <c r="A6296" s="123"/>
    </row>
    <row r="6297" spans="1:1" x14ac:dyDescent="0.25">
      <c r="A6297" s="123"/>
    </row>
    <row r="6298" spans="1:1" x14ac:dyDescent="0.25">
      <c r="A6298" s="123"/>
    </row>
    <row r="6299" spans="1:1" x14ac:dyDescent="0.25">
      <c r="A6299" s="123"/>
    </row>
    <row r="6300" spans="1:1" x14ac:dyDescent="0.25">
      <c r="A6300" s="123"/>
    </row>
    <row r="6301" spans="1:1" x14ac:dyDescent="0.25">
      <c r="A6301" s="123"/>
    </row>
    <row r="6302" spans="1:1" x14ac:dyDescent="0.25">
      <c r="A6302" s="123"/>
    </row>
    <row r="6303" spans="1:1" x14ac:dyDescent="0.25">
      <c r="A6303" s="123"/>
    </row>
    <row r="6304" spans="1:1" x14ac:dyDescent="0.25">
      <c r="A6304" s="123"/>
    </row>
    <row r="6305" spans="1:1" x14ac:dyDescent="0.25">
      <c r="A6305" s="123"/>
    </row>
    <row r="6306" spans="1:1" x14ac:dyDescent="0.25">
      <c r="A6306" s="123"/>
    </row>
    <row r="6307" spans="1:1" x14ac:dyDescent="0.25">
      <c r="A6307" s="123"/>
    </row>
    <row r="6308" spans="1:1" x14ac:dyDescent="0.25">
      <c r="A6308" s="123"/>
    </row>
    <row r="6309" spans="1:1" x14ac:dyDescent="0.25">
      <c r="A6309" s="123"/>
    </row>
    <row r="6310" spans="1:1" x14ac:dyDescent="0.25">
      <c r="A6310" s="123"/>
    </row>
    <row r="6311" spans="1:1" x14ac:dyDescent="0.25">
      <c r="A6311" s="123"/>
    </row>
    <row r="6312" spans="1:1" x14ac:dyDescent="0.25">
      <c r="A6312" s="123"/>
    </row>
    <row r="6313" spans="1:1" x14ac:dyDescent="0.25">
      <c r="A6313" s="123"/>
    </row>
    <row r="6314" spans="1:1" x14ac:dyDescent="0.25">
      <c r="A6314" s="123"/>
    </row>
    <row r="6315" spans="1:1" x14ac:dyDescent="0.25">
      <c r="A6315" s="123"/>
    </row>
    <row r="6316" spans="1:1" x14ac:dyDescent="0.25">
      <c r="A6316" s="123"/>
    </row>
    <row r="6317" spans="1:1" x14ac:dyDescent="0.25">
      <c r="A6317" s="123"/>
    </row>
    <row r="6318" spans="1:1" x14ac:dyDescent="0.25">
      <c r="A6318" s="123"/>
    </row>
    <row r="6319" spans="1:1" x14ac:dyDescent="0.25">
      <c r="A6319" s="123"/>
    </row>
    <row r="6320" spans="1:1" x14ac:dyDescent="0.25">
      <c r="A6320" s="123"/>
    </row>
    <row r="6321" spans="1:1" x14ac:dyDescent="0.25">
      <c r="A6321" s="123"/>
    </row>
    <row r="6322" spans="1:1" x14ac:dyDescent="0.25">
      <c r="A6322" s="123"/>
    </row>
    <row r="6323" spans="1:1" x14ac:dyDescent="0.25">
      <c r="A6323" s="123"/>
    </row>
    <row r="6324" spans="1:1" x14ac:dyDescent="0.25">
      <c r="A6324" s="123"/>
    </row>
    <row r="6325" spans="1:1" x14ac:dyDescent="0.25">
      <c r="A6325" s="123"/>
    </row>
    <row r="6326" spans="1:1" x14ac:dyDescent="0.25">
      <c r="A6326" s="123"/>
    </row>
    <row r="6327" spans="1:1" x14ac:dyDescent="0.25">
      <c r="A6327" s="123"/>
    </row>
    <row r="6328" spans="1:1" x14ac:dyDescent="0.25">
      <c r="A6328" s="123"/>
    </row>
    <row r="6329" spans="1:1" x14ac:dyDescent="0.25">
      <c r="A6329" s="123"/>
    </row>
    <row r="6330" spans="1:1" x14ac:dyDescent="0.25">
      <c r="A6330" s="123"/>
    </row>
    <row r="6331" spans="1:1" x14ac:dyDescent="0.25">
      <c r="A6331" s="123"/>
    </row>
    <row r="6332" spans="1:1" x14ac:dyDescent="0.25">
      <c r="A6332" s="123"/>
    </row>
    <row r="6333" spans="1:1" x14ac:dyDescent="0.25">
      <c r="A6333" s="123"/>
    </row>
    <row r="6334" spans="1:1" x14ac:dyDescent="0.25">
      <c r="A6334" s="123"/>
    </row>
    <row r="6335" spans="1:1" x14ac:dyDescent="0.25">
      <c r="A6335" s="123"/>
    </row>
    <row r="6336" spans="1:1" x14ac:dyDescent="0.25">
      <c r="A6336" s="123"/>
    </row>
    <row r="6337" spans="1:1" x14ac:dyDescent="0.25">
      <c r="A6337" s="123"/>
    </row>
    <row r="6338" spans="1:1" x14ac:dyDescent="0.25">
      <c r="A6338" s="123"/>
    </row>
    <row r="6339" spans="1:1" x14ac:dyDescent="0.25">
      <c r="A6339" s="123"/>
    </row>
    <row r="6340" spans="1:1" x14ac:dyDescent="0.25">
      <c r="A6340" s="123"/>
    </row>
    <row r="6341" spans="1:1" x14ac:dyDescent="0.25">
      <c r="A6341" s="123"/>
    </row>
    <row r="6342" spans="1:1" x14ac:dyDescent="0.25">
      <c r="A6342" s="123"/>
    </row>
    <row r="6343" spans="1:1" x14ac:dyDescent="0.25">
      <c r="A6343" s="123"/>
    </row>
    <row r="6344" spans="1:1" x14ac:dyDescent="0.25">
      <c r="A6344" s="123"/>
    </row>
    <row r="6345" spans="1:1" x14ac:dyDescent="0.25">
      <c r="A6345" s="123"/>
    </row>
    <row r="6346" spans="1:1" x14ac:dyDescent="0.25">
      <c r="A6346" s="123"/>
    </row>
    <row r="6347" spans="1:1" x14ac:dyDescent="0.25">
      <c r="A6347" s="123"/>
    </row>
    <row r="6348" spans="1:1" x14ac:dyDescent="0.25">
      <c r="A6348" s="123"/>
    </row>
    <row r="6349" spans="1:1" x14ac:dyDescent="0.25">
      <c r="A6349" s="123"/>
    </row>
    <row r="6350" spans="1:1" x14ac:dyDescent="0.25">
      <c r="A6350" s="123"/>
    </row>
    <row r="6351" spans="1:1" x14ac:dyDescent="0.25">
      <c r="A6351" s="123"/>
    </row>
    <row r="6352" spans="1:1" x14ac:dyDescent="0.25">
      <c r="A6352" s="123"/>
    </row>
    <row r="6353" spans="1:1" x14ac:dyDescent="0.25">
      <c r="A6353" s="123"/>
    </row>
    <row r="6354" spans="1:1" x14ac:dyDescent="0.25">
      <c r="A6354" s="123"/>
    </row>
    <row r="6355" spans="1:1" x14ac:dyDescent="0.25">
      <c r="A6355" s="123"/>
    </row>
    <row r="6356" spans="1:1" x14ac:dyDescent="0.25">
      <c r="A6356" s="123"/>
    </row>
    <row r="6357" spans="1:1" x14ac:dyDescent="0.25">
      <c r="A6357" s="123"/>
    </row>
    <row r="6358" spans="1:1" x14ac:dyDescent="0.25">
      <c r="A6358" s="123"/>
    </row>
    <row r="6359" spans="1:1" x14ac:dyDescent="0.25">
      <c r="A6359" s="123"/>
    </row>
    <row r="6360" spans="1:1" x14ac:dyDescent="0.25">
      <c r="A6360" s="123"/>
    </row>
    <row r="6361" spans="1:1" x14ac:dyDescent="0.25">
      <c r="A6361" s="123"/>
    </row>
    <row r="6362" spans="1:1" x14ac:dyDescent="0.25">
      <c r="A6362" s="123"/>
    </row>
    <row r="6363" spans="1:1" x14ac:dyDescent="0.25">
      <c r="A6363" s="123"/>
    </row>
    <row r="6364" spans="1:1" x14ac:dyDescent="0.25">
      <c r="A6364" s="123"/>
    </row>
    <row r="6365" spans="1:1" x14ac:dyDescent="0.25">
      <c r="A6365" s="123"/>
    </row>
    <row r="6366" spans="1:1" x14ac:dyDescent="0.25">
      <c r="A6366" s="123"/>
    </row>
    <row r="6367" spans="1:1" x14ac:dyDescent="0.25">
      <c r="A6367" s="123"/>
    </row>
    <row r="6368" spans="1:1" x14ac:dyDescent="0.25">
      <c r="A6368" s="123"/>
    </row>
    <row r="6369" spans="1:1" x14ac:dyDescent="0.25">
      <c r="A6369" s="123"/>
    </row>
    <row r="6370" spans="1:1" x14ac:dyDescent="0.25">
      <c r="A6370" s="123"/>
    </row>
    <row r="6371" spans="1:1" x14ac:dyDescent="0.25">
      <c r="A6371" s="123"/>
    </row>
    <row r="6372" spans="1:1" x14ac:dyDescent="0.25">
      <c r="A6372" s="123"/>
    </row>
    <row r="6373" spans="1:1" x14ac:dyDescent="0.25">
      <c r="A6373" s="123"/>
    </row>
    <row r="6374" spans="1:1" x14ac:dyDescent="0.25">
      <c r="A6374" s="123"/>
    </row>
    <row r="6375" spans="1:1" x14ac:dyDescent="0.25">
      <c r="A6375" s="123"/>
    </row>
    <row r="6376" spans="1:1" x14ac:dyDescent="0.25">
      <c r="A6376" s="123"/>
    </row>
    <row r="6377" spans="1:1" x14ac:dyDescent="0.25">
      <c r="A6377" s="123"/>
    </row>
    <row r="6378" spans="1:1" x14ac:dyDescent="0.25">
      <c r="A6378" s="123"/>
    </row>
    <row r="6379" spans="1:1" x14ac:dyDescent="0.25">
      <c r="A6379" s="123"/>
    </row>
    <row r="6380" spans="1:1" x14ac:dyDescent="0.25">
      <c r="A6380" s="123"/>
    </row>
    <row r="6381" spans="1:1" x14ac:dyDescent="0.25">
      <c r="A6381" s="123"/>
    </row>
    <row r="6382" spans="1:1" x14ac:dyDescent="0.25">
      <c r="A6382" s="123"/>
    </row>
    <row r="6383" spans="1:1" x14ac:dyDescent="0.25">
      <c r="A6383" s="123"/>
    </row>
    <row r="6384" spans="1:1" x14ac:dyDescent="0.25">
      <c r="A6384" s="123"/>
    </row>
    <row r="6385" spans="1:1" x14ac:dyDescent="0.25">
      <c r="A6385" s="123"/>
    </row>
    <row r="6386" spans="1:1" x14ac:dyDescent="0.25">
      <c r="A6386" s="123"/>
    </row>
    <row r="6387" spans="1:1" x14ac:dyDescent="0.25">
      <c r="A6387" s="123"/>
    </row>
    <row r="6388" spans="1:1" x14ac:dyDescent="0.25">
      <c r="A6388" s="123"/>
    </row>
    <row r="6389" spans="1:1" x14ac:dyDescent="0.25">
      <c r="A6389" s="123"/>
    </row>
    <row r="6390" spans="1:1" x14ac:dyDescent="0.25">
      <c r="A6390" s="123"/>
    </row>
    <row r="6391" spans="1:1" x14ac:dyDescent="0.25">
      <c r="A6391" s="123"/>
    </row>
    <row r="6392" spans="1:1" x14ac:dyDescent="0.25">
      <c r="A6392" s="123"/>
    </row>
    <row r="6393" spans="1:1" x14ac:dyDescent="0.25">
      <c r="A6393" s="123"/>
    </row>
    <row r="6394" spans="1:1" x14ac:dyDescent="0.25">
      <c r="A6394" s="123"/>
    </row>
    <row r="6395" spans="1:1" x14ac:dyDescent="0.25">
      <c r="A6395" s="123"/>
    </row>
    <row r="6396" spans="1:1" x14ac:dyDescent="0.25">
      <c r="A6396" s="123"/>
    </row>
    <row r="6397" spans="1:1" x14ac:dyDescent="0.25">
      <c r="A6397" s="123"/>
    </row>
    <row r="6398" spans="1:1" x14ac:dyDescent="0.25">
      <c r="A6398" s="123"/>
    </row>
    <row r="6399" spans="1:1" x14ac:dyDescent="0.25">
      <c r="A6399" s="123"/>
    </row>
    <row r="6400" spans="1:1" x14ac:dyDescent="0.25">
      <c r="A6400" s="123"/>
    </row>
    <row r="6401" spans="1:1" x14ac:dyDescent="0.25">
      <c r="A6401" s="123"/>
    </row>
    <row r="6402" spans="1:1" x14ac:dyDescent="0.25">
      <c r="A6402" s="123"/>
    </row>
    <row r="6403" spans="1:1" x14ac:dyDescent="0.25">
      <c r="A6403" s="123"/>
    </row>
    <row r="6404" spans="1:1" x14ac:dyDescent="0.25">
      <c r="A6404" s="123"/>
    </row>
    <row r="6405" spans="1:1" x14ac:dyDescent="0.25">
      <c r="A6405" s="123"/>
    </row>
    <row r="6406" spans="1:1" x14ac:dyDescent="0.25">
      <c r="A6406" s="123"/>
    </row>
    <row r="6407" spans="1:1" x14ac:dyDescent="0.25">
      <c r="A6407" s="123"/>
    </row>
    <row r="6408" spans="1:1" x14ac:dyDescent="0.25">
      <c r="A6408" s="123"/>
    </row>
    <row r="6409" spans="1:1" x14ac:dyDescent="0.25">
      <c r="A6409" s="123"/>
    </row>
    <row r="6410" spans="1:1" x14ac:dyDescent="0.25">
      <c r="A6410" s="123"/>
    </row>
    <row r="6411" spans="1:1" x14ac:dyDescent="0.25">
      <c r="A6411" s="123"/>
    </row>
    <row r="6412" spans="1:1" x14ac:dyDescent="0.25">
      <c r="A6412" s="123"/>
    </row>
    <row r="6413" spans="1:1" x14ac:dyDescent="0.25">
      <c r="A6413" s="123"/>
    </row>
    <row r="6414" spans="1:1" x14ac:dyDescent="0.25">
      <c r="A6414" s="123"/>
    </row>
    <row r="6415" spans="1:1" x14ac:dyDescent="0.25">
      <c r="A6415" s="123"/>
    </row>
    <row r="6416" spans="1:1" x14ac:dyDescent="0.25">
      <c r="A6416" s="123"/>
    </row>
    <row r="6417" spans="1:1" x14ac:dyDescent="0.25">
      <c r="A6417" s="123"/>
    </row>
    <row r="6418" spans="1:1" x14ac:dyDescent="0.25">
      <c r="A6418" s="123"/>
    </row>
    <row r="6419" spans="1:1" x14ac:dyDescent="0.25">
      <c r="A6419" s="123"/>
    </row>
    <row r="6420" spans="1:1" x14ac:dyDescent="0.25">
      <c r="A6420" s="123"/>
    </row>
    <row r="6421" spans="1:1" x14ac:dyDescent="0.25">
      <c r="A6421" s="123"/>
    </row>
    <row r="6422" spans="1:1" x14ac:dyDescent="0.25">
      <c r="A6422" s="123"/>
    </row>
    <row r="6423" spans="1:1" x14ac:dyDescent="0.25">
      <c r="A6423" s="123"/>
    </row>
    <row r="6424" spans="1:1" x14ac:dyDescent="0.25">
      <c r="A6424" s="123"/>
    </row>
    <row r="6425" spans="1:1" x14ac:dyDescent="0.25">
      <c r="A6425" s="123"/>
    </row>
    <row r="6426" spans="1:1" x14ac:dyDescent="0.25">
      <c r="A6426" s="123"/>
    </row>
    <row r="6427" spans="1:1" x14ac:dyDescent="0.25">
      <c r="A6427" s="123"/>
    </row>
    <row r="6428" spans="1:1" x14ac:dyDescent="0.25">
      <c r="A6428" s="123"/>
    </row>
    <row r="6429" spans="1:1" x14ac:dyDescent="0.25">
      <c r="A6429" s="123"/>
    </row>
    <row r="6430" spans="1:1" x14ac:dyDescent="0.25">
      <c r="A6430" s="123"/>
    </row>
    <row r="6431" spans="1:1" x14ac:dyDescent="0.25">
      <c r="A6431" s="123"/>
    </row>
    <row r="6432" spans="1:1" x14ac:dyDescent="0.25">
      <c r="A6432" s="123"/>
    </row>
    <row r="6433" spans="1:1" x14ac:dyDescent="0.25">
      <c r="A6433" s="123"/>
    </row>
    <row r="6434" spans="1:1" x14ac:dyDescent="0.25">
      <c r="A6434" s="123"/>
    </row>
    <row r="6435" spans="1:1" x14ac:dyDescent="0.25">
      <c r="A6435" s="123"/>
    </row>
    <row r="6436" spans="1:1" x14ac:dyDescent="0.25">
      <c r="A6436" s="123"/>
    </row>
    <row r="6437" spans="1:1" x14ac:dyDescent="0.25">
      <c r="A6437" s="123"/>
    </row>
    <row r="6438" spans="1:1" x14ac:dyDescent="0.25">
      <c r="A6438" s="123"/>
    </row>
    <row r="6439" spans="1:1" x14ac:dyDescent="0.25">
      <c r="A6439" s="123"/>
    </row>
    <row r="6440" spans="1:1" x14ac:dyDescent="0.25">
      <c r="A6440" s="123"/>
    </row>
    <row r="6441" spans="1:1" x14ac:dyDescent="0.25">
      <c r="A6441" s="123"/>
    </row>
    <row r="6442" spans="1:1" x14ac:dyDescent="0.25">
      <c r="A6442" s="123"/>
    </row>
    <row r="6443" spans="1:1" x14ac:dyDescent="0.25">
      <c r="A6443" s="123"/>
    </row>
    <row r="6444" spans="1:1" x14ac:dyDescent="0.25">
      <c r="A6444" s="123"/>
    </row>
    <row r="6445" spans="1:1" x14ac:dyDescent="0.25">
      <c r="A6445" s="123"/>
    </row>
    <row r="6446" spans="1:1" x14ac:dyDescent="0.25">
      <c r="A6446" s="123"/>
    </row>
    <row r="6447" spans="1:1" x14ac:dyDescent="0.25">
      <c r="A6447" s="123"/>
    </row>
    <row r="6448" spans="1:1" x14ac:dyDescent="0.25">
      <c r="A6448" s="123"/>
    </row>
    <row r="6449" spans="1:1" x14ac:dyDescent="0.25">
      <c r="A6449" s="123"/>
    </row>
    <row r="6450" spans="1:1" x14ac:dyDescent="0.25">
      <c r="A6450" s="123"/>
    </row>
    <row r="6451" spans="1:1" x14ac:dyDescent="0.25">
      <c r="A6451" s="123"/>
    </row>
    <row r="6452" spans="1:1" x14ac:dyDescent="0.25">
      <c r="A6452" s="123"/>
    </row>
    <row r="6453" spans="1:1" x14ac:dyDescent="0.25">
      <c r="A6453" s="123"/>
    </row>
    <row r="6454" spans="1:1" x14ac:dyDescent="0.25">
      <c r="A6454" s="123"/>
    </row>
    <row r="6455" spans="1:1" x14ac:dyDescent="0.25">
      <c r="A6455" s="123"/>
    </row>
    <row r="6456" spans="1:1" x14ac:dyDescent="0.25">
      <c r="A6456" s="123"/>
    </row>
    <row r="6457" spans="1:1" x14ac:dyDescent="0.25">
      <c r="A6457" s="123"/>
    </row>
    <row r="6458" spans="1:1" x14ac:dyDescent="0.25">
      <c r="A6458" s="123"/>
    </row>
    <row r="6459" spans="1:1" x14ac:dyDescent="0.25">
      <c r="A6459" s="123"/>
    </row>
    <row r="6460" spans="1:1" x14ac:dyDescent="0.25">
      <c r="A6460" s="123"/>
    </row>
    <row r="6461" spans="1:1" x14ac:dyDescent="0.25">
      <c r="A6461" s="123"/>
    </row>
    <row r="6462" spans="1:1" x14ac:dyDescent="0.25">
      <c r="A6462" s="123"/>
    </row>
    <row r="6463" spans="1:1" x14ac:dyDescent="0.25">
      <c r="A6463" s="123"/>
    </row>
    <row r="6464" spans="1:1" x14ac:dyDescent="0.25">
      <c r="A6464" s="123"/>
    </row>
    <row r="6465" spans="1:1" x14ac:dyDescent="0.25">
      <c r="A6465" s="123"/>
    </row>
    <row r="6466" spans="1:1" x14ac:dyDescent="0.25">
      <c r="A6466" s="123"/>
    </row>
    <row r="6467" spans="1:1" x14ac:dyDescent="0.25">
      <c r="A6467" s="123"/>
    </row>
    <row r="6468" spans="1:1" x14ac:dyDescent="0.25">
      <c r="A6468" s="123"/>
    </row>
    <row r="6469" spans="1:1" x14ac:dyDescent="0.25">
      <c r="A6469" s="123"/>
    </row>
    <row r="6470" spans="1:1" x14ac:dyDescent="0.25">
      <c r="A6470" s="123"/>
    </row>
    <row r="6471" spans="1:1" x14ac:dyDescent="0.25">
      <c r="A6471" s="123"/>
    </row>
    <row r="6472" spans="1:1" x14ac:dyDescent="0.25">
      <c r="A6472" s="123"/>
    </row>
    <row r="6473" spans="1:1" x14ac:dyDescent="0.25">
      <c r="A6473" s="123"/>
    </row>
    <row r="6474" spans="1:1" x14ac:dyDescent="0.25">
      <c r="A6474" s="123"/>
    </row>
    <row r="6475" spans="1:1" x14ac:dyDescent="0.25">
      <c r="A6475" s="123"/>
    </row>
    <row r="6476" spans="1:1" x14ac:dyDescent="0.25">
      <c r="A6476" s="123"/>
    </row>
    <row r="6477" spans="1:1" x14ac:dyDescent="0.25">
      <c r="A6477" s="123"/>
    </row>
    <row r="6478" spans="1:1" x14ac:dyDescent="0.25">
      <c r="A6478" s="123"/>
    </row>
    <row r="6479" spans="1:1" x14ac:dyDescent="0.25">
      <c r="A6479" s="123"/>
    </row>
    <row r="6480" spans="1:1" x14ac:dyDescent="0.25">
      <c r="A6480" s="123"/>
    </row>
    <row r="6481" spans="1:1" x14ac:dyDescent="0.25">
      <c r="A6481" s="123"/>
    </row>
    <row r="6482" spans="1:1" x14ac:dyDescent="0.25">
      <c r="A6482" s="123"/>
    </row>
    <row r="6483" spans="1:1" x14ac:dyDescent="0.25">
      <c r="A6483" s="123"/>
    </row>
    <row r="6484" spans="1:1" x14ac:dyDescent="0.25">
      <c r="A6484" s="123"/>
    </row>
    <row r="6485" spans="1:1" x14ac:dyDescent="0.25">
      <c r="A6485" s="123"/>
    </row>
    <row r="6486" spans="1:1" x14ac:dyDescent="0.25">
      <c r="A6486" s="123"/>
    </row>
    <row r="6487" spans="1:1" x14ac:dyDescent="0.25">
      <c r="A6487" s="123"/>
    </row>
    <row r="6488" spans="1:1" x14ac:dyDescent="0.25">
      <c r="A6488" s="123"/>
    </row>
    <row r="6489" spans="1:1" x14ac:dyDescent="0.25">
      <c r="A6489" s="123"/>
    </row>
    <row r="6490" spans="1:1" x14ac:dyDescent="0.25">
      <c r="A6490" s="123"/>
    </row>
    <row r="6491" spans="1:1" x14ac:dyDescent="0.25">
      <c r="A6491" s="123"/>
    </row>
    <row r="6492" spans="1:1" x14ac:dyDescent="0.25">
      <c r="A6492" s="123"/>
    </row>
    <row r="6493" spans="1:1" x14ac:dyDescent="0.25">
      <c r="A6493" s="123"/>
    </row>
    <row r="6494" spans="1:1" x14ac:dyDescent="0.25">
      <c r="A6494" s="123"/>
    </row>
    <row r="6495" spans="1:1" x14ac:dyDescent="0.25">
      <c r="A6495" s="123"/>
    </row>
    <row r="6496" spans="1:1" x14ac:dyDescent="0.25">
      <c r="A6496" s="123"/>
    </row>
    <row r="6497" spans="1:1" x14ac:dyDescent="0.25">
      <c r="A6497" s="123"/>
    </row>
    <row r="6498" spans="1:1" x14ac:dyDescent="0.25">
      <c r="A6498" s="123"/>
    </row>
    <row r="6499" spans="1:1" x14ac:dyDescent="0.25">
      <c r="A6499" s="123"/>
    </row>
    <row r="6500" spans="1:1" x14ac:dyDescent="0.25">
      <c r="A6500" s="123"/>
    </row>
    <row r="6501" spans="1:1" x14ac:dyDescent="0.25">
      <c r="A6501" s="123"/>
    </row>
    <row r="6502" spans="1:1" x14ac:dyDescent="0.25">
      <c r="A6502" s="123"/>
    </row>
    <row r="6503" spans="1:1" x14ac:dyDescent="0.25">
      <c r="A6503" s="123"/>
    </row>
    <row r="6504" spans="1:1" x14ac:dyDescent="0.25">
      <c r="A6504" s="123"/>
    </row>
    <row r="6505" spans="1:1" x14ac:dyDescent="0.25">
      <c r="A6505" s="123"/>
    </row>
    <row r="6506" spans="1:1" x14ac:dyDescent="0.25">
      <c r="A6506" s="123"/>
    </row>
    <row r="6507" spans="1:1" x14ac:dyDescent="0.25">
      <c r="A6507" s="123"/>
    </row>
    <row r="6508" spans="1:1" x14ac:dyDescent="0.25">
      <c r="A6508" s="123"/>
    </row>
    <row r="6509" spans="1:1" x14ac:dyDescent="0.25">
      <c r="A6509" s="123"/>
    </row>
    <row r="6510" spans="1:1" x14ac:dyDescent="0.25">
      <c r="A6510" s="123"/>
    </row>
    <row r="6511" spans="1:1" x14ac:dyDescent="0.25">
      <c r="A6511" s="123"/>
    </row>
    <row r="6512" spans="1:1" x14ac:dyDescent="0.25">
      <c r="A6512" s="123"/>
    </row>
    <row r="6513" spans="1:1" x14ac:dyDescent="0.25">
      <c r="A6513" s="123"/>
    </row>
    <row r="6514" spans="1:1" x14ac:dyDescent="0.25">
      <c r="A6514" s="123"/>
    </row>
    <row r="6515" spans="1:1" x14ac:dyDescent="0.25">
      <c r="A6515" s="123"/>
    </row>
    <row r="6516" spans="1:1" x14ac:dyDescent="0.25">
      <c r="A6516" s="123"/>
    </row>
    <row r="6517" spans="1:1" x14ac:dyDescent="0.25">
      <c r="A6517" s="123"/>
    </row>
    <row r="6518" spans="1:1" x14ac:dyDescent="0.25">
      <c r="A6518" s="123"/>
    </row>
    <row r="6519" spans="1:1" x14ac:dyDescent="0.25">
      <c r="A6519" s="123"/>
    </row>
    <row r="6520" spans="1:1" x14ac:dyDescent="0.25">
      <c r="A6520" s="123"/>
    </row>
    <row r="6521" spans="1:1" x14ac:dyDescent="0.25">
      <c r="A6521" s="123"/>
    </row>
    <row r="6522" spans="1:1" x14ac:dyDescent="0.25">
      <c r="A6522" s="123"/>
    </row>
    <row r="6523" spans="1:1" x14ac:dyDescent="0.25">
      <c r="A6523" s="123"/>
    </row>
    <row r="6524" spans="1:1" x14ac:dyDescent="0.25">
      <c r="A6524" s="123"/>
    </row>
    <row r="6525" spans="1:1" x14ac:dyDescent="0.25">
      <c r="A6525" s="123"/>
    </row>
    <row r="6526" spans="1:1" x14ac:dyDescent="0.25">
      <c r="A6526" s="123"/>
    </row>
    <row r="6527" spans="1:1" x14ac:dyDescent="0.25">
      <c r="A6527" s="123"/>
    </row>
    <row r="6528" spans="1:1" x14ac:dyDescent="0.25">
      <c r="A6528" s="123"/>
    </row>
    <row r="6529" spans="1:1" x14ac:dyDescent="0.25">
      <c r="A6529" s="123"/>
    </row>
    <row r="6530" spans="1:1" x14ac:dyDescent="0.25">
      <c r="A6530" s="123"/>
    </row>
    <row r="6531" spans="1:1" x14ac:dyDescent="0.25">
      <c r="A6531" s="123"/>
    </row>
    <row r="6532" spans="1:1" x14ac:dyDescent="0.25">
      <c r="A6532" s="123"/>
    </row>
    <row r="6533" spans="1:1" x14ac:dyDescent="0.25">
      <c r="A6533" s="123"/>
    </row>
    <row r="6534" spans="1:1" x14ac:dyDescent="0.25">
      <c r="A6534" s="123"/>
    </row>
    <row r="6535" spans="1:1" x14ac:dyDescent="0.25">
      <c r="A6535" s="123"/>
    </row>
    <row r="6536" spans="1:1" x14ac:dyDescent="0.25">
      <c r="A6536" s="123"/>
    </row>
    <row r="6537" spans="1:1" x14ac:dyDescent="0.25">
      <c r="A6537" s="123"/>
    </row>
    <row r="6538" spans="1:1" x14ac:dyDescent="0.25">
      <c r="A6538" s="123"/>
    </row>
    <row r="6539" spans="1:1" x14ac:dyDescent="0.25">
      <c r="A6539" s="123"/>
    </row>
    <row r="6540" spans="1:1" x14ac:dyDescent="0.25">
      <c r="A6540" s="123"/>
    </row>
    <row r="6541" spans="1:1" x14ac:dyDescent="0.25">
      <c r="A6541" s="123"/>
    </row>
    <row r="6542" spans="1:1" x14ac:dyDescent="0.25">
      <c r="A6542" s="123"/>
    </row>
    <row r="6543" spans="1:1" x14ac:dyDescent="0.25">
      <c r="A6543" s="123"/>
    </row>
    <row r="6544" spans="1:1" x14ac:dyDescent="0.25">
      <c r="A6544" s="123"/>
    </row>
    <row r="6545" spans="1:1" x14ac:dyDescent="0.25">
      <c r="A6545" s="123"/>
    </row>
    <row r="6546" spans="1:1" x14ac:dyDescent="0.25">
      <c r="A6546" s="123"/>
    </row>
    <row r="6547" spans="1:1" x14ac:dyDescent="0.25">
      <c r="A6547" s="123"/>
    </row>
    <row r="6548" spans="1:1" x14ac:dyDescent="0.25">
      <c r="A6548" s="123"/>
    </row>
    <row r="6549" spans="1:1" x14ac:dyDescent="0.25">
      <c r="A6549" s="123"/>
    </row>
    <row r="6550" spans="1:1" x14ac:dyDescent="0.25">
      <c r="A6550" s="123"/>
    </row>
    <row r="6551" spans="1:1" x14ac:dyDescent="0.25">
      <c r="A6551" s="123"/>
    </row>
    <row r="6552" spans="1:1" x14ac:dyDescent="0.25">
      <c r="A6552" s="123"/>
    </row>
    <row r="6553" spans="1:1" x14ac:dyDescent="0.25">
      <c r="A6553" s="123"/>
    </row>
    <row r="6554" spans="1:1" x14ac:dyDescent="0.25">
      <c r="A6554" s="123"/>
    </row>
    <row r="6555" spans="1:1" x14ac:dyDescent="0.25">
      <c r="A6555" s="123"/>
    </row>
    <row r="6556" spans="1:1" x14ac:dyDescent="0.25">
      <c r="A6556" s="123"/>
    </row>
    <row r="6557" spans="1:1" x14ac:dyDescent="0.25">
      <c r="A6557" s="123"/>
    </row>
    <row r="6558" spans="1:1" x14ac:dyDescent="0.25">
      <c r="A6558" s="123"/>
    </row>
    <row r="6559" spans="1:1" x14ac:dyDescent="0.25">
      <c r="A6559" s="123"/>
    </row>
    <row r="6560" spans="1:1" x14ac:dyDescent="0.25">
      <c r="A6560" s="123"/>
    </row>
    <row r="6561" spans="1:1" x14ac:dyDescent="0.25">
      <c r="A6561" s="123"/>
    </row>
    <row r="6562" spans="1:1" x14ac:dyDescent="0.25">
      <c r="A6562" s="123"/>
    </row>
    <row r="6563" spans="1:1" x14ac:dyDescent="0.25">
      <c r="A6563" s="123"/>
    </row>
    <row r="6564" spans="1:1" x14ac:dyDescent="0.25">
      <c r="A6564" s="123"/>
    </row>
    <row r="6565" spans="1:1" x14ac:dyDescent="0.25">
      <c r="A6565" s="123"/>
    </row>
    <row r="6566" spans="1:1" x14ac:dyDescent="0.25">
      <c r="A6566" s="123"/>
    </row>
    <row r="6567" spans="1:1" x14ac:dyDescent="0.25">
      <c r="A6567" s="123"/>
    </row>
    <row r="6568" spans="1:1" x14ac:dyDescent="0.25">
      <c r="A6568" s="123"/>
    </row>
    <row r="6569" spans="1:1" x14ac:dyDescent="0.25">
      <c r="A6569" s="123"/>
    </row>
    <row r="6570" spans="1:1" x14ac:dyDescent="0.25">
      <c r="A6570" s="123"/>
    </row>
    <row r="6571" spans="1:1" x14ac:dyDescent="0.25">
      <c r="A6571" s="123"/>
    </row>
    <row r="6572" spans="1:1" x14ac:dyDescent="0.25">
      <c r="A6572" s="123"/>
    </row>
    <row r="6573" spans="1:1" x14ac:dyDescent="0.25">
      <c r="A6573" s="123"/>
    </row>
    <row r="6574" spans="1:1" x14ac:dyDescent="0.25">
      <c r="A6574" s="123"/>
    </row>
    <row r="6575" spans="1:1" x14ac:dyDescent="0.25">
      <c r="A6575" s="123"/>
    </row>
    <row r="6576" spans="1:1" x14ac:dyDescent="0.25">
      <c r="A6576" s="123"/>
    </row>
    <row r="6577" spans="1:1" x14ac:dyDescent="0.25">
      <c r="A6577" s="123"/>
    </row>
    <row r="6578" spans="1:1" x14ac:dyDescent="0.25">
      <c r="A6578" s="123"/>
    </row>
    <row r="6579" spans="1:1" x14ac:dyDescent="0.25">
      <c r="A6579" s="123"/>
    </row>
    <row r="6580" spans="1:1" x14ac:dyDescent="0.25">
      <c r="A6580" s="123"/>
    </row>
    <row r="6581" spans="1:1" x14ac:dyDescent="0.25">
      <c r="A6581" s="123"/>
    </row>
    <row r="6582" spans="1:1" x14ac:dyDescent="0.25">
      <c r="A6582" s="123"/>
    </row>
    <row r="6583" spans="1:1" x14ac:dyDescent="0.25">
      <c r="A6583" s="123"/>
    </row>
    <row r="6584" spans="1:1" x14ac:dyDescent="0.25">
      <c r="A6584" s="123"/>
    </row>
    <row r="6585" spans="1:1" x14ac:dyDescent="0.25">
      <c r="A6585" s="123"/>
    </row>
    <row r="6586" spans="1:1" x14ac:dyDescent="0.25">
      <c r="A6586" s="123"/>
    </row>
    <row r="6587" spans="1:1" x14ac:dyDescent="0.25">
      <c r="A6587" s="123"/>
    </row>
    <row r="6588" spans="1:1" x14ac:dyDescent="0.25">
      <c r="A6588" s="123"/>
    </row>
    <row r="6589" spans="1:1" x14ac:dyDescent="0.25">
      <c r="A6589" s="123"/>
    </row>
    <row r="6590" spans="1:1" x14ac:dyDescent="0.25">
      <c r="A6590" s="123"/>
    </row>
    <row r="6591" spans="1:1" x14ac:dyDescent="0.25">
      <c r="A6591" s="123"/>
    </row>
    <row r="6592" spans="1:1" x14ac:dyDescent="0.25">
      <c r="A6592" s="123"/>
    </row>
    <row r="6593" spans="1:1" x14ac:dyDescent="0.25">
      <c r="A6593" s="123"/>
    </row>
    <row r="6594" spans="1:1" x14ac:dyDescent="0.25">
      <c r="A6594" s="123"/>
    </row>
    <row r="6595" spans="1:1" x14ac:dyDescent="0.25">
      <c r="A6595" s="123"/>
    </row>
    <row r="6596" spans="1:1" x14ac:dyDescent="0.25">
      <c r="A6596" s="123"/>
    </row>
    <row r="6597" spans="1:1" x14ac:dyDescent="0.25">
      <c r="A6597" s="123"/>
    </row>
    <row r="6598" spans="1:1" x14ac:dyDescent="0.25">
      <c r="A6598" s="123"/>
    </row>
    <row r="6599" spans="1:1" x14ac:dyDescent="0.25">
      <c r="A6599" s="123"/>
    </row>
    <row r="6600" spans="1:1" x14ac:dyDescent="0.25">
      <c r="A6600" s="123"/>
    </row>
    <row r="6601" spans="1:1" x14ac:dyDescent="0.25">
      <c r="A6601" s="123"/>
    </row>
    <row r="6602" spans="1:1" x14ac:dyDescent="0.25">
      <c r="A6602" s="123"/>
    </row>
    <row r="6603" spans="1:1" x14ac:dyDescent="0.25">
      <c r="A6603" s="123"/>
    </row>
    <row r="6604" spans="1:1" x14ac:dyDescent="0.25">
      <c r="A6604" s="123"/>
    </row>
    <row r="6605" spans="1:1" x14ac:dyDescent="0.25">
      <c r="A6605" s="123"/>
    </row>
    <row r="6606" spans="1:1" x14ac:dyDescent="0.25">
      <c r="A6606" s="123"/>
    </row>
    <row r="6607" spans="1:1" x14ac:dyDescent="0.25">
      <c r="A6607" s="123"/>
    </row>
    <row r="6608" spans="1:1" x14ac:dyDescent="0.25">
      <c r="A6608" s="123"/>
    </row>
    <row r="6609" spans="1:1" x14ac:dyDescent="0.25">
      <c r="A6609" s="123"/>
    </row>
    <row r="6610" spans="1:1" x14ac:dyDescent="0.25">
      <c r="A6610" s="123"/>
    </row>
    <row r="6611" spans="1:1" x14ac:dyDescent="0.25">
      <c r="A6611" s="123"/>
    </row>
    <row r="6612" spans="1:1" x14ac:dyDescent="0.25">
      <c r="A6612" s="123"/>
    </row>
    <row r="6613" spans="1:1" x14ac:dyDescent="0.25">
      <c r="A6613" s="123"/>
    </row>
    <row r="6614" spans="1:1" x14ac:dyDescent="0.25">
      <c r="A6614" s="123"/>
    </row>
    <row r="6615" spans="1:1" x14ac:dyDescent="0.25">
      <c r="A6615" s="123"/>
    </row>
    <row r="6616" spans="1:1" x14ac:dyDescent="0.25">
      <c r="A6616" s="123"/>
    </row>
    <row r="6617" spans="1:1" x14ac:dyDescent="0.25">
      <c r="A6617" s="123"/>
    </row>
    <row r="6618" spans="1:1" x14ac:dyDescent="0.25">
      <c r="A6618" s="123"/>
    </row>
    <row r="6619" spans="1:1" x14ac:dyDescent="0.25">
      <c r="A6619" s="123"/>
    </row>
    <row r="6620" spans="1:1" x14ac:dyDescent="0.25">
      <c r="A6620" s="123"/>
    </row>
    <row r="6621" spans="1:1" x14ac:dyDescent="0.25">
      <c r="A6621" s="123"/>
    </row>
    <row r="6622" spans="1:1" x14ac:dyDescent="0.25">
      <c r="A6622" s="123"/>
    </row>
    <row r="6623" spans="1:1" x14ac:dyDescent="0.25">
      <c r="A6623" s="123"/>
    </row>
    <row r="6624" spans="1:1" x14ac:dyDescent="0.25">
      <c r="A6624" s="123"/>
    </row>
    <row r="6625" spans="1:1" x14ac:dyDescent="0.25">
      <c r="A6625" s="123"/>
    </row>
    <row r="6626" spans="1:1" x14ac:dyDescent="0.25">
      <c r="A6626" s="123"/>
    </row>
    <row r="6627" spans="1:1" x14ac:dyDescent="0.25">
      <c r="A6627" s="123"/>
    </row>
    <row r="6628" spans="1:1" x14ac:dyDescent="0.25">
      <c r="A6628" s="123"/>
    </row>
    <row r="6629" spans="1:1" x14ac:dyDescent="0.25">
      <c r="A6629" s="123"/>
    </row>
    <row r="6630" spans="1:1" x14ac:dyDescent="0.25">
      <c r="A6630" s="123"/>
    </row>
    <row r="6631" spans="1:1" x14ac:dyDescent="0.25">
      <c r="A6631" s="123"/>
    </row>
    <row r="6632" spans="1:1" x14ac:dyDescent="0.25">
      <c r="A6632" s="123"/>
    </row>
    <row r="6633" spans="1:1" x14ac:dyDescent="0.25">
      <c r="A6633" s="123"/>
    </row>
    <row r="6634" spans="1:1" x14ac:dyDescent="0.25">
      <c r="A6634" s="123"/>
    </row>
    <row r="6635" spans="1:1" x14ac:dyDescent="0.25">
      <c r="A6635" s="123"/>
    </row>
    <row r="6636" spans="1:1" x14ac:dyDescent="0.25">
      <c r="A6636" s="123"/>
    </row>
    <row r="6637" spans="1:1" x14ac:dyDescent="0.25">
      <c r="A6637" s="123"/>
    </row>
    <row r="6638" spans="1:1" x14ac:dyDescent="0.25">
      <c r="A6638" s="123"/>
    </row>
    <row r="6639" spans="1:1" x14ac:dyDescent="0.25">
      <c r="A6639" s="123"/>
    </row>
    <row r="6640" spans="1:1" x14ac:dyDescent="0.25">
      <c r="A6640" s="123"/>
    </row>
    <row r="6641" spans="1:1" x14ac:dyDescent="0.25">
      <c r="A6641" s="123"/>
    </row>
    <row r="6642" spans="1:1" x14ac:dyDescent="0.25">
      <c r="A6642" s="123"/>
    </row>
    <row r="6643" spans="1:1" x14ac:dyDescent="0.25">
      <c r="A6643" s="123"/>
    </row>
    <row r="6644" spans="1:1" x14ac:dyDescent="0.25">
      <c r="A6644" s="123"/>
    </row>
    <row r="6645" spans="1:1" x14ac:dyDescent="0.25">
      <c r="A6645" s="123"/>
    </row>
    <row r="6646" spans="1:1" x14ac:dyDescent="0.25">
      <c r="A6646" s="123"/>
    </row>
    <row r="6647" spans="1:1" x14ac:dyDescent="0.25">
      <c r="A6647" s="123"/>
    </row>
    <row r="6648" spans="1:1" x14ac:dyDescent="0.25">
      <c r="A6648" s="123"/>
    </row>
    <row r="6649" spans="1:1" x14ac:dyDescent="0.25">
      <c r="A6649" s="123"/>
    </row>
    <row r="6650" spans="1:1" x14ac:dyDescent="0.25">
      <c r="A6650" s="123"/>
    </row>
    <row r="6651" spans="1:1" x14ac:dyDescent="0.25">
      <c r="A6651" s="123"/>
    </row>
    <row r="6652" spans="1:1" x14ac:dyDescent="0.25">
      <c r="A6652" s="123"/>
    </row>
    <row r="6653" spans="1:1" x14ac:dyDescent="0.25">
      <c r="A6653" s="123"/>
    </row>
    <row r="6654" spans="1:1" x14ac:dyDescent="0.25">
      <c r="A6654" s="123"/>
    </row>
    <row r="6655" spans="1:1" x14ac:dyDescent="0.25">
      <c r="A6655" s="123"/>
    </row>
    <row r="6656" spans="1:1" x14ac:dyDescent="0.25">
      <c r="A6656" s="123"/>
    </row>
    <row r="6657" spans="1:1" x14ac:dyDescent="0.25">
      <c r="A6657" s="123"/>
    </row>
    <row r="6658" spans="1:1" x14ac:dyDescent="0.25">
      <c r="A6658" s="123"/>
    </row>
    <row r="6659" spans="1:1" x14ac:dyDescent="0.25">
      <c r="A6659" s="123"/>
    </row>
    <row r="6660" spans="1:1" x14ac:dyDescent="0.25">
      <c r="A6660" s="123"/>
    </row>
    <row r="6661" spans="1:1" x14ac:dyDescent="0.25">
      <c r="A6661" s="123"/>
    </row>
    <row r="6662" spans="1:1" x14ac:dyDescent="0.25">
      <c r="A6662" s="123"/>
    </row>
    <row r="6663" spans="1:1" x14ac:dyDescent="0.25">
      <c r="A6663" s="123"/>
    </row>
    <row r="6664" spans="1:1" x14ac:dyDescent="0.25">
      <c r="A6664" s="123"/>
    </row>
    <row r="6665" spans="1:1" x14ac:dyDescent="0.25">
      <c r="A6665" s="123"/>
    </row>
    <row r="6666" spans="1:1" x14ac:dyDescent="0.25">
      <c r="A6666" s="123"/>
    </row>
    <row r="6667" spans="1:1" x14ac:dyDescent="0.25">
      <c r="A6667" s="123"/>
    </row>
    <row r="6668" spans="1:1" x14ac:dyDescent="0.25">
      <c r="A6668" s="123"/>
    </row>
    <row r="6669" spans="1:1" x14ac:dyDescent="0.25">
      <c r="A6669" s="123"/>
    </row>
    <row r="6670" spans="1:1" x14ac:dyDescent="0.25">
      <c r="A6670" s="123"/>
    </row>
    <row r="6671" spans="1:1" x14ac:dyDescent="0.25">
      <c r="A6671" s="123"/>
    </row>
    <row r="6672" spans="1:1" x14ac:dyDescent="0.25">
      <c r="A6672" s="123"/>
    </row>
    <row r="6673" spans="1:1" x14ac:dyDescent="0.25">
      <c r="A6673" s="123"/>
    </row>
    <row r="6674" spans="1:1" x14ac:dyDescent="0.25">
      <c r="A6674" s="123"/>
    </row>
    <row r="6675" spans="1:1" x14ac:dyDescent="0.25">
      <c r="A6675" s="123"/>
    </row>
    <row r="6676" spans="1:1" x14ac:dyDescent="0.25">
      <c r="A6676" s="123"/>
    </row>
    <row r="6677" spans="1:1" x14ac:dyDescent="0.25">
      <c r="A6677" s="123"/>
    </row>
    <row r="6678" spans="1:1" x14ac:dyDescent="0.25">
      <c r="A6678" s="123"/>
    </row>
    <row r="6679" spans="1:1" x14ac:dyDescent="0.25">
      <c r="A6679" s="123"/>
    </row>
    <row r="6680" spans="1:1" x14ac:dyDescent="0.25">
      <c r="A6680" s="123"/>
    </row>
    <row r="6681" spans="1:1" x14ac:dyDescent="0.25">
      <c r="A6681" s="123"/>
    </row>
    <row r="6682" spans="1:1" x14ac:dyDescent="0.25">
      <c r="A6682" s="123"/>
    </row>
    <row r="6683" spans="1:1" x14ac:dyDescent="0.25">
      <c r="A6683" s="123"/>
    </row>
    <row r="6684" spans="1:1" x14ac:dyDescent="0.25">
      <c r="A6684" s="123"/>
    </row>
    <row r="6685" spans="1:1" x14ac:dyDescent="0.25">
      <c r="A6685" s="123"/>
    </row>
    <row r="6686" spans="1:1" x14ac:dyDescent="0.25">
      <c r="A6686" s="123"/>
    </row>
    <row r="6687" spans="1:1" x14ac:dyDescent="0.25">
      <c r="A6687" s="123"/>
    </row>
    <row r="6688" spans="1:1" x14ac:dyDescent="0.25">
      <c r="A6688" s="123"/>
    </row>
    <row r="6689" spans="1:1" x14ac:dyDescent="0.25">
      <c r="A6689" s="123"/>
    </row>
    <row r="6690" spans="1:1" x14ac:dyDescent="0.25">
      <c r="A6690" s="123"/>
    </row>
    <row r="6691" spans="1:1" x14ac:dyDescent="0.25">
      <c r="A6691" s="123"/>
    </row>
    <row r="6692" spans="1:1" x14ac:dyDescent="0.25">
      <c r="A6692" s="123"/>
    </row>
    <row r="6693" spans="1:1" x14ac:dyDescent="0.25">
      <c r="A6693" s="123"/>
    </row>
    <row r="6694" spans="1:1" x14ac:dyDescent="0.25">
      <c r="A6694" s="123"/>
    </row>
    <row r="6695" spans="1:1" x14ac:dyDescent="0.25">
      <c r="A6695" s="123"/>
    </row>
    <row r="6696" spans="1:1" x14ac:dyDescent="0.25">
      <c r="A6696" s="123"/>
    </row>
    <row r="6697" spans="1:1" x14ac:dyDescent="0.25">
      <c r="A6697" s="123"/>
    </row>
    <row r="6698" spans="1:1" x14ac:dyDescent="0.25">
      <c r="A6698" s="123"/>
    </row>
    <row r="6699" spans="1:1" x14ac:dyDescent="0.25">
      <c r="A6699" s="123"/>
    </row>
    <row r="6700" spans="1:1" x14ac:dyDescent="0.25">
      <c r="A6700" s="123"/>
    </row>
    <row r="6701" spans="1:1" x14ac:dyDescent="0.25">
      <c r="A6701" s="123"/>
    </row>
    <row r="6702" spans="1:1" x14ac:dyDescent="0.25">
      <c r="A6702" s="123"/>
    </row>
    <row r="6703" spans="1:1" x14ac:dyDescent="0.25">
      <c r="A6703" s="123"/>
    </row>
    <row r="6704" spans="1:1" x14ac:dyDescent="0.25">
      <c r="A6704" s="123"/>
    </row>
    <row r="6705" spans="1:1" x14ac:dyDescent="0.25">
      <c r="A6705" s="123"/>
    </row>
    <row r="6706" spans="1:1" x14ac:dyDescent="0.25">
      <c r="A6706" s="123"/>
    </row>
    <row r="6707" spans="1:1" x14ac:dyDescent="0.25">
      <c r="A6707" s="123"/>
    </row>
    <row r="6708" spans="1:1" x14ac:dyDescent="0.25">
      <c r="A6708" s="123"/>
    </row>
    <row r="6709" spans="1:1" x14ac:dyDescent="0.25">
      <c r="A6709" s="123"/>
    </row>
    <row r="6710" spans="1:1" x14ac:dyDescent="0.25">
      <c r="A6710" s="123"/>
    </row>
    <row r="6711" spans="1:1" x14ac:dyDescent="0.25">
      <c r="A6711" s="123"/>
    </row>
    <row r="6712" spans="1:1" x14ac:dyDescent="0.25">
      <c r="A6712" s="123"/>
    </row>
    <row r="6713" spans="1:1" x14ac:dyDescent="0.25">
      <c r="A6713" s="123"/>
    </row>
    <row r="6714" spans="1:1" x14ac:dyDescent="0.25">
      <c r="A6714" s="123"/>
    </row>
    <row r="6715" spans="1:1" x14ac:dyDescent="0.25">
      <c r="A6715" s="123"/>
    </row>
    <row r="6716" spans="1:1" x14ac:dyDescent="0.25">
      <c r="A6716" s="123"/>
    </row>
    <row r="6717" spans="1:1" x14ac:dyDescent="0.25">
      <c r="A6717" s="123"/>
    </row>
    <row r="6718" spans="1:1" x14ac:dyDescent="0.25">
      <c r="A6718" s="123"/>
    </row>
    <row r="6719" spans="1:1" x14ac:dyDescent="0.25">
      <c r="A6719" s="123"/>
    </row>
    <row r="6720" spans="1:1" x14ac:dyDescent="0.25">
      <c r="A6720" s="123"/>
    </row>
    <row r="6721" spans="1:1" x14ac:dyDescent="0.25">
      <c r="A6721" s="123"/>
    </row>
    <row r="6722" spans="1:1" x14ac:dyDescent="0.25">
      <c r="A6722" s="123"/>
    </row>
    <row r="6723" spans="1:1" x14ac:dyDescent="0.25">
      <c r="A6723" s="123"/>
    </row>
    <row r="6724" spans="1:1" x14ac:dyDescent="0.25">
      <c r="A6724" s="123"/>
    </row>
    <row r="6725" spans="1:1" x14ac:dyDescent="0.25">
      <c r="A6725" s="123"/>
    </row>
    <row r="6726" spans="1:1" x14ac:dyDescent="0.25">
      <c r="A6726" s="123"/>
    </row>
    <row r="6727" spans="1:1" x14ac:dyDescent="0.25">
      <c r="A6727" s="123"/>
    </row>
    <row r="6728" spans="1:1" x14ac:dyDescent="0.25">
      <c r="A6728" s="123"/>
    </row>
    <row r="6729" spans="1:1" x14ac:dyDescent="0.25">
      <c r="A6729" s="123"/>
    </row>
    <row r="6730" spans="1:1" x14ac:dyDescent="0.25">
      <c r="A6730" s="123"/>
    </row>
    <row r="6731" spans="1:1" x14ac:dyDescent="0.25">
      <c r="A6731" s="123"/>
    </row>
    <row r="6732" spans="1:1" x14ac:dyDescent="0.25">
      <c r="A6732" s="123"/>
    </row>
    <row r="6733" spans="1:1" x14ac:dyDescent="0.25">
      <c r="A6733" s="123"/>
    </row>
    <row r="6734" spans="1:1" x14ac:dyDescent="0.25">
      <c r="A6734" s="123"/>
    </row>
    <row r="6735" spans="1:1" x14ac:dyDescent="0.25">
      <c r="A6735" s="123"/>
    </row>
    <row r="6736" spans="1:1" x14ac:dyDescent="0.25">
      <c r="A6736" s="123"/>
    </row>
    <row r="6737" spans="1:1" x14ac:dyDescent="0.25">
      <c r="A6737" s="123"/>
    </row>
    <row r="6738" spans="1:1" x14ac:dyDescent="0.25">
      <c r="A6738" s="123"/>
    </row>
    <row r="6739" spans="1:1" x14ac:dyDescent="0.25">
      <c r="A6739" s="123"/>
    </row>
    <row r="6740" spans="1:1" x14ac:dyDescent="0.25">
      <c r="A6740" s="123"/>
    </row>
    <row r="6741" spans="1:1" x14ac:dyDescent="0.25">
      <c r="A6741" s="123"/>
    </row>
    <row r="6742" spans="1:1" x14ac:dyDescent="0.25">
      <c r="A6742" s="123"/>
    </row>
    <row r="6743" spans="1:1" x14ac:dyDescent="0.25">
      <c r="A6743" s="123"/>
    </row>
    <row r="6744" spans="1:1" x14ac:dyDescent="0.25">
      <c r="A6744" s="123"/>
    </row>
    <row r="6745" spans="1:1" x14ac:dyDescent="0.25">
      <c r="A6745" s="123"/>
    </row>
    <row r="6746" spans="1:1" x14ac:dyDescent="0.25">
      <c r="A6746" s="123"/>
    </row>
    <row r="6747" spans="1:1" x14ac:dyDescent="0.25">
      <c r="A6747" s="123"/>
    </row>
    <row r="6748" spans="1:1" x14ac:dyDescent="0.25">
      <c r="A6748" s="123"/>
    </row>
    <row r="6749" spans="1:1" x14ac:dyDescent="0.25">
      <c r="A6749" s="123"/>
    </row>
    <row r="6750" spans="1:1" x14ac:dyDescent="0.25">
      <c r="A6750" s="123"/>
    </row>
    <row r="6751" spans="1:1" x14ac:dyDescent="0.25">
      <c r="A6751" s="123"/>
    </row>
    <row r="6752" spans="1:1" x14ac:dyDescent="0.25">
      <c r="A6752" s="123"/>
    </row>
    <row r="6753" spans="1:1" x14ac:dyDescent="0.25">
      <c r="A6753" s="123"/>
    </row>
    <row r="6754" spans="1:1" x14ac:dyDescent="0.25">
      <c r="A6754" s="123"/>
    </row>
    <row r="6755" spans="1:1" x14ac:dyDescent="0.25">
      <c r="A6755" s="123"/>
    </row>
    <row r="6756" spans="1:1" x14ac:dyDescent="0.25">
      <c r="A6756" s="123"/>
    </row>
    <row r="6757" spans="1:1" x14ac:dyDescent="0.25">
      <c r="A6757" s="123"/>
    </row>
    <row r="6758" spans="1:1" x14ac:dyDescent="0.25">
      <c r="A6758" s="123"/>
    </row>
    <row r="6759" spans="1:1" x14ac:dyDescent="0.25">
      <c r="A6759" s="123"/>
    </row>
    <row r="6760" spans="1:1" x14ac:dyDescent="0.25">
      <c r="A6760" s="123"/>
    </row>
    <row r="6761" spans="1:1" x14ac:dyDescent="0.25">
      <c r="A6761" s="123"/>
    </row>
    <row r="6762" spans="1:1" x14ac:dyDescent="0.25">
      <c r="A6762" s="123"/>
    </row>
    <row r="6763" spans="1:1" x14ac:dyDescent="0.25">
      <c r="A6763" s="123"/>
    </row>
    <row r="6764" spans="1:1" x14ac:dyDescent="0.25">
      <c r="A6764" s="123"/>
    </row>
    <row r="6765" spans="1:1" x14ac:dyDescent="0.25">
      <c r="A6765" s="123"/>
    </row>
    <row r="6766" spans="1:1" x14ac:dyDescent="0.25">
      <c r="A6766" s="123"/>
    </row>
    <row r="6767" spans="1:1" x14ac:dyDescent="0.25">
      <c r="A6767" s="123"/>
    </row>
    <row r="6768" spans="1:1" x14ac:dyDescent="0.25">
      <c r="A6768" s="123"/>
    </row>
    <row r="6769" spans="1:1" x14ac:dyDescent="0.25">
      <c r="A6769" s="123"/>
    </row>
    <row r="6770" spans="1:1" x14ac:dyDescent="0.25">
      <c r="A6770" s="123"/>
    </row>
    <row r="6771" spans="1:1" x14ac:dyDescent="0.25">
      <c r="A6771" s="123"/>
    </row>
    <row r="6772" spans="1:1" x14ac:dyDescent="0.25">
      <c r="A6772" s="123"/>
    </row>
    <row r="6773" spans="1:1" x14ac:dyDescent="0.25">
      <c r="A6773" s="123"/>
    </row>
    <row r="6774" spans="1:1" x14ac:dyDescent="0.25">
      <c r="A6774" s="123"/>
    </row>
    <row r="6775" spans="1:1" x14ac:dyDescent="0.25">
      <c r="A6775" s="123"/>
    </row>
    <row r="6776" spans="1:1" x14ac:dyDescent="0.25">
      <c r="A6776" s="123"/>
    </row>
    <row r="6777" spans="1:1" x14ac:dyDescent="0.25">
      <c r="A6777" s="123"/>
    </row>
    <row r="6778" spans="1:1" x14ac:dyDescent="0.25">
      <c r="A6778" s="123"/>
    </row>
    <row r="6779" spans="1:1" x14ac:dyDescent="0.25">
      <c r="A6779" s="123"/>
    </row>
    <row r="6780" spans="1:1" x14ac:dyDescent="0.25">
      <c r="A6780" s="123"/>
    </row>
    <row r="6781" spans="1:1" x14ac:dyDescent="0.25">
      <c r="A6781" s="123"/>
    </row>
    <row r="6782" spans="1:1" x14ac:dyDescent="0.25">
      <c r="A6782" s="123"/>
    </row>
    <row r="6783" spans="1:1" x14ac:dyDescent="0.25">
      <c r="A6783" s="123"/>
    </row>
    <row r="6784" spans="1:1" x14ac:dyDescent="0.25">
      <c r="A6784" s="123"/>
    </row>
    <row r="6785" spans="1:1" x14ac:dyDescent="0.25">
      <c r="A6785" s="123"/>
    </row>
    <row r="6786" spans="1:1" x14ac:dyDescent="0.25">
      <c r="A6786" s="123"/>
    </row>
    <row r="6787" spans="1:1" x14ac:dyDescent="0.25">
      <c r="A6787" s="123"/>
    </row>
    <row r="6788" spans="1:1" x14ac:dyDescent="0.25">
      <c r="A6788" s="123"/>
    </row>
    <row r="6789" spans="1:1" x14ac:dyDescent="0.25">
      <c r="A6789" s="123"/>
    </row>
    <row r="6790" spans="1:1" x14ac:dyDescent="0.25">
      <c r="A6790" s="123"/>
    </row>
    <row r="6791" spans="1:1" x14ac:dyDescent="0.25">
      <c r="A6791" s="123"/>
    </row>
    <row r="6792" spans="1:1" x14ac:dyDescent="0.25">
      <c r="A6792" s="123"/>
    </row>
    <row r="6793" spans="1:1" x14ac:dyDescent="0.25">
      <c r="A6793" s="123"/>
    </row>
    <row r="6794" spans="1:1" x14ac:dyDescent="0.25">
      <c r="A6794" s="123"/>
    </row>
    <row r="6795" spans="1:1" x14ac:dyDescent="0.25">
      <c r="A6795" s="123"/>
    </row>
    <row r="6796" spans="1:1" x14ac:dyDescent="0.25">
      <c r="A6796" s="123"/>
    </row>
    <row r="6797" spans="1:1" x14ac:dyDescent="0.25">
      <c r="A6797" s="123"/>
    </row>
    <row r="6798" spans="1:1" x14ac:dyDescent="0.25">
      <c r="A6798" s="123"/>
    </row>
    <row r="6799" spans="1:1" x14ac:dyDescent="0.25">
      <c r="A6799" s="123"/>
    </row>
    <row r="6800" spans="1:1" x14ac:dyDescent="0.25">
      <c r="A6800" s="123"/>
    </row>
    <row r="6801" spans="1:1" x14ac:dyDescent="0.25">
      <c r="A6801" s="123"/>
    </row>
    <row r="6802" spans="1:1" x14ac:dyDescent="0.25">
      <c r="A6802" s="123"/>
    </row>
    <row r="6803" spans="1:1" x14ac:dyDescent="0.25">
      <c r="A6803" s="123"/>
    </row>
    <row r="6804" spans="1:1" x14ac:dyDescent="0.25">
      <c r="A6804" s="123"/>
    </row>
    <row r="6805" spans="1:1" x14ac:dyDescent="0.25">
      <c r="A6805" s="123"/>
    </row>
    <row r="6806" spans="1:1" x14ac:dyDescent="0.25">
      <c r="A6806" s="123"/>
    </row>
    <row r="6807" spans="1:1" x14ac:dyDescent="0.25">
      <c r="A6807" s="123"/>
    </row>
    <row r="6808" spans="1:1" x14ac:dyDescent="0.25">
      <c r="A6808" s="123"/>
    </row>
    <row r="6809" spans="1:1" x14ac:dyDescent="0.25">
      <c r="A6809" s="123"/>
    </row>
    <row r="6810" spans="1:1" x14ac:dyDescent="0.25">
      <c r="A6810" s="123"/>
    </row>
    <row r="6811" spans="1:1" x14ac:dyDescent="0.25">
      <c r="A6811" s="123"/>
    </row>
    <row r="6812" spans="1:1" x14ac:dyDescent="0.25">
      <c r="A6812" s="123"/>
    </row>
    <row r="6813" spans="1:1" x14ac:dyDescent="0.25">
      <c r="A6813" s="123"/>
    </row>
    <row r="6814" spans="1:1" x14ac:dyDescent="0.25">
      <c r="A6814" s="123"/>
    </row>
    <row r="6815" spans="1:1" x14ac:dyDescent="0.25">
      <c r="A6815" s="123"/>
    </row>
    <row r="6816" spans="1:1" x14ac:dyDescent="0.25">
      <c r="A6816" s="123"/>
    </row>
    <row r="6817" spans="1:1" x14ac:dyDescent="0.25">
      <c r="A6817" s="123"/>
    </row>
    <row r="6818" spans="1:1" x14ac:dyDescent="0.25">
      <c r="A6818" s="123"/>
    </row>
    <row r="6819" spans="1:1" x14ac:dyDescent="0.25">
      <c r="A6819" s="123"/>
    </row>
    <row r="6820" spans="1:1" x14ac:dyDescent="0.25">
      <c r="A6820" s="123"/>
    </row>
    <row r="6821" spans="1:1" x14ac:dyDescent="0.25">
      <c r="A6821" s="123"/>
    </row>
    <row r="6822" spans="1:1" x14ac:dyDescent="0.25">
      <c r="A6822" s="123"/>
    </row>
    <row r="6823" spans="1:1" x14ac:dyDescent="0.25">
      <c r="A6823" s="123"/>
    </row>
    <row r="6824" spans="1:1" x14ac:dyDescent="0.25">
      <c r="A6824" s="123"/>
    </row>
    <row r="6825" spans="1:1" x14ac:dyDescent="0.25">
      <c r="A6825" s="123"/>
    </row>
    <row r="6826" spans="1:1" x14ac:dyDescent="0.25">
      <c r="A6826" s="123"/>
    </row>
    <row r="6827" spans="1:1" x14ac:dyDescent="0.25">
      <c r="A6827" s="123"/>
    </row>
    <row r="6828" spans="1:1" x14ac:dyDescent="0.25">
      <c r="A6828" s="123"/>
    </row>
    <row r="6829" spans="1:1" x14ac:dyDescent="0.25">
      <c r="A6829" s="123"/>
    </row>
    <row r="6830" spans="1:1" x14ac:dyDescent="0.25">
      <c r="A6830" s="123"/>
    </row>
    <row r="6831" spans="1:1" x14ac:dyDescent="0.25">
      <c r="A6831" s="123"/>
    </row>
    <row r="6832" spans="1:1" x14ac:dyDescent="0.25">
      <c r="A6832" s="123"/>
    </row>
    <row r="6833" spans="1:1" x14ac:dyDescent="0.25">
      <c r="A6833" s="123"/>
    </row>
    <row r="6834" spans="1:1" x14ac:dyDescent="0.25">
      <c r="A6834" s="123"/>
    </row>
    <row r="6835" spans="1:1" x14ac:dyDescent="0.25">
      <c r="A6835" s="123"/>
    </row>
    <row r="6836" spans="1:1" x14ac:dyDescent="0.25">
      <c r="A6836" s="123"/>
    </row>
    <row r="6837" spans="1:1" x14ac:dyDescent="0.25">
      <c r="A6837" s="123"/>
    </row>
    <row r="6838" spans="1:1" x14ac:dyDescent="0.25">
      <c r="A6838" s="123"/>
    </row>
    <row r="6839" spans="1:1" x14ac:dyDescent="0.25">
      <c r="A6839" s="123"/>
    </row>
    <row r="6840" spans="1:1" x14ac:dyDescent="0.25">
      <c r="A6840" s="123"/>
    </row>
    <row r="6841" spans="1:1" x14ac:dyDescent="0.25">
      <c r="A6841" s="123"/>
    </row>
    <row r="6842" spans="1:1" x14ac:dyDescent="0.25">
      <c r="A6842" s="123"/>
    </row>
    <row r="6843" spans="1:1" x14ac:dyDescent="0.25">
      <c r="A6843" s="123"/>
    </row>
    <row r="6844" spans="1:1" x14ac:dyDescent="0.25">
      <c r="A6844" s="123"/>
    </row>
    <row r="6845" spans="1:1" x14ac:dyDescent="0.25">
      <c r="A6845" s="123"/>
    </row>
    <row r="6846" spans="1:1" x14ac:dyDescent="0.25">
      <c r="A6846" s="123"/>
    </row>
    <row r="6847" spans="1:1" x14ac:dyDescent="0.25">
      <c r="A6847" s="123"/>
    </row>
    <row r="6848" spans="1:1" x14ac:dyDescent="0.25">
      <c r="A6848" s="123"/>
    </row>
    <row r="6849" spans="1:1" x14ac:dyDescent="0.25">
      <c r="A6849" s="123"/>
    </row>
    <row r="6850" spans="1:1" x14ac:dyDescent="0.25">
      <c r="A6850" s="123"/>
    </row>
    <row r="6851" spans="1:1" x14ac:dyDescent="0.25">
      <c r="A6851" s="123"/>
    </row>
    <row r="6852" spans="1:1" x14ac:dyDescent="0.25">
      <c r="A6852" s="123"/>
    </row>
    <row r="6853" spans="1:1" x14ac:dyDescent="0.25">
      <c r="A6853" s="123"/>
    </row>
    <row r="6854" spans="1:1" x14ac:dyDescent="0.25">
      <c r="A6854" s="123"/>
    </row>
    <row r="6855" spans="1:1" x14ac:dyDescent="0.25">
      <c r="A6855" s="123"/>
    </row>
    <row r="6856" spans="1:1" x14ac:dyDescent="0.25">
      <c r="A6856" s="123"/>
    </row>
    <row r="6857" spans="1:1" x14ac:dyDescent="0.25">
      <c r="A6857" s="123"/>
    </row>
    <row r="6858" spans="1:1" x14ac:dyDescent="0.25">
      <c r="A6858" s="123"/>
    </row>
    <row r="6859" spans="1:1" x14ac:dyDescent="0.25">
      <c r="A6859" s="123"/>
    </row>
    <row r="6860" spans="1:1" x14ac:dyDescent="0.25">
      <c r="A6860" s="123"/>
    </row>
    <row r="6861" spans="1:1" x14ac:dyDescent="0.25">
      <c r="A6861" s="123"/>
    </row>
    <row r="6862" spans="1:1" x14ac:dyDescent="0.25">
      <c r="A6862" s="123"/>
    </row>
    <row r="6863" spans="1:1" x14ac:dyDescent="0.25">
      <c r="A6863" s="123"/>
    </row>
    <row r="6864" spans="1:1" x14ac:dyDescent="0.25">
      <c r="A6864" s="123"/>
    </row>
    <row r="6865" spans="1:1" x14ac:dyDescent="0.25">
      <c r="A6865" s="123"/>
    </row>
    <row r="6866" spans="1:1" x14ac:dyDescent="0.25">
      <c r="A6866" s="123"/>
    </row>
    <row r="6867" spans="1:1" x14ac:dyDescent="0.25">
      <c r="A6867" s="123"/>
    </row>
    <row r="6868" spans="1:1" x14ac:dyDescent="0.25">
      <c r="A6868" s="123"/>
    </row>
    <row r="6869" spans="1:1" x14ac:dyDescent="0.25">
      <c r="A6869" s="123"/>
    </row>
    <row r="6870" spans="1:1" x14ac:dyDescent="0.25">
      <c r="A6870" s="123"/>
    </row>
    <row r="6871" spans="1:1" x14ac:dyDescent="0.25">
      <c r="A6871" s="123"/>
    </row>
    <row r="6872" spans="1:1" x14ac:dyDescent="0.25">
      <c r="A6872" s="123"/>
    </row>
    <row r="6873" spans="1:1" x14ac:dyDescent="0.25">
      <c r="A6873" s="123"/>
    </row>
    <row r="6874" spans="1:1" x14ac:dyDescent="0.25">
      <c r="A6874" s="123"/>
    </row>
    <row r="6875" spans="1:1" x14ac:dyDescent="0.25">
      <c r="A6875" s="123"/>
    </row>
    <row r="6876" spans="1:1" x14ac:dyDescent="0.25">
      <c r="A6876" s="123"/>
    </row>
    <row r="6877" spans="1:1" x14ac:dyDescent="0.25">
      <c r="A6877" s="123"/>
    </row>
    <row r="6878" spans="1:1" x14ac:dyDescent="0.25">
      <c r="A6878" s="123"/>
    </row>
    <row r="6879" spans="1:1" x14ac:dyDescent="0.25">
      <c r="A6879" s="123"/>
    </row>
    <row r="6880" spans="1:1" x14ac:dyDescent="0.25">
      <c r="A6880" s="123"/>
    </row>
    <row r="6881" spans="1:1" x14ac:dyDescent="0.25">
      <c r="A6881" s="123"/>
    </row>
    <row r="6882" spans="1:1" x14ac:dyDescent="0.25">
      <c r="A6882" s="123"/>
    </row>
    <row r="6883" spans="1:1" x14ac:dyDescent="0.25">
      <c r="A6883" s="123"/>
    </row>
    <row r="6884" spans="1:1" x14ac:dyDescent="0.25">
      <c r="A6884" s="123"/>
    </row>
    <row r="6885" spans="1:1" x14ac:dyDescent="0.25">
      <c r="A6885" s="123"/>
    </row>
    <row r="6886" spans="1:1" x14ac:dyDescent="0.25">
      <c r="A6886" s="123"/>
    </row>
    <row r="6887" spans="1:1" x14ac:dyDescent="0.25">
      <c r="A6887" s="123"/>
    </row>
    <row r="6888" spans="1:1" x14ac:dyDescent="0.25">
      <c r="A6888" s="123"/>
    </row>
    <row r="6889" spans="1:1" x14ac:dyDescent="0.25">
      <c r="A6889" s="123"/>
    </row>
    <row r="6890" spans="1:1" x14ac:dyDescent="0.25">
      <c r="A6890" s="123"/>
    </row>
    <row r="6891" spans="1:1" x14ac:dyDescent="0.25">
      <c r="A6891" s="123"/>
    </row>
    <row r="6892" spans="1:1" x14ac:dyDescent="0.25">
      <c r="A6892" s="123"/>
    </row>
    <row r="6893" spans="1:1" x14ac:dyDescent="0.25">
      <c r="A6893" s="123"/>
    </row>
    <row r="6894" spans="1:1" x14ac:dyDescent="0.25">
      <c r="A6894" s="123"/>
    </row>
    <row r="6895" spans="1:1" x14ac:dyDescent="0.25">
      <c r="A6895" s="123"/>
    </row>
    <row r="6896" spans="1:1" x14ac:dyDescent="0.25">
      <c r="A6896" s="123"/>
    </row>
    <row r="6897" spans="1:1" x14ac:dyDescent="0.25">
      <c r="A6897" s="123"/>
    </row>
    <row r="6898" spans="1:1" x14ac:dyDescent="0.25">
      <c r="A6898" s="123"/>
    </row>
    <row r="6899" spans="1:1" x14ac:dyDescent="0.25">
      <c r="A6899" s="123"/>
    </row>
    <row r="6900" spans="1:1" x14ac:dyDescent="0.25">
      <c r="A6900" s="123"/>
    </row>
    <row r="6901" spans="1:1" x14ac:dyDescent="0.25">
      <c r="A6901" s="123"/>
    </row>
    <row r="6902" spans="1:1" x14ac:dyDescent="0.25">
      <c r="A6902" s="123"/>
    </row>
    <row r="6903" spans="1:1" x14ac:dyDescent="0.25">
      <c r="A6903" s="123"/>
    </row>
    <row r="6904" spans="1:1" x14ac:dyDescent="0.25">
      <c r="A6904" s="123"/>
    </row>
    <row r="6905" spans="1:1" x14ac:dyDescent="0.25">
      <c r="A6905" s="123"/>
    </row>
    <row r="6906" spans="1:1" x14ac:dyDescent="0.25">
      <c r="A6906" s="123"/>
    </row>
    <row r="6907" spans="1:1" x14ac:dyDescent="0.25">
      <c r="A6907" s="123"/>
    </row>
    <row r="6908" spans="1:1" x14ac:dyDescent="0.25">
      <c r="A6908" s="123"/>
    </row>
    <row r="6909" spans="1:1" x14ac:dyDescent="0.25">
      <c r="A6909" s="123"/>
    </row>
    <row r="6910" spans="1:1" x14ac:dyDescent="0.25">
      <c r="A6910" s="123"/>
    </row>
    <row r="6911" spans="1:1" x14ac:dyDescent="0.25">
      <c r="A6911" s="123"/>
    </row>
    <row r="6912" spans="1:1" x14ac:dyDescent="0.25">
      <c r="A6912" s="123"/>
    </row>
    <row r="6913" spans="1:1" x14ac:dyDescent="0.25">
      <c r="A6913" s="123"/>
    </row>
    <row r="6914" spans="1:1" x14ac:dyDescent="0.25">
      <c r="A6914" s="123"/>
    </row>
    <row r="6915" spans="1:1" x14ac:dyDescent="0.25">
      <c r="A6915" s="123"/>
    </row>
    <row r="6916" spans="1:1" x14ac:dyDescent="0.25">
      <c r="A6916" s="123"/>
    </row>
    <row r="6917" spans="1:1" x14ac:dyDescent="0.25">
      <c r="A6917" s="123"/>
    </row>
    <row r="6918" spans="1:1" x14ac:dyDescent="0.25">
      <c r="A6918" s="123"/>
    </row>
    <row r="6919" spans="1:1" x14ac:dyDescent="0.25">
      <c r="A6919" s="123"/>
    </row>
    <row r="6920" spans="1:1" x14ac:dyDescent="0.25">
      <c r="A6920" s="123"/>
    </row>
    <row r="6921" spans="1:1" x14ac:dyDescent="0.25">
      <c r="A6921" s="123"/>
    </row>
    <row r="6922" spans="1:1" x14ac:dyDescent="0.25">
      <c r="A6922" s="123"/>
    </row>
    <row r="6923" spans="1:1" x14ac:dyDescent="0.25">
      <c r="A6923" s="123"/>
    </row>
    <row r="6924" spans="1:1" x14ac:dyDescent="0.25">
      <c r="A6924" s="123"/>
    </row>
    <row r="6925" spans="1:1" x14ac:dyDescent="0.25">
      <c r="A6925" s="123"/>
    </row>
    <row r="6926" spans="1:1" x14ac:dyDescent="0.25">
      <c r="A6926" s="123"/>
    </row>
    <row r="6927" spans="1:1" x14ac:dyDescent="0.25">
      <c r="A6927" s="123"/>
    </row>
    <row r="6928" spans="1:1" x14ac:dyDescent="0.25">
      <c r="A6928" s="123"/>
    </row>
    <row r="6929" spans="1:1" x14ac:dyDescent="0.25">
      <c r="A6929" s="123"/>
    </row>
    <row r="6930" spans="1:1" x14ac:dyDescent="0.25">
      <c r="A6930" s="123"/>
    </row>
    <row r="6931" spans="1:1" x14ac:dyDescent="0.25">
      <c r="A6931" s="123"/>
    </row>
    <row r="6932" spans="1:1" x14ac:dyDescent="0.25">
      <c r="A6932" s="123"/>
    </row>
    <row r="6933" spans="1:1" x14ac:dyDescent="0.25">
      <c r="A6933" s="123"/>
    </row>
    <row r="6934" spans="1:1" x14ac:dyDescent="0.25">
      <c r="A6934" s="123"/>
    </row>
    <row r="6935" spans="1:1" x14ac:dyDescent="0.25">
      <c r="A6935" s="123"/>
    </row>
    <row r="6936" spans="1:1" x14ac:dyDescent="0.25">
      <c r="A6936" s="123"/>
    </row>
    <row r="6937" spans="1:1" x14ac:dyDescent="0.25">
      <c r="A6937" s="123"/>
    </row>
    <row r="6938" spans="1:1" x14ac:dyDescent="0.25">
      <c r="A6938" s="123"/>
    </row>
    <row r="6939" spans="1:1" x14ac:dyDescent="0.25">
      <c r="A6939" s="123"/>
    </row>
    <row r="6940" spans="1:1" x14ac:dyDescent="0.25">
      <c r="A6940" s="123"/>
    </row>
    <row r="6941" spans="1:1" x14ac:dyDescent="0.25">
      <c r="A6941" s="123"/>
    </row>
    <row r="6942" spans="1:1" x14ac:dyDescent="0.25">
      <c r="A6942" s="123"/>
    </row>
    <row r="6943" spans="1:1" x14ac:dyDescent="0.25">
      <c r="A6943" s="123"/>
    </row>
    <row r="6944" spans="1:1" x14ac:dyDescent="0.25">
      <c r="A6944" s="123"/>
    </row>
    <row r="6945" spans="1:1" x14ac:dyDescent="0.25">
      <c r="A6945" s="123"/>
    </row>
    <row r="6946" spans="1:1" x14ac:dyDescent="0.25">
      <c r="A6946" s="123"/>
    </row>
    <row r="6947" spans="1:1" x14ac:dyDescent="0.25">
      <c r="A6947" s="123"/>
    </row>
    <row r="6948" spans="1:1" x14ac:dyDescent="0.25">
      <c r="A6948" s="123"/>
    </row>
    <row r="6949" spans="1:1" x14ac:dyDescent="0.25">
      <c r="A6949" s="123"/>
    </row>
    <row r="6950" spans="1:1" x14ac:dyDescent="0.25">
      <c r="A6950" s="123"/>
    </row>
    <row r="6951" spans="1:1" x14ac:dyDescent="0.25">
      <c r="A6951" s="123"/>
    </row>
    <row r="6952" spans="1:1" x14ac:dyDescent="0.25">
      <c r="A6952" s="123"/>
    </row>
    <row r="6953" spans="1:1" x14ac:dyDescent="0.25">
      <c r="A6953" s="123"/>
    </row>
    <row r="6954" spans="1:1" x14ac:dyDescent="0.25">
      <c r="A6954" s="123"/>
    </row>
    <row r="6955" spans="1:1" x14ac:dyDescent="0.25">
      <c r="A6955" s="123"/>
    </row>
    <row r="6956" spans="1:1" x14ac:dyDescent="0.25">
      <c r="A6956" s="123"/>
    </row>
    <row r="6957" spans="1:1" x14ac:dyDescent="0.25">
      <c r="A6957" s="123"/>
    </row>
    <row r="6958" spans="1:1" x14ac:dyDescent="0.25">
      <c r="A6958" s="123"/>
    </row>
    <row r="6959" spans="1:1" x14ac:dyDescent="0.25">
      <c r="A6959" s="123"/>
    </row>
    <row r="6960" spans="1:1" x14ac:dyDescent="0.25">
      <c r="A6960" s="123"/>
    </row>
    <row r="6961" spans="1:1" x14ac:dyDescent="0.25">
      <c r="A6961" s="123"/>
    </row>
    <row r="6962" spans="1:1" x14ac:dyDescent="0.25">
      <c r="A6962" s="123"/>
    </row>
    <row r="6963" spans="1:1" x14ac:dyDescent="0.25">
      <c r="A6963" s="123"/>
    </row>
    <row r="6964" spans="1:1" x14ac:dyDescent="0.25">
      <c r="A6964" s="123"/>
    </row>
    <row r="6965" spans="1:1" x14ac:dyDescent="0.25">
      <c r="A6965" s="123"/>
    </row>
    <row r="6966" spans="1:1" x14ac:dyDescent="0.25">
      <c r="A6966" s="123"/>
    </row>
    <row r="6967" spans="1:1" x14ac:dyDescent="0.25">
      <c r="A6967" s="123"/>
    </row>
    <row r="6968" spans="1:1" x14ac:dyDescent="0.25">
      <c r="A6968" s="123"/>
    </row>
    <row r="6969" spans="1:1" x14ac:dyDescent="0.25">
      <c r="A6969" s="123"/>
    </row>
    <row r="6970" spans="1:1" x14ac:dyDescent="0.25">
      <c r="A6970" s="123"/>
    </row>
    <row r="6971" spans="1:1" x14ac:dyDescent="0.25">
      <c r="A6971" s="123"/>
    </row>
    <row r="6972" spans="1:1" x14ac:dyDescent="0.25">
      <c r="A6972" s="123"/>
    </row>
    <row r="6973" spans="1:1" x14ac:dyDescent="0.25">
      <c r="A6973" s="123"/>
    </row>
    <row r="6974" spans="1:1" x14ac:dyDescent="0.25">
      <c r="A6974" s="123"/>
    </row>
    <row r="6975" spans="1:1" x14ac:dyDescent="0.25">
      <c r="A6975" s="123"/>
    </row>
    <row r="6976" spans="1:1" x14ac:dyDescent="0.25">
      <c r="A6976" s="123"/>
    </row>
    <row r="6977" spans="1:1" x14ac:dyDescent="0.25">
      <c r="A6977" s="123"/>
    </row>
    <row r="6978" spans="1:1" x14ac:dyDescent="0.25">
      <c r="A6978" s="123"/>
    </row>
    <row r="6979" spans="1:1" x14ac:dyDescent="0.25">
      <c r="A6979" s="123"/>
    </row>
    <row r="6980" spans="1:1" x14ac:dyDescent="0.25">
      <c r="A6980" s="123"/>
    </row>
    <row r="6981" spans="1:1" x14ac:dyDescent="0.25">
      <c r="A6981" s="123"/>
    </row>
    <row r="6982" spans="1:1" x14ac:dyDescent="0.25">
      <c r="A6982" s="123"/>
    </row>
    <row r="6983" spans="1:1" x14ac:dyDescent="0.25">
      <c r="A6983" s="123"/>
    </row>
    <row r="6984" spans="1:1" x14ac:dyDescent="0.25">
      <c r="A6984" s="123"/>
    </row>
    <row r="6985" spans="1:1" x14ac:dyDescent="0.25">
      <c r="A6985" s="123"/>
    </row>
    <row r="6986" spans="1:1" x14ac:dyDescent="0.25">
      <c r="A6986" s="123"/>
    </row>
    <row r="6987" spans="1:1" x14ac:dyDescent="0.25">
      <c r="A6987" s="123"/>
    </row>
    <row r="6988" spans="1:1" x14ac:dyDescent="0.25">
      <c r="A6988" s="123"/>
    </row>
    <row r="6989" spans="1:1" x14ac:dyDescent="0.25">
      <c r="A6989" s="123"/>
    </row>
    <row r="6990" spans="1:1" x14ac:dyDescent="0.25">
      <c r="A6990" s="123"/>
    </row>
    <row r="6991" spans="1:1" x14ac:dyDescent="0.25">
      <c r="A6991" s="123"/>
    </row>
    <row r="6992" spans="1:1" x14ac:dyDescent="0.25">
      <c r="A6992" s="123"/>
    </row>
    <row r="6993" spans="1:1" x14ac:dyDescent="0.25">
      <c r="A6993" s="123"/>
    </row>
    <row r="6994" spans="1:1" x14ac:dyDescent="0.25">
      <c r="A6994" s="123"/>
    </row>
    <row r="6995" spans="1:1" x14ac:dyDescent="0.25">
      <c r="A6995" s="123"/>
    </row>
    <row r="6996" spans="1:1" x14ac:dyDescent="0.25">
      <c r="A6996" s="123"/>
    </row>
    <row r="6997" spans="1:1" x14ac:dyDescent="0.25">
      <c r="A6997" s="123"/>
    </row>
    <row r="6998" spans="1:1" x14ac:dyDescent="0.25">
      <c r="A6998" s="123"/>
    </row>
    <row r="6999" spans="1:1" x14ac:dyDescent="0.25">
      <c r="A6999" s="123"/>
    </row>
    <row r="7000" spans="1:1" x14ac:dyDescent="0.25">
      <c r="A7000" s="123"/>
    </row>
    <row r="7001" spans="1:1" x14ac:dyDescent="0.25">
      <c r="A7001" s="123"/>
    </row>
    <row r="7002" spans="1:1" x14ac:dyDescent="0.25">
      <c r="A7002" s="123"/>
    </row>
    <row r="7003" spans="1:1" x14ac:dyDescent="0.25">
      <c r="A7003" s="123"/>
    </row>
    <row r="7004" spans="1:1" x14ac:dyDescent="0.25">
      <c r="A7004" s="123"/>
    </row>
    <row r="7005" spans="1:1" x14ac:dyDescent="0.25">
      <c r="A7005" s="123"/>
    </row>
    <row r="7006" spans="1:1" x14ac:dyDescent="0.25">
      <c r="A7006" s="123"/>
    </row>
    <row r="7007" spans="1:1" x14ac:dyDescent="0.25">
      <c r="A7007" s="123"/>
    </row>
    <row r="7008" spans="1:1" x14ac:dyDescent="0.25">
      <c r="A7008" s="123"/>
    </row>
    <row r="7009" spans="1:1" x14ac:dyDescent="0.25">
      <c r="A7009" s="123"/>
    </row>
    <row r="7010" spans="1:1" x14ac:dyDescent="0.25">
      <c r="A7010" s="123"/>
    </row>
    <row r="7011" spans="1:1" x14ac:dyDescent="0.25">
      <c r="A7011" s="123"/>
    </row>
    <row r="7012" spans="1:1" x14ac:dyDescent="0.25">
      <c r="A7012" s="123"/>
    </row>
    <row r="7013" spans="1:1" x14ac:dyDescent="0.25">
      <c r="A7013" s="123"/>
    </row>
    <row r="7014" spans="1:1" x14ac:dyDescent="0.25">
      <c r="A7014" s="123"/>
    </row>
    <row r="7015" spans="1:1" x14ac:dyDescent="0.25">
      <c r="A7015" s="123"/>
    </row>
    <row r="7016" spans="1:1" x14ac:dyDescent="0.25">
      <c r="A7016" s="123"/>
    </row>
    <row r="7017" spans="1:1" x14ac:dyDescent="0.25">
      <c r="A7017" s="123"/>
    </row>
    <row r="7018" spans="1:1" x14ac:dyDescent="0.25">
      <c r="A7018" s="123"/>
    </row>
    <row r="7019" spans="1:1" x14ac:dyDescent="0.25">
      <c r="A7019" s="123"/>
    </row>
    <row r="7020" spans="1:1" x14ac:dyDescent="0.25">
      <c r="A7020" s="123"/>
    </row>
    <row r="7021" spans="1:1" x14ac:dyDescent="0.25">
      <c r="A7021" s="123"/>
    </row>
    <row r="7022" spans="1:1" x14ac:dyDescent="0.25">
      <c r="A7022" s="123"/>
    </row>
    <row r="7023" spans="1:1" x14ac:dyDescent="0.25">
      <c r="A7023" s="123"/>
    </row>
    <row r="7024" spans="1:1" x14ac:dyDescent="0.25">
      <c r="A7024" s="123"/>
    </row>
    <row r="7025" spans="1:1" x14ac:dyDescent="0.25">
      <c r="A7025" s="123"/>
    </row>
    <row r="7026" spans="1:1" x14ac:dyDescent="0.25">
      <c r="A7026" s="123"/>
    </row>
    <row r="7027" spans="1:1" x14ac:dyDescent="0.25">
      <c r="A7027" s="123"/>
    </row>
    <row r="7028" spans="1:1" x14ac:dyDescent="0.25">
      <c r="A7028" s="123"/>
    </row>
    <row r="7029" spans="1:1" x14ac:dyDescent="0.25">
      <c r="A7029" s="123"/>
    </row>
    <row r="7030" spans="1:1" x14ac:dyDescent="0.25">
      <c r="A7030" s="123"/>
    </row>
    <row r="7031" spans="1:1" x14ac:dyDescent="0.25">
      <c r="A7031" s="123"/>
    </row>
    <row r="7032" spans="1:1" x14ac:dyDescent="0.25">
      <c r="A7032" s="123"/>
    </row>
    <row r="7033" spans="1:1" x14ac:dyDescent="0.25">
      <c r="A7033" s="123"/>
    </row>
    <row r="7034" spans="1:1" x14ac:dyDescent="0.25">
      <c r="A7034" s="123"/>
    </row>
    <row r="7035" spans="1:1" x14ac:dyDescent="0.25">
      <c r="A7035" s="123"/>
    </row>
    <row r="7036" spans="1:1" x14ac:dyDescent="0.25">
      <c r="A7036" s="123"/>
    </row>
    <row r="7037" spans="1:1" x14ac:dyDescent="0.25">
      <c r="A7037" s="123"/>
    </row>
    <row r="7038" spans="1:1" x14ac:dyDescent="0.25">
      <c r="A7038" s="123"/>
    </row>
    <row r="7039" spans="1:1" x14ac:dyDescent="0.25">
      <c r="A7039" s="123"/>
    </row>
    <row r="7040" spans="1:1" x14ac:dyDescent="0.25">
      <c r="A7040" s="123"/>
    </row>
    <row r="7041" spans="1:1" x14ac:dyDescent="0.25">
      <c r="A7041" s="123"/>
    </row>
    <row r="7042" spans="1:1" x14ac:dyDescent="0.25">
      <c r="A7042" s="123"/>
    </row>
    <row r="7043" spans="1:1" x14ac:dyDescent="0.25">
      <c r="A7043" s="123"/>
    </row>
    <row r="7044" spans="1:1" x14ac:dyDescent="0.25">
      <c r="A7044" s="123"/>
    </row>
    <row r="7045" spans="1:1" x14ac:dyDescent="0.25">
      <c r="A7045" s="123"/>
    </row>
    <row r="7046" spans="1:1" x14ac:dyDescent="0.25">
      <c r="A7046" s="123"/>
    </row>
    <row r="7047" spans="1:1" x14ac:dyDescent="0.25">
      <c r="A7047" s="123"/>
    </row>
    <row r="7048" spans="1:1" x14ac:dyDescent="0.25">
      <c r="A7048" s="123"/>
    </row>
    <row r="7049" spans="1:1" x14ac:dyDescent="0.25">
      <c r="A7049" s="123"/>
    </row>
    <row r="7050" spans="1:1" x14ac:dyDescent="0.25">
      <c r="A7050" s="123"/>
    </row>
    <row r="7051" spans="1:1" x14ac:dyDescent="0.25">
      <c r="A7051" s="123"/>
    </row>
    <row r="7052" spans="1:1" x14ac:dyDescent="0.25">
      <c r="A7052" s="123"/>
    </row>
    <row r="7053" spans="1:1" x14ac:dyDescent="0.25">
      <c r="A7053" s="123"/>
    </row>
    <row r="7054" spans="1:1" x14ac:dyDescent="0.25">
      <c r="A7054" s="123"/>
    </row>
    <row r="7055" spans="1:1" x14ac:dyDescent="0.25">
      <c r="A7055" s="123"/>
    </row>
    <row r="7056" spans="1:1" x14ac:dyDescent="0.25">
      <c r="A7056" s="123"/>
    </row>
    <row r="7057" spans="1:1" x14ac:dyDescent="0.25">
      <c r="A7057" s="123"/>
    </row>
    <row r="7058" spans="1:1" x14ac:dyDescent="0.25">
      <c r="A7058" s="123"/>
    </row>
    <row r="7059" spans="1:1" x14ac:dyDescent="0.25">
      <c r="A7059" s="123"/>
    </row>
    <row r="7060" spans="1:1" x14ac:dyDescent="0.25">
      <c r="A7060" s="123"/>
    </row>
    <row r="7061" spans="1:1" x14ac:dyDescent="0.25">
      <c r="A7061" s="123"/>
    </row>
    <row r="7062" spans="1:1" x14ac:dyDescent="0.25">
      <c r="A7062" s="123"/>
    </row>
    <row r="7063" spans="1:1" x14ac:dyDescent="0.25">
      <c r="A7063" s="123"/>
    </row>
    <row r="7064" spans="1:1" x14ac:dyDescent="0.25">
      <c r="A7064" s="123"/>
    </row>
    <row r="7065" spans="1:1" x14ac:dyDescent="0.25">
      <c r="A7065" s="123"/>
    </row>
    <row r="7066" spans="1:1" x14ac:dyDescent="0.25">
      <c r="A7066" s="123"/>
    </row>
    <row r="7067" spans="1:1" x14ac:dyDescent="0.25">
      <c r="A7067" s="123"/>
    </row>
    <row r="7068" spans="1:1" x14ac:dyDescent="0.25">
      <c r="A7068" s="123"/>
    </row>
    <row r="7069" spans="1:1" x14ac:dyDescent="0.25">
      <c r="A7069" s="123"/>
    </row>
    <row r="7070" spans="1:1" x14ac:dyDescent="0.25">
      <c r="A7070" s="123"/>
    </row>
    <row r="7071" spans="1:1" x14ac:dyDescent="0.25">
      <c r="A7071" s="123"/>
    </row>
    <row r="7072" spans="1:1" x14ac:dyDescent="0.25">
      <c r="A7072" s="123"/>
    </row>
    <row r="7073" spans="1:1" x14ac:dyDescent="0.25">
      <c r="A7073" s="123"/>
    </row>
    <row r="7074" spans="1:1" x14ac:dyDescent="0.25">
      <c r="A7074" s="123"/>
    </row>
    <row r="7075" spans="1:1" x14ac:dyDescent="0.25">
      <c r="A7075" s="123"/>
    </row>
    <row r="7076" spans="1:1" x14ac:dyDescent="0.25">
      <c r="A7076" s="123"/>
    </row>
    <row r="7077" spans="1:1" x14ac:dyDescent="0.25">
      <c r="A7077" s="123"/>
    </row>
    <row r="7078" spans="1:1" x14ac:dyDescent="0.25">
      <c r="A7078" s="123"/>
    </row>
    <row r="7079" spans="1:1" x14ac:dyDescent="0.25">
      <c r="A7079" s="123"/>
    </row>
    <row r="7080" spans="1:1" x14ac:dyDescent="0.25">
      <c r="A7080" s="123"/>
    </row>
    <row r="7081" spans="1:1" x14ac:dyDescent="0.25">
      <c r="A7081" s="123"/>
    </row>
    <row r="7082" spans="1:1" x14ac:dyDescent="0.25">
      <c r="A7082" s="123"/>
    </row>
    <row r="7083" spans="1:1" x14ac:dyDescent="0.25">
      <c r="A7083" s="123"/>
    </row>
    <row r="7084" spans="1:1" x14ac:dyDescent="0.25">
      <c r="A7084" s="123"/>
    </row>
    <row r="7085" spans="1:1" x14ac:dyDescent="0.25">
      <c r="A7085" s="123"/>
    </row>
    <row r="7086" spans="1:1" x14ac:dyDescent="0.25">
      <c r="A7086" s="123"/>
    </row>
    <row r="7087" spans="1:1" x14ac:dyDescent="0.25">
      <c r="A7087" s="123"/>
    </row>
    <row r="7088" spans="1:1" x14ac:dyDescent="0.25">
      <c r="A7088" s="123"/>
    </row>
    <row r="7089" spans="1:1" x14ac:dyDescent="0.25">
      <c r="A7089" s="123"/>
    </row>
    <row r="7090" spans="1:1" x14ac:dyDescent="0.25">
      <c r="A7090" s="123"/>
    </row>
    <row r="7091" spans="1:1" x14ac:dyDescent="0.25">
      <c r="A7091" s="123"/>
    </row>
    <row r="7092" spans="1:1" x14ac:dyDescent="0.25">
      <c r="A7092" s="123"/>
    </row>
    <row r="7093" spans="1:1" x14ac:dyDescent="0.25">
      <c r="A7093" s="123"/>
    </row>
    <row r="7094" spans="1:1" x14ac:dyDescent="0.25">
      <c r="A7094" s="123"/>
    </row>
    <row r="7095" spans="1:1" x14ac:dyDescent="0.25">
      <c r="A7095" s="123"/>
    </row>
    <row r="7096" spans="1:1" x14ac:dyDescent="0.25">
      <c r="A7096" s="123"/>
    </row>
    <row r="7097" spans="1:1" x14ac:dyDescent="0.25">
      <c r="A7097" s="123"/>
    </row>
    <row r="7098" spans="1:1" x14ac:dyDescent="0.25">
      <c r="A7098" s="123"/>
    </row>
    <row r="7099" spans="1:1" x14ac:dyDescent="0.25">
      <c r="A7099" s="123"/>
    </row>
    <row r="7100" spans="1:1" x14ac:dyDescent="0.25">
      <c r="A7100" s="123"/>
    </row>
    <row r="7101" spans="1:1" x14ac:dyDescent="0.25">
      <c r="A7101" s="123"/>
    </row>
    <row r="7102" spans="1:1" x14ac:dyDescent="0.25">
      <c r="A7102" s="123"/>
    </row>
    <row r="7103" spans="1:1" x14ac:dyDescent="0.25">
      <c r="A7103" s="123"/>
    </row>
    <row r="7104" spans="1:1" x14ac:dyDescent="0.25">
      <c r="A7104" s="123"/>
    </row>
    <row r="7105" spans="1:1" x14ac:dyDescent="0.25">
      <c r="A7105" s="123"/>
    </row>
    <row r="7106" spans="1:1" x14ac:dyDescent="0.25">
      <c r="A7106" s="123"/>
    </row>
    <row r="7107" spans="1:1" x14ac:dyDescent="0.25">
      <c r="A7107" s="123"/>
    </row>
    <row r="7108" spans="1:1" x14ac:dyDescent="0.25">
      <c r="A7108" s="123"/>
    </row>
    <row r="7109" spans="1:1" x14ac:dyDescent="0.25">
      <c r="A7109" s="123"/>
    </row>
    <row r="7110" spans="1:1" x14ac:dyDescent="0.25">
      <c r="A7110" s="123"/>
    </row>
    <row r="7111" spans="1:1" x14ac:dyDescent="0.25">
      <c r="A7111" s="123"/>
    </row>
    <row r="7112" spans="1:1" x14ac:dyDescent="0.25">
      <c r="A7112" s="123"/>
    </row>
    <row r="7113" spans="1:1" x14ac:dyDescent="0.25">
      <c r="A7113" s="123"/>
    </row>
    <row r="7114" spans="1:1" x14ac:dyDescent="0.25">
      <c r="A7114" s="123"/>
    </row>
    <row r="7115" spans="1:1" x14ac:dyDescent="0.25">
      <c r="A7115" s="123"/>
    </row>
    <row r="7116" spans="1:1" x14ac:dyDescent="0.25">
      <c r="A7116" s="123"/>
    </row>
    <row r="7117" spans="1:1" x14ac:dyDescent="0.25">
      <c r="A7117" s="123"/>
    </row>
    <row r="7118" spans="1:1" x14ac:dyDescent="0.25">
      <c r="A7118" s="123"/>
    </row>
    <row r="7119" spans="1:1" x14ac:dyDescent="0.25">
      <c r="A7119" s="123"/>
    </row>
    <row r="7120" spans="1:1" x14ac:dyDescent="0.25">
      <c r="A7120" s="123"/>
    </row>
    <row r="7121" spans="1:1" x14ac:dyDescent="0.25">
      <c r="A7121" s="123"/>
    </row>
    <row r="7122" spans="1:1" x14ac:dyDescent="0.25">
      <c r="A7122" s="123"/>
    </row>
    <row r="7123" spans="1:1" x14ac:dyDescent="0.25">
      <c r="A7123" s="123"/>
    </row>
    <row r="7124" spans="1:1" x14ac:dyDescent="0.25">
      <c r="A7124" s="123"/>
    </row>
    <row r="7125" spans="1:1" x14ac:dyDescent="0.25">
      <c r="A7125" s="123"/>
    </row>
    <row r="7126" spans="1:1" x14ac:dyDescent="0.25">
      <c r="A7126" s="123"/>
    </row>
    <row r="7127" spans="1:1" x14ac:dyDescent="0.25">
      <c r="A7127" s="123"/>
    </row>
    <row r="7128" spans="1:1" x14ac:dyDescent="0.25">
      <c r="A7128" s="123"/>
    </row>
    <row r="7129" spans="1:1" x14ac:dyDescent="0.25">
      <c r="A7129" s="123"/>
    </row>
    <row r="7130" spans="1:1" x14ac:dyDescent="0.25">
      <c r="A7130" s="123"/>
    </row>
    <row r="7131" spans="1:1" x14ac:dyDescent="0.25">
      <c r="A7131" s="123"/>
    </row>
    <row r="7132" spans="1:1" x14ac:dyDescent="0.25">
      <c r="A7132" s="123"/>
    </row>
    <row r="7133" spans="1:1" x14ac:dyDescent="0.25">
      <c r="A7133" s="123"/>
    </row>
    <row r="7134" spans="1:1" x14ac:dyDescent="0.25">
      <c r="A7134" s="123"/>
    </row>
    <row r="7135" spans="1:1" x14ac:dyDescent="0.25">
      <c r="A7135" s="123"/>
    </row>
    <row r="7136" spans="1:1" x14ac:dyDescent="0.25">
      <c r="A7136" s="123"/>
    </row>
    <row r="7137" spans="1:1" x14ac:dyDescent="0.25">
      <c r="A7137" s="123"/>
    </row>
    <row r="7138" spans="1:1" x14ac:dyDescent="0.25">
      <c r="A7138" s="123"/>
    </row>
    <row r="7139" spans="1:1" x14ac:dyDescent="0.25">
      <c r="A7139" s="123"/>
    </row>
    <row r="7140" spans="1:1" x14ac:dyDescent="0.25">
      <c r="A7140" s="123"/>
    </row>
    <row r="7141" spans="1:1" x14ac:dyDescent="0.25">
      <c r="A7141" s="123"/>
    </row>
    <row r="7142" spans="1:1" x14ac:dyDescent="0.25">
      <c r="A7142" s="123"/>
    </row>
    <row r="7143" spans="1:1" x14ac:dyDescent="0.25">
      <c r="A7143" s="123"/>
    </row>
    <row r="7144" spans="1:1" x14ac:dyDescent="0.25">
      <c r="A7144" s="123"/>
    </row>
    <row r="7145" spans="1:1" x14ac:dyDescent="0.25">
      <c r="A7145" s="123"/>
    </row>
    <row r="7146" spans="1:1" x14ac:dyDescent="0.25">
      <c r="A7146" s="123"/>
    </row>
    <row r="7147" spans="1:1" x14ac:dyDescent="0.25">
      <c r="A7147" s="123"/>
    </row>
    <row r="7148" spans="1:1" x14ac:dyDescent="0.25">
      <c r="A7148" s="123"/>
    </row>
    <row r="7149" spans="1:1" x14ac:dyDescent="0.25">
      <c r="A7149" s="123"/>
    </row>
    <row r="7150" spans="1:1" x14ac:dyDescent="0.25">
      <c r="A7150" s="123"/>
    </row>
    <row r="7151" spans="1:1" x14ac:dyDescent="0.25">
      <c r="A7151" s="123"/>
    </row>
    <row r="7152" spans="1:1" x14ac:dyDescent="0.25">
      <c r="A7152" s="123"/>
    </row>
    <row r="7153" spans="1:1" x14ac:dyDescent="0.25">
      <c r="A7153" s="123"/>
    </row>
    <row r="7154" spans="1:1" x14ac:dyDescent="0.25">
      <c r="A7154" s="123"/>
    </row>
    <row r="7155" spans="1:1" x14ac:dyDescent="0.25">
      <c r="A7155" s="123"/>
    </row>
    <row r="7156" spans="1:1" x14ac:dyDescent="0.25">
      <c r="A7156" s="123"/>
    </row>
    <row r="7157" spans="1:1" x14ac:dyDescent="0.25">
      <c r="A7157" s="123"/>
    </row>
    <row r="7158" spans="1:1" x14ac:dyDescent="0.25">
      <c r="A7158" s="123"/>
    </row>
    <row r="7159" spans="1:1" x14ac:dyDescent="0.25">
      <c r="A7159" s="123"/>
    </row>
    <row r="7160" spans="1:1" x14ac:dyDescent="0.25">
      <c r="A7160" s="123"/>
    </row>
    <row r="7161" spans="1:1" x14ac:dyDescent="0.25">
      <c r="A7161" s="123"/>
    </row>
    <row r="7162" spans="1:1" x14ac:dyDescent="0.25">
      <c r="A7162" s="123"/>
    </row>
    <row r="7163" spans="1:1" x14ac:dyDescent="0.25">
      <c r="A7163" s="123"/>
    </row>
    <row r="7164" spans="1:1" x14ac:dyDescent="0.25">
      <c r="A7164" s="123"/>
    </row>
    <row r="7165" spans="1:1" x14ac:dyDescent="0.25">
      <c r="A7165" s="123"/>
    </row>
    <row r="7166" spans="1:1" x14ac:dyDescent="0.25">
      <c r="A7166" s="123"/>
    </row>
    <row r="7167" spans="1:1" x14ac:dyDescent="0.25">
      <c r="A7167" s="123"/>
    </row>
    <row r="7168" spans="1:1" x14ac:dyDescent="0.25">
      <c r="A7168" s="123"/>
    </row>
    <row r="7169" spans="1:1" x14ac:dyDescent="0.25">
      <c r="A7169" s="123"/>
    </row>
    <row r="7170" spans="1:1" x14ac:dyDescent="0.25">
      <c r="A7170" s="123"/>
    </row>
    <row r="7171" spans="1:1" x14ac:dyDescent="0.25">
      <c r="A7171" s="123"/>
    </row>
    <row r="7172" spans="1:1" x14ac:dyDescent="0.25">
      <c r="A7172" s="123"/>
    </row>
    <row r="7173" spans="1:1" x14ac:dyDescent="0.25">
      <c r="A7173" s="123"/>
    </row>
    <row r="7174" spans="1:1" x14ac:dyDescent="0.25">
      <c r="A7174" s="123"/>
    </row>
    <row r="7175" spans="1:1" x14ac:dyDescent="0.25">
      <c r="A7175" s="123"/>
    </row>
    <row r="7176" spans="1:1" x14ac:dyDescent="0.25">
      <c r="A7176" s="123"/>
    </row>
    <row r="7177" spans="1:1" x14ac:dyDescent="0.25">
      <c r="A7177" s="123"/>
    </row>
    <row r="7178" spans="1:1" x14ac:dyDescent="0.25">
      <c r="A7178" s="123"/>
    </row>
    <row r="7179" spans="1:1" x14ac:dyDescent="0.25">
      <c r="A7179" s="123"/>
    </row>
    <row r="7180" spans="1:1" x14ac:dyDescent="0.25">
      <c r="A7180" s="123"/>
    </row>
    <row r="7181" spans="1:1" x14ac:dyDescent="0.25">
      <c r="A7181" s="123"/>
    </row>
    <row r="7182" spans="1:1" x14ac:dyDescent="0.25">
      <c r="A7182" s="123"/>
    </row>
    <row r="7183" spans="1:1" x14ac:dyDescent="0.25">
      <c r="A7183" s="123"/>
    </row>
    <row r="7184" spans="1:1" x14ac:dyDescent="0.25">
      <c r="A7184" s="123"/>
    </row>
    <row r="7185" spans="1:1" x14ac:dyDescent="0.25">
      <c r="A7185" s="123"/>
    </row>
    <row r="7186" spans="1:1" x14ac:dyDescent="0.25">
      <c r="A7186" s="123"/>
    </row>
    <row r="7187" spans="1:1" x14ac:dyDescent="0.25">
      <c r="A7187" s="123"/>
    </row>
    <row r="7188" spans="1:1" x14ac:dyDescent="0.25">
      <c r="A7188" s="123"/>
    </row>
    <row r="7189" spans="1:1" x14ac:dyDescent="0.25">
      <c r="A7189" s="123"/>
    </row>
    <row r="7190" spans="1:1" x14ac:dyDescent="0.25">
      <c r="A7190" s="123"/>
    </row>
    <row r="7191" spans="1:1" x14ac:dyDescent="0.25">
      <c r="A7191" s="123"/>
    </row>
    <row r="7192" spans="1:1" x14ac:dyDescent="0.25">
      <c r="A7192" s="123"/>
    </row>
    <row r="7193" spans="1:1" x14ac:dyDescent="0.25">
      <c r="A7193" s="123"/>
    </row>
    <row r="7194" spans="1:1" x14ac:dyDescent="0.25">
      <c r="A7194" s="123"/>
    </row>
    <row r="7195" spans="1:1" x14ac:dyDescent="0.25">
      <c r="A7195" s="123"/>
    </row>
    <row r="7196" spans="1:1" x14ac:dyDescent="0.25">
      <c r="A7196" s="123"/>
    </row>
    <row r="7197" spans="1:1" x14ac:dyDescent="0.25">
      <c r="A7197" s="123"/>
    </row>
    <row r="7198" spans="1:1" x14ac:dyDescent="0.25">
      <c r="A7198" s="123"/>
    </row>
    <row r="7199" spans="1:1" x14ac:dyDescent="0.25">
      <c r="A7199" s="123"/>
    </row>
    <row r="7200" spans="1:1" x14ac:dyDescent="0.25">
      <c r="A7200" s="123"/>
    </row>
    <row r="7201" spans="1:1" x14ac:dyDescent="0.25">
      <c r="A7201" s="123"/>
    </row>
    <row r="7202" spans="1:1" x14ac:dyDescent="0.25">
      <c r="A7202" s="123"/>
    </row>
    <row r="7203" spans="1:1" x14ac:dyDescent="0.25">
      <c r="A7203" s="123"/>
    </row>
    <row r="7204" spans="1:1" x14ac:dyDescent="0.25">
      <c r="A7204" s="123"/>
    </row>
    <row r="7205" spans="1:1" x14ac:dyDescent="0.25">
      <c r="A7205" s="123"/>
    </row>
    <row r="7206" spans="1:1" x14ac:dyDescent="0.25">
      <c r="A7206" s="123"/>
    </row>
    <row r="7207" spans="1:1" x14ac:dyDescent="0.25">
      <c r="A7207" s="123"/>
    </row>
    <row r="7208" spans="1:1" x14ac:dyDescent="0.25">
      <c r="A7208" s="123"/>
    </row>
    <row r="7209" spans="1:1" x14ac:dyDescent="0.25">
      <c r="A7209" s="123"/>
    </row>
    <row r="7210" spans="1:1" x14ac:dyDescent="0.25">
      <c r="A7210" s="123"/>
    </row>
    <row r="7211" spans="1:1" x14ac:dyDescent="0.25">
      <c r="A7211" s="123"/>
    </row>
    <row r="7212" spans="1:1" x14ac:dyDescent="0.25">
      <c r="A7212" s="123"/>
    </row>
    <row r="7213" spans="1:1" x14ac:dyDescent="0.25">
      <c r="A7213" s="123"/>
    </row>
    <row r="7214" spans="1:1" x14ac:dyDescent="0.25">
      <c r="A7214" s="123"/>
    </row>
    <row r="7215" spans="1:1" x14ac:dyDescent="0.25">
      <c r="A7215" s="123"/>
    </row>
    <row r="7216" spans="1:1" x14ac:dyDescent="0.25">
      <c r="A7216" s="123"/>
    </row>
    <row r="7217" spans="1:1" x14ac:dyDescent="0.25">
      <c r="A7217" s="123"/>
    </row>
    <row r="7218" spans="1:1" x14ac:dyDescent="0.25">
      <c r="A7218" s="123"/>
    </row>
    <row r="7219" spans="1:1" x14ac:dyDescent="0.25">
      <c r="A7219" s="123"/>
    </row>
    <row r="7220" spans="1:1" x14ac:dyDescent="0.25">
      <c r="A7220" s="123"/>
    </row>
    <row r="7221" spans="1:1" x14ac:dyDescent="0.25">
      <c r="A7221" s="123"/>
    </row>
    <row r="7222" spans="1:1" x14ac:dyDescent="0.25">
      <c r="A7222" s="123"/>
    </row>
    <row r="7223" spans="1:1" x14ac:dyDescent="0.25">
      <c r="A7223" s="123"/>
    </row>
    <row r="7224" spans="1:1" x14ac:dyDescent="0.25">
      <c r="A7224" s="123"/>
    </row>
    <row r="7225" spans="1:1" x14ac:dyDescent="0.25">
      <c r="A7225" s="123"/>
    </row>
    <row r="7226" spans="1:1" x14ac:dyDescent="0.25">
      <c r="A7226" s="123"/>
    </row>
    <row r="7227" spans="1:1" x14ac:dyDescent="0.25">
      <c r="A7227" s="123"/>
    </row>
    <row r="7228" spans="1:1" x14ac:dyDescent="0.25">
      <c r="A7228" s="123"/>
    </row>
    <row r="7229" spans="1:1" x14ac:dyDescent="0.25">
      <c r="A7229" s="123"/>
    </row>
    <row r="7230" spans="1:1" x14ac:dyDescent="0.25">
      <c r="A7230" s="123"/>
    </row>
    <row r="7231" spans="1:1" x14ac:dyDescent="0.25">
      <c r="A7231" s="123"/>
    </row>
    <row r="7232" spans="1:1" x14ac:dyDescent="0.25">
      <c r="A7232" s="123"/>
    </row>
    <row r="7233" spans="1:1" x14ac:dyDescent="0.25">
      <c r="A7233" s="123"/>
    </row>
    <row r="7234" spans="1:1" x14ac:dyDescent="0.25">
      <c r="A7234" s="123"/>
    </row>
    <row r="7235" spans="1:1" x14ac:dyDescent="0.25">
      <c r="A7235" s="123"/>
    </row>
    <row r="7236" spans="1:1" x14ac:dyDescent="0.25">
      <c r="A7236" s="123"/>
    </row>
    <row r="7237" spans="1:1" x14ac:dyDescent="0.25">
      <c r="A7237" s="123"/>
    </row>
    <row r="7238" spans="1:1" x14ac:dyDescent="0.25">
      <c r="A7238" s="123"/>
    </row>
    <row r="7239" spans="1:1" x14ac:dyDescent="0.25">
      <c r="A7239" s="123"/>
    </row>
    <row r="7240" spans="1:1" x14ac:dyDescent="0.25">
      <c r="A7240" s="123"/>
    </row>
    <row r="7241" spans="1:1" x14ac:dyDescent="0.25">
      <c r="A7241" s="123"/>
    </row>
    <row r="7242" spans="1:1" x14ac:dyDescent="0.25">
      <c r="A7242" s="123"/>
    </row>
    <row r="7243" spans="1:1" x14ac:dyDescent="0.25">
      <c r="A7243" s="123"/>
    </row>
    <row r="7244" spans="1:1" x14ac:dyDescent="0.25">
      <c r="A7244" s="123"/>
    </row>
    <row r="7245" spans="1:1" x14ac:dyDescent="0.25">
      <c r="A7245" s="123"/>
    </row>
    <row r="7246" spans="1:1" x14ac:dyDescent="0.25">
      <c r="A7246" s="123"/>
    </row>
    <row r="7247" spans="1:1" x14ac:dyDescent="0.25">
      <c r="A7247" s="123"/>
    </row>
    <row r="7248" spans="1:1" x14ac:dyDescent="0.25">
      <c r="A7248" s="123"/>
    </row>
    <row r="7249" spans="1:1" x14ac:dyDescent="0.25">
      <c r="A7249" s="123"/>
    </row>
    <row r="7250" spans="1:1" x14ac:dyDescent="0.25">
      <c r="A7250" s="123"/>
    </row>
    <row r="7251" spans="1:1" x14ac:dyDescent="0.25">
      <c r="A7251" s="123"/>
    </row>
    <row r="7252" spans="1:1" x14ac:dyDescent="0.25">
      <c r="A7252" s="123"/>
    </row>
    <row r="7253" spans="1:1" x14ac:dyDescent="0.25">
      <c r="A7253" s="123"/>
    </row>
    <row r="7254" spans="1:1" x14ac:dyDescent="0.25">
      <c r="A7254" s="123"/>
    </row>
    <row r="7255" spans="1:1" x14ac:dyDescent="0.25">
      <c r="A7255" s="123"/>
    </row>
    <row r="7256" spans="1:1" x14ac:dyDescent="0.25">
      <c r="A7256" s="123"/>
    </row>
    <row r="7257" spans="1:1" x14ac:dyDescent="0.25">
      <c r="A7257" s="123"/>
    </row>
    <row r="7258" spans="1:1" x14ac:dyDescent="0.25">
      <c r="A7258" s="123"/>
    </row>
    <row r="7259" spans="1:1" x14ac:dyDescent="0.25">
      <c r="A7259" s="123"/>
    </row>
    <row r="7260" spans="1:1" x14ac:dyDescent="0.25">
      <c r="A7260" s="123"/>
    </row>
    <row r="7261" spans="1:1" x14ac:dyDescent="0.25">
      <c r="A7261" s="123"/>
    </row>
    <row r="7262" spans="1:1" x14ac:dyDescent="0.25">
      <c r="A7262" s="123"/>
    </row>
    <row r="7263" spans="1:1" x14ac:dyDescent="0.25">
      <c r="A7263" s="123"/>
    </row>
    <row r="7264" spans="1:1" x14ac:dyDescent="0.25">
      <c r="A7264" s="123"/>
    </row>
    <row r="7265" spans="1:1" x14ac:dyDescent="0.25">
      <c r="A7265" s="123"/>
    </row>
    <row r="7266" spans="1:1" x14ac:dyDescent="0.25">
      <c r="A7266" s="123"/>
    </row>
    <row r="7267" spans="1:1" x14ac:dyDescent="0.25">
      <c r="A7267" s="123"/>
    </row>
    <row r="7268" spans="1:1" x14ac:dyDescent="0.25">
      <c r="A7268" s="123"/>
    </row>
    <row r="7269" spans="1:1" x14ac:dyDescent="0.25">
      <c r="A7269" s="123"/>
    </row>
    <row r="7270" spans="1:1" x14ac:dyDescent="0.25">
      <c r="A7270" s="123"/>
    </row>
    <row r="7271" spans="1:1" x14ac:dyDescent="0.25">
      <c r="A7271" s="123"/>
    </row>
    <row r="7272" spans="1:1" x14ac:dyDescent="0.25">
      <c r="A7272" s="123"/>
    </row>
    <row r="7273" spans="1:1" x14ac:dyDescent="0.25">
      <c r="A7273" s="123"/>
    </row>
    <row r="7274" spans="1:1" x14ac:dyDescent="0.25">
      <c r="A7274" s="123"/>
    </row>
    <row r="7275" spans="1:1" x14ac:dyDescent="0.25">
      <c r="A7275" s="123"/>
    </row>
    <row r="7276" spans="1:1" x14ac:dyDescent="0.25">
      <c r="A7276" s="123"/>
    </row>
    <row r="7277" spans="1:1" x14ac:dyDescent="0.25">
      <c r="A7277" s="123"/>
    </row>
    <row r="7278" spans="1:1" x14ac:dyDescent="0.25">
      <c r="A7278" s="123"/>
    </row>
    <row r="7279" spans="1:1" x14ac:dyDescent="0.25">
      <c r="A7279" s="123"/>
    </row>
    <row r="7280" spans="1:1" x14ac:dyDescent="0.25">
      <c r="A7280" s="123"/>
    </row>
    <row r="7281" spans="1:1" x14ac:dyDescent="0.25">
      <c r="A7281" s="123"/>
    </row>
    <row r="7282" spans="1:1" x14ac:dyDescent="0.25">
      <c r="A7282" s="123"/>
    </row>
    <row r="7283" spans="1:1" x14ac:dyDescent="0.25">
      <c r="A7283" s="123"/>
    </row>
    <row r="7284" spans="1:1" x14ac:dyDescent="0.25">
      <c r="A7284" s="123"/>
    </row>
    <row r="7285" spans="1:1" x14ac:dyDescent="0.25">
      <c r="A7285" s="123"/>
    </row>
    <row r="7286" spans="1:1" x14ac:dyDescent="0.25">
      <c r="A7286" s="123"/>
    </row>
    <row r="7287" spans="1:1" x14ac:dyDescent="0.25">
      <c r="A7287" s="123"/>
    </row>
    <row r="7288" spans="1:1" x14ac:dyDescent="0.25">
      <c r="A7288" s="123"/>
    </row>
    <row r="7289" spans="1:1" x14ac:dyDescent="0.25">
      <c r="A7289" s="123"/>
    </row>
    <row r="7290" spans="1:1" x14ac:dyDescent="0.25">
      <c r="A7290" s="123"/>
    </row>
    <row r="7291" spans="1:1" x14ac:dyDescent="0.25">
      <c r="A7291" s="123"/>
    </row>
    <row r="7292" spans="1:1" x14ac:dyDescent="0.25">
      <c r="A7292" s="123"/>
    </row>
    <row r="7293" spans="1:1" x14ac:dyDescent="0.25">
      <c r="A7293" s="123"/>
    </row>
    <row r="7294" spans="1:1" x14ac:dyDescent="0.25">
      <c r="A7294" s="123"/>
    </row>
    <row r="7295" spans="1:1" x14ac:dyDescent="0.25">
      <c r="A7295" s="123"/>
    </row>
    <row r="7296" spans="1:1" x14ac:dyDescent="0.25">
      <c r="A7296" s="123"/>
    </row>
    <row r="7297" spans="1:1" x14ac:dyDescent="0.25">
      <c r="A7297" s="123"/>
    </row>
    <row r="7298" spans="1:1" x14ac:dyDescent="0.25">
      <c r="A7298" s="123"/>
    </row>
    <row r="7299" spans="1:1" x14ac:dyDescent="0.25">
      <c r="A7299" s="123"/>
    </row>
    <row r="7300" spans="1:1" x14ac:dyDescent="0.25">
      <c r="A7300" s="123"/>
    </row>
    <row r="7301" spans="1:1" x14ac:dyDescent="0.25">
      <c r="A7301" s="123"/>
    </row>
    <row r="7302" spans="1:1" x14ac:dyDescent="0.25">
      <c r="A7302" s="123"/>
    </row>
    <row r="7303" spans="1:1" x14ac:dyDescent="0.25">
      <c r="A7303" s="123"/>
    </row>
    <row r="7304" spans="1:1" x14ac:dyDescent="0.25">
      <c r="A7304" s="123"/>
    </row>
    <row r="7305" spans="1:1" x14ac:dyDescent="0.25">
      <c r="A7305" s="123"/>
    </row>
    <row r="7306" spans="1:1" x14ac:dyDescent="0.25">
      <c r="A7306" s="123"/>
    </row>
    <row r="7307" spans="1:1" x14ac:dyDescent="0.25">
      <c r="A7307" s="123"/>
    </row>
    <row r="7308" spans="1:1" x14ac:dyDescent="0.25">
      <c r="A7308" s="123"/>
    </row>
    <row r="7309" spans="1:1" x14ac:dyDescent="0.25">
      <c r="A7309" s="123"/>
    </row>
    <row r="7310" spans="1:1" x14ac:dyDescent="0.25">
      <c r="A7310" s="123"/>
    </row>
    <row r="7311" spans="1:1" x14ac:dyDescent="0.25">
      <c r="A7311" s="123"/>
    </row>
    <row r="7312" spans="1:1" x14ac:dyDescent="0.25">
      <c r="A7312" s="123"/>
    </row>
    <row r="7313" spans="1:1" x14ac:dyDescent="0.25">
      <c r="A7313" s="123"/>
    </row>
    <row r="7314" spans="1:1" x14ac:dyDescent="0.25">
      <c r="A7314" s="123"/>
    </row>
    <row r="7315" spans="1:1" x14ac:dyDescent="0.25">
      <c r="A7315" s="123"/>
    </row>
    <row r="7316" spans="1:1" x14ac:dyDescent="0.25">
      <c r="A7316" s="123"/>
    </row>
    <row r="7317" spans="1:1" x14ac:dyDescent="0.25">
      <c r="A7317" s="123"/>
    </row>
    <row r="7318" spans="1:1" x14ac:dyDescent="0.25">
      <c r="A7318" s="123"/>
    </row>
    <row r="7319" spans="1:1" x14ac:dyDescent="0.25">
      <c r="A7319" s="123"/>
    </row>
    <row r="7320" spans="1:1" x14ac:dyDescent="0.25">
      <c r="A7320" s="123"/>
    </row>
    <row r="7321" spans="1:1" x14ac:dyDescent="0.25">
      <c r="A7321" s="123"/>
    </row>
    <row r="7322" spans="1:1" x14ac:dyDescent="0.25">
      <c r="A7322" s="123"/>
    </row>
    <row r="7323" spans="1:1" x14ac:dyDescent="0.25">
      <c r="A7323" s="123"/>
    </row>
    <row r="7324" spans="1:1" x14ac:dyDescent="0.25">
      <c r="A7324" s="123"/>
    </row>
    <row r="7325" spans="1:1" x14ac:dyDescent="0.25">
      <c r="A7325" s="123"/>
    </row>
    <row r="7326" spans="1:1" x14ac:dyDescent="0.25">
      <c r="A7326" s="123"/>
    </row>
    <row r="7327" spans="1:1" x14ac:dyDescent="0.25">
      <c r="A7327" s="123"/>
    </row>
    <row r="7328" spans="1:1" x14ac:dyDescent="0.25">
      <c r="A7328" s="123"/>
    </row>
    <row r="7329" spans="1:1" x14ac:dyDescent="0.25">
      <c r="A7329" s="123"/>
    </row>
    <row r="7330" spans="1:1" x14ac:dyDescent="0.25">
      <c r="A7330" s="123"/>
    </row>
    <row r="7331" spans="1:1" x14ac:dyDescent="0.25">
      <c r="A7331" s="123"/>
    </row>
    <row r="7332" spans="1:1" x14ac:dyDescent="0.25">
      <c r="A7332" s="123"/>
    </row>
    <row r="7333" spans="1:1" x14ac:dyDescent="0.25">
      <c r="A7333" s="123"/>
    </row>
    <row r="7334" spans="1:1" x14ac:dyDescent="0.25">
      <c r="A7334" s="123"/>
    </row>
    <row r="7335" spans="1:1" x14ac:dyDescent="0.25">
      <c r="A7335" s="123"/>
    </row>
    <row r="7336" spans="1:1" x14ac:dyDescent="0.25">
      <c r="A7336" s="123"/>
    </row>
    <row r="7337" spans="1:1" x14ac:dyDescent="0.25">
      <c r="A7337" s="123"/>
    </row>
    <row r="7338" spans="1:1" x14ac:dyDescent="0.25">
      <c r="A7338" s="123"/>
    </row>
    <row r="7339" spans="1:1" x14ac:dyDescent="0.25">
      <c r="A7339" s="123"/>
    </row>
    <row r="7340" spans="1:1" x14ac:dyDescent="0.25">
      <c r="A7340" s="123"/>
    </row>
    <row r="7341" spans="1:1" x14ac:dyDescent="0.25">
      <c r="A7341" s="123"/>
    </row>
    <row r="7342" spans="1:1" x14ac:dyDescent="0.25">
      <c r="A7342" s="123"/>
    </row>
    <row r="7343" spans="1:1" x14ac:dyDescent="0.25">
      <c r="A7343" s="123"/>
    </row>
    <row r="7344" spans="1:1" x14ac:dyDescent="0.25">
      <c r="A7344" s="123"/>
    </row>
    <row r="7345" spans="1:1" x14ac:dyDescent="0.25">
      <c r="A7345" s="123"/>
    </row>
    <row r="7346" spans="1:1" x14ac:dyDescent="0.25">
      <c r="A7346" s="123"/>
    </row>
    <row r="7347" spans="1:1" x14ac:dyDescent="0.25">
      <c r="A7347" s="123"/>
    </row>
    <row r="7348" spans="1:1" x14ac:dyDescent="0.25">
      <c r="A7348" s="123"/>
    </row>
    <row r="7349" spans="1:1" x14ac:dyDescent="0.25">
      <c r="A7349" s="123"/>
    </row>
    <row r="7350" spans="1:1" x14ac:dyDescent="0.25">
      <c r="A7350" s="123"/>
    </row>
    <row r="7351" spans="1:1" x14ac:dyDescent="0.25">
      <c r="A7351" s="123"/>
    </row>
    <row r="7352" spans="1:1" x14ac:dyDescent="0.25">
      <c r="A7352" s="123"/>
    </row>
    <row r="7353" spans="1:1" x14ac:dyDescent="0.25">
      <c r="A7353" s="123"/>
    </row>
    <row r="7354" spans="1:1" x14ac:dyDescent="0.25">
      <c r="A7354" s="123"/>
    </row>
    <row r="7355" spans="1:1" x14ac:dyDescent="0.25">
      <c r="A7355" s="123"/>
    </row>
    <row r="7356" spans="1:1" x14ac:dyDescent="0.25">
      <c r="A7356" s="123"/>
    </row>
    <row r="7357" spans="1:1" x14ac:dyDescent="0.25">
      <c r="A7357" s="123"/>
    </row>
    <row r="7358" spans="1:1" x14ac:dyDescent="0.25">
      <c r="A7358" s="123"/>
    </row>
    <row r="7359" spans="1:1" x14ac:dyDescent="0.25">
      <c r="A7359" s="123"/>
    </row>
    <row r="7360" spans="1:1" x14ac:dyDescent="0.25">
      <c r="A7360" s="123"/>
    </row>
    <row r="7361" spans="1:1" x14ac:dyDescent="0.25">
      <c r="A7361" s="123"/>
    </row>
    <row r="7362" spans="1:1" x14ac:dyDescent="0.25">
      <c r="A7362" s="123"/>
    </row>
    <row r="7363" spans="1:1" x14ac:dyDescent="0.25">
      <c r="A7363" s="123"/>
    </row>
    <row r="7364" spans="1:1" x14ac:dyDescent="0.25">
      <c r="A7364" s="123"/>
    </row>
    <row r="7365" spans="1:1" x14ac:dyDescent="0.25">
      <c r="A7365" s="123"/>
    </row>
    <row r="7366" spans="1:1" x14ac:dyDescent="0.25">
      <c r="A7366" s="123"/>
    </row>
    <row r="7367" spans="1:1" x14ac:dyDescent="0.25">
      <c r="A7367" s="123"/>
    </row>
    <row r="7368" spans="1:1" x14ac:dyDescent="0.25">
      <c r="A7368" s="123"/>
    </row>
    <row r="7369" spans="1:1" x14ac:dyDescent="0.25">
      <c r="A7369" s="123"/>
    </row>
    <row r="7370" spans="1:1" x14ac:dyDescent="0.25">
      <c r="A7370" s="123"/>
    </row>
    <row r="7371" spans="1:1" x14ac:dyDescent="0.25">
      <c r="A7371" s="123"/>
    </row>
    <row r="7372" spans="1:1" x14ac:dyDescent="0.25">
      <c r="A7372" s="123"/>
    </row>
    <row r="7373" spans="1:1" x14ac:dyDescent="0.25">
      <c r="A7373" s="123"/>
    </row>
    <row r="7374" spans="1:1" x14ac:dyDescent="0.25">
      <c r="A7374" s="123"/>
    </row>
    <row r="7375" spans="1:1" x14ac:dyDescent="0.25">
      <c r="A7375" s="123"/>
    </row>
    <row r="7376" spans="1:1" x14ac:dyDescent="0.25">
      <c r="A7376" s="123"/>
    </row>
    <row r="7377" spans="1:1" x14ac:dyDescent="0.25">
      <c r="A7377" s="123"/>
    </row>
    <row r="7378" spans="1:1" x14ac:dyDescent="0.25">
      <c r="A7378" s="123"/>
    </row>
    <row r="7379" spans="1:1" x14ac:dyDescent="0.25">
      <c r="A7379" s="123"/>
    </row>
    <row r="7380" spans="1:1" x14ac:dyDescent="0.25">
      <c r="A7380" s="123"/>
    </row>
    <row r="7381" spans="1:1" x14ac:dyDescent="0.25">
      <c r="A7381" s="123"/>
    </row>
    <row r="7382" spans="1:1" x14ac:dyDescent="0.25">
      <c r="A7382" s="123"/>
    </row>
    <row r="7383" spans="1:1" x14ac:dyDescent="0.25">
      <c r="A7383" s="123"/>
    </row>
    <row r="7384" spans="1:1" x14ac:dyDescent="0.25">
      <c r="A7384" s="123"/>
    </row>
    <row r="7385" spans="1:1" x14ac:dyDescent="0.25">
      <c r="A7385" s="123"/>
    </row>
    <row r="7386" spans="1:1" x14ac:dyDescent="0.25">
      <c r="A7386" s="123"/>
    </row>
    <row r="7387" spans="1:1" x14ac:dyDescent="0.25">
      <c r="A7387" s="123"/>
    </row>
    <row r="7388" spans="1:1" x14ac:dyDescent="0.25">
      <c r="A7388" s="123"/>
    </row>
    <row r="7389" spans="1:1" x14ac:dyDescent="0.25">
      <c r="A7389" s="123"/>
    </row>
    <row r="7390" spans="1:1" x14ac:dyDescent="0.25">
      <c r="A7390" s="123"/>
    </row>
    <row r="7391" spans="1:1" x14ac:dyDescent="0.25">
      <c r="A7391" s="123"/>
    </row>
    <row r="7392" spans="1:1" x14ac:dyDescent="0.25">
      <c r="A7392" s="123"/>
    </row>
    <row r="7393" spans="1:1" x14ac:dyDescent="0.25">
      <c r="A7393" s="123"/>
    </row>
    <row r="7394" spans="1:1" x14ac:dyDescent="0.25">
      <c r="A7394" s="123"/>
    </row>
    <row r="7395" spans="1:1" x14ac:dyDescent="0.25">
      <c r="A7395" s="123"/>
    </row>
    <row r="7396" spans="1:1" x14ac:dyDescent="0.25">
      <c r="A7396" s="123"/>
    </row>
    <row r="7397" spans="1:1" x14ac:dyDescent="0.25">
      <c r="A7397" s="123"/>
    </row>
    <row r="7398" spans="1:1" x14ac:dyDescent="0.25">
      <c r="A7398" s="123"/>
    </row>
    <row r="7399" spans="1:1" x14ac:dyDescent="0.25">
      <c r="A7399" s="123"/>
    </row>
    <row r="7400" spans="1:1" x14ac:dyDescent="0.25">
      <c r="A7400" s="123"/>
    </row>
    <row r="7401" spans="1:1" x14ac:dyDescent="0.25">
      <c r="A7401" s="123"/>
    </row>
    <row r="7402" spans="1:1" x14ac:dyDescent="0.25">
      <c r="A7402" s="123"/>
    </row>
    <row r="7403" spans="1:1" x14ac:dyDescent="0.25">
      <c r="A7403" s="123"/>
    </row>
    <row r="7404" spans="1:1" x14ac:dyDescent="0.25">
      <c r="A7404" s="123"/>
    </row>
    <row r="7405" spans="1:1" x14ac:dyDescent="0.25">
      <c r="A7405" s="123"/>
    </row>
    <row r="7406" spans="1:1" x14ac:dyDescent="0.25">
      <c r="A7406" s="123"/>
    </row>
    <row r="7407" spans="1:1" x14ac:dyDescent="0.25">
      <c r="A7407" s="123"/>
    </row>
    <row r="7408" spans="1:1" x14ac:dyDescent="0.25">
      <c r="A7408" s="123"/>
    </row>
    <row r="7409" spans="1:1" x14ac:dyDescent="0.25">
      <c r="A7409" s="123"/>
    </row>
    <row r="7410" spans="1:1" x14ac:dyDescent="0.25">
      <c r="A7410" s="123"/>
    </row>
    <row r="7411" spans="1:1" x14ac:dyDescent="0.25">
      <c r="A7411" s="123"/>
    </row>
    <row r="7412" spans="1:1" x14ac:dyDescent="0.25">
      <c r="A7412" s="123"/>
    </row>
    <row r="7413" spans="1:1" x14ac:dyDescent="0.25">
      <c r="A7413" s="123"/>
    </row>
    <row r="7414" spans="1:1" x14ac:dyDescent="0.25">
      <c r="A7414" s="123"/>
    </row>
    <row r="7415" spans="1:1" x14ac:dyDescent="0.25">
      <c r="A7415" s="123"/>
    </row>
    <row r="7416" spans="1:1" x14ac:dyDescent="0.25">
      <c r="A7416" s="123"/>
    </row>
    <row r="7417" spans="1:1" x14ac:dyDescent="0.25">
      <c r="A7417" s="123"/>
    </row>
    <row r="7418" spans="1:1" x14ac:dyDescent="0.25">
      <c r="A7418" s="123"/>
    </row>
    <row r="7419" spans="1:1" x14ac:dyDescent="0.25">
      <c r="A7419" s="123"/>
    </row>
    <row r="7420" spans="1:1" x14ac:dyDescent="0.25">
      <c r="A7420" s="123"/>
    </row>
    <row r="7421" spans="1:1" x14ac:dyDescent="0.25">
      <c r="A7421" s="123"/>
    </row>
    <row r="7422" spans="1:1" x14ac:dyDescent="0.25">
      <c r="A7422" s="123"/>
    </row>
    <row r="7423" spans="1:1" x14ac:dyDescent="0.25">
      <c r="A7423" s="123"/>
    </row>
    <row r="7424" spans="1:1" x14ac:dyDescent="0.25">
      <c r="A7424" s="123"/>
    </row>
    <row r="7425" spans="1:1" x14ac:dyDescent="0.25">
      <c r="A7425" s="123"/>
    </row>
    <row r="7426" spans="1:1" x14ac:dyDescent="0.25">
      <c r="A7426" s="123"/>
    </row>
    <row r="7427" spans="1:1" x14ac:dyDescent="0.25">
      <c r="A7427" s="123"/>
    </row>
    <row r="7428" spans="1:1" x14ac:dyDescent="0.25">
      <c r="A7428" s="123"/>
    </row>
    <row r="7429" spans="1:1" x14ac:dyDescent="0.25">
      <c r="A7429" s="123"/>
    </row>
    <row r="7430" spans="1:1" x14ac:dyDescent="0.25">
      <c r="A7430" s="123"/>
    </row>
    <row r="7431" spans="1:1" x14ac:dyDescent="0.25">
      <c r="A7431" s="123"/>
    </row>
    <row r="7432" spans="1:1" x14ac:dyDescent="0.25">
      <c r="A7432" s="123"/>
    </row>
    <row r="7433" spans="1:1" x14ac:dyDescent="0.25">
      <c r="A7433" s="123"/>
    </row>
    <row r="7434" spans="1:1" x14ac:dyDescent="0.25">
      <c r="A7434" s="123"/>
    </row>
    <row r="7435" spans="1:1" x14ac:dyDescent="0.25">
      <c r="A7435" s="123"/>
    </row>
    <row r="7436" spans="1:1" x14ac:dyDescent="0.25">
      <c r="A7436" s="123"/>
    </row>
    <row r="7437" spans="1:1" x14ac:dyDescent="0.25">
      <c r="A7437" s="123"/>
    </row>
    <row r="7438" spans="1:1" x14ac:dyDescent="0.25">
      <c r="A7438" s="123"/>
    </row>
    <row r="7439" spans="1:1" x14ac:dyDescent="0.25">
      <c r="A7439" s="123"/>
    </row>
    <row r="7440" spans="1:1" x14ac:dyDescent="0.25">
      <c r="A7440" s="123"/>
    </row>
    <row r="7441" spans="1:1" x14ac:dyDescent="0.25">
      <c r="A7441" s="123"/>
    </row>
    <row r="7442" spans="1:1" x14ac:dyDescent="0.25">
      <c r="A7442" s="123"/>
    </row>
    <row r="7443" spans="1:1" x14ac:dyDescent="0.25">
      <c r="A7443" s="123"/>
    </row>
    <row r="7444" spans="1:1" x14ac:dyDescent="0.25">
      <c r="A7444" s="123"/>
    </row>
    <row r="7445" spans="1:1" x14ac:dyDescent="0.25">
      <c r="A7445" s="123"/>
    </row>
    <row r="7446" spans="1:1" x14ac:dyDescent="0.25">
      <c r="A7446" s="123"/>
    </row>
    <row r="7447" spans="1:1" x14ac:dyDescent="0.25">
      <c r="A7447" s="123"/>
    </row>
    <row r="7448" spans="1:1" x14ac:dyDescent="0.25">
      <c r="A7448" s="123"/>
    </row>
    <row r="7449" spans="1:1" x14ac:dyDescent="0.25">
      <c r="A7449" s="123"/>
    </row>
    <row r="7450" spans="1:1" x14ac:dyDescent="0.25">
      <c r="A7450" s="123"/>
    </row>
    <row r="7451" spans="1:1" x14ac:dyDescent="0.25">
      <c r="A7451" s="123"/>
    </row>
    <row r="7452" spans="1:1" x14ac:dyDescent="0.25">
      <c r="A7452" s="123"/>
    </row>
    <row r="7453" spans="1:1" x14ac:dyDescent="0.25">
      <c r="A7453" s="123"/>
    </row>
    <row r="7454" spans="1:1" x14ac:dyDescent="0.25">
      <c r="A7454" s="123"/>
    </row>
    <row r="7455" spans="1:1" x14ac:dyDescent="0.25">
      <c r="A7455" s="123"/>
    </row>
    <row r="7456" spans="1:1" x14ac:dyDescent="0.25">
      <c r="A7456" s="123"/>
    </row>
    <row r="7457" spans="1:1" x14ac:dyDescent="0.25">
      <c r="A7457" s="123"/>
    </row>
    <row r="7458" spans="1:1" x14ac:dyDescent="0.25">
      <c r="A7458" s="123"/>
    </row>
    <row r="7459" spans="1:1" x14ac:dyDescent="0.25">
      <c r="A7459" s="123"/>
    </row>
    <row r="7460" spans="1:1" x14ac:dyDescent="0.25">
      <c r="A7460" s="123"/>
    </row>
    <row r="7461" spans="1:1" x14ac:dyDescent="0.25">
      <c r="A7461" s="123"/>
    </row>
    <row r="7462" spans="1:1" x14ac:dyDescent="0.25">
      <c r="A7462" s="123"/>
    </row>
    <row r="7463" spans="1:1" x14ac:dyDescent="0.25">
      <c r="A7463" s="123"/>
    </row>
    <row r="7464" spans="1:1" x14ac:dyDescent="0.25">
      <c r="A7464" s="123"/>
    </row>
    <row r="7465" spans="1:1" x14ac:dyDescent="0.25">
      <c r="A7465" s="123"/>
    </row>
    <row r="7466" spans="1:1" x14ac:dyDescent="0.25">
      <c r="A7466" s="123"/>
    </row>
    <row r="7467" spans="1:1" x14ac:dyDescent="0.25">
      <c r="A7467" s="123"/>
    </row>
    <row r="7468" spans="1:1" x14ac:dyDescent="0.25">
      <c r="A7468" s="123"/>
    </row>
    <row r="7469" spans="1:1" x14ac:dyDescent="0.25">
      <c r="A7469" s="123"/>
    </row>
    <row r="7470" spans="1:1" x14ac:dyDescent="0.25">
      <c r="A7470" s="123"/>
    </row>
    <row r="7471" spans="1:1" x14ac:dyDescent="0.25">
      <c r="A7471" s="123"/>
    </row>
    <row r="7472" spans="1:1" x14ac:dyDescent="0.25">
      <c r="A7472" s="123"/>
    </row>
    <row r="7473" spans="1:1" x14ac:dyDescent="0.25">
      <c r="A7473" s="123"/>
    </row>
    <row r="7474" spans="1:1" x14ac:dyDescent="0.25">
      <c r="A7474" s="123"/>
    </row>
    <row r="7475" spans="1:1" x14ac:dyDescent="0.25">
      <c r="A7475" s="123"/>
    </row>
    <row r="7476" spans="1:1" x14ac:dyDescent="0.25">
      <c r="A7476" s="123"/>
    </row>
    <row r="7477" spans="1:1" x14ac:dyDescent="0.25">
      <c r="A7477" s="123"/>
    </row>
    <row r="7478" spans="1:1" x14ac:dyDescent="0.25">
      <c r="A7478" s="123"/>
    </row>
    <row r="7479" spans="1:1" x14ac:dyDescent="0.25">
      <c r="A7479" s="123"/>
    </row>
    <row r="7480" spans="1:1" x14ac:dyDescent="0.25">
      <c r="A7480" s="123"/>
    </row>
    <row r="7481" spans="1:1" x14ac:dyDescent="0.25">
      <c r="A7481" s="123"/>
    </row>
    <row r="7482" spans="1:1" x14ac:dyDescent="0.25">
      <c r="A7482" s="123"/>
    </row>
    <row r="7483" spans="1:1" x14ac:dyDescent="0.25">
      <c r="A7483" s="123"/>
    </row>
    <row r="7484" spans="1:1" x14ac:dyDescent="0.25">
      <c r="A7484" s="123"/>
    </row>
    <row r="7485" spans="1:1" x14ac:dyDescent="0.25">
      <c r="A7485" s="123"/>
    </row>
    <row r="7486" spans="1:1" x14ac:dyDescent="0.25">
      <c r="A7486" s="123"/>
    </row>
    <row r="7487" spans="1:1" x14ac:dyDescent="0.25">
      <c r="A7487" s="123"/>
    </row>
    <row r="7488" spans="1:1" x14ac:dyDescent="0.25">
      <c r="A7488" s="123"/>
    </row>
    <row r="7489" spans="1:1" x14ac:dyDescent="0.25">
      <c r="A7489" s="123"/>
    </row>
    <row r="7490" spans="1:1" x14ac:dyDescent="0.25">
      <c r="A7490" s="123"/>
    </row>
    <row r="7491" spans="1:1" x14ac:dyDescent="0.25">
      <c r="A7491" s="123"/>
    </row>
    <row r="7492" spans="1:1" x14ac:dyDescent="0.25">
      <c r="A7492" s="123"/>
    </row>
    <row r="7493" spans="1:1" x14ac:dyDescent="0.25">
      <c r="A7493" s="123"/>
    </row>
    <row r="7494" spans="1:1" x14ac:dyDescent="0.25">
      <c r="A7494" s="123"/>
    </row>
    <row r="7495" spans="1:1" x14ac:dyDescent="0.25">
      <c r="A7495" s="123"/>
    </row>
    <row r="7496" spans="1:1" x14ac:dyDescent="0.25">
      <c r="A7496" s="123"/>
    </row>
    <row r="7497" spans="1:1" x14ac:dyDescent="0.25">
      <c r="A7497" s="123"/>
    </row>
    <row r="7498" spans="1:1" x14ac:dyDescent="0.25">
      <c r="A7498" s="123"/>
    </row>
    <row r="7499" spans="1:1" x14ac:dyDescent="0.25">
      <c r="A7499" s="123"/>
    </row>
    <row r="7500" spans="1:1" x14ac:dyDescent="0.25">
      <c r="A7500" s="123"/>
    </row>
    <row r="7501" spans="1:1" x14ac:dyDescent="0.25">
      <c r="A7501" s="123"/>
    </row>
    <row r="7502" spans="1:1" x14ac:dyDescent="0.25">
      <c r="A7502" s="123"/>
    </row>
    <row r="7503" spans="1:1" x14ac:dyDescent="0.25">
      <c r="A7503" s="123"/>
    </row>
    <row r="7504" spans="1:1" x14ac:dyDescent="0.25">
      <c r="A7504" s="123"/>
    </row>
    <row r="7505" spans="1:1" x14ac:dyDescent="0.25">
      <c r="A7505" s="123"/>
    </row>
    <row r="7506" spans="1:1" x14ac:dyDescent="0.25">
      <c r="A7506" s="123"/>
    </row>
    <row r="7507" spans="1:1" x14ac:dyDescent="0.25">
      <c r="A7507" s="123"/>
    </row>
    <row r="7508" spans="1:1" x14ac:dyDescent="0.25">
      <c r="A7508" s="123"/>
    </row>
    <row r="7509" spans="1:1" x14ac:dyDescent="0.25">
      <c r="A7509" s="123"/>
    </row>
    <row r="7510" spans="1:1" x14ac:dyDescent="0.25">
      <c r="A7510" s="123"/>
    </row>
    <row r="7511" spans="1:1" x14ac:dyDescent="0.25">
      <c r="A7511" s="123"/>
    </row>
    <row r="7512" spans="1:1" x14ac:dyDescent="0.25">
      <c r="A7512" s="123"/>
    </row>
    <row r="7513" spans="1:1" x14ac:dyDescent="0.25">
      <c r="A7513" s="123"/>
    </row>
    <row r="7514" spans="1:1" x14ac:dyDescent="0.25">
      <c r="A7514" s="123"/>
    </row>
    <row r="7515" spans="1:1" x14ac:dyDescent="0.25">
      <c r="A7515" s="123"/>
    </row>
    <row r="7516" spans="1:1" x14ac:dyDescent="0.25">
      <c r="A7516" s="123"/>
    </row>
    <row r="7517" spans="1:1" x14ac:dyDescent="0.25">
      <c r="A7517" s="123"/>
    </row>
    <row r="7518" spans="1:1" x14ac:dyDescent="0.25">
      <c r="A7518" s="123"/>
    </row>
    <row r="7519" spans="1:1" x14ac:dyDescent="0.25">
      <c r="A7519" s="123"/>
    </row>
    <row r="7520" spans="1:1" x14ac:dyDescent="0.25">
      <c r="A7520" s="123"/>
    </row>
    <row r="7521" spans="1:1" x14ac:dyDescent="0.25">
      <c r="A7521" s="123"/>
    </row>
    <row r="7522" spans="1:1" x14ac:dyDescent="0.25">
      <c r="A7522" s="123"/>
    </row>
    <row r="7523" spans="1:1" x14ac:dyDescent="0.25">
      <c r="A7523" s="123"/>
    </row>
    <row r="7524" spans="1:1" x14ac:dyDescent="0.25">
      <c r="A7524" s="123"/>
    </row>
    <row r="7525" spans="1:1" x14ac:dyDescent="0.25">
      <c r="A7525" s="123"/>
    </row>
    <row r="7526" spans="1:1" x14ac:dyDescent="0.25">
      <c r="A7526" s="123"/>
    </row>
    <row r="7527" spans="1:1" x14ac:dyDescent="0.25">
      <c r="A7527" s="123"/>
    </row>
    <row r="7528" spans="1:1" x14ac:dyDescent="0.25">
      <c r="A7528" s="123"/>
    </row>
    <row r="7529" spans="1:1" x14ac:dyDescent="0.25">
      <c r="A7529" s="123"/>
    </row>
    <row r="7530" spans="1:1" x14ac:dyDescent="0.25">
      <c r="A7530" s="123"/>
    </row>
    <row r="7531" spans="1:1" x14ac:dyDescent="0.25">
      <c r="A7531" s="123"/>
    </row>
    <row r="7532" spans="1:1" x14ac:dyDescent="0.25">
      <c r="A7532" s="123"/>
    </row>
    <row r="7533" spans="1:1" x14ac:dyDescent="0.25">
      <c r="A7533" s="123"/>
    </row>
    <row r="7534" spans="1:1" x14ac:dyDescent="0.25">
      <c r="A7534" s="123"/>
    </row>
    <row r="7535" spans="1:1" x14ac:dyDescent="0.25">
      <c r="A7535" s="123"/>
    </row>
    <row r="7536" spans="1:1" x14ac:dyDescent="0.25">
      <c r="A7536" s="123"/>
    </row>
    <row r="7537" spans="1:1" x14ac:dyDescent="0.25">
      <c r="A7537" s="123"/>
    </row>
    <row r="7538" spans="1:1" x14ac:dyDescent="0.25">
      <c r="A7538" s="123"/>
    </row>
    <row r="7539" spans="1:1" x14ac:dyDescent="0.25">
      <c r="A7539" s="123"/>
    </row>
    <row r="7540" spans="1:1" x14ac:dyDescent="0.25">
      <c r="A7540" s="123"/>
    </row>
    <row r="7541" spans="1:1" x14ac:dyDescent="0.25">
      <c r="A7541" s="123"/>
    </row>
    <row r="7542" spans="1:1" x14ac:dyDescent="0.25">
      <c r="A7542" s="123"/>
    </row>
    <row r="7543" spans="1:1" x14ac:dyDescent="0.25">
      <c r="A7543" s="123"/>
    </row>
    <row r="7544" spans="1:1" x14ac:dyDescent="0.25">
      <c r="A7544" s="123"/>
    </row>
    <row r="7545" spans="1:1" x14ac:dyDescent="0.25">
      <c r="A7545" s="123"/>
    </row>
    <row r="7546" spans="1:1" x14ac:dyDescent="0.25">
      <c r="A7546" s="123"/>
    </row>
    <row r="7547" spans="1:1" x14ac:dyDescent="0.25">
      <c r="A7547" s="123"/>
    </row>
    <row r="7548" spans="1:1" x14ac:dyDescent="0.25">
      <c r="A7548" s="123"/>
    </row>
    <row r="7549" spans="1:1" x14ac:dyDescent="0.25">
      <c r="A7549" s="123"/>
    </row>
    <row r="7550" spans="1:1" x14ac:dyDescent="0.25">
      <c r="A7550" s="123"/>
    </row>
    <row r="7551" spans="1:1" x14ac:dyDescent="0.25">
      <c r="A7551" s="123"/>
    </row>
    <row r="7552" spans="1:1" x14ac:dyDescent="0.25">
      <c r="A7552" s="123"/>
    </row>
    <row r="7553" spans="1:1" x14ac:dyDescent="0.25">
      <c r="A7553" s="123"/>
    </row>
    <row r="7554" spans="1:1" x14ac:dyDescent="0.25">
      <c r="A7554" s="123"/>
    </row>
    <row r="7555" spans="1:1" x14ac:dyDescent="0.25">
      <c r="A7555" s="123"/>
    </row>
    <row r="7556" spans="1:1" x14ac:dyDescent="0.25">
      <c r="A7556" s="123"/>
    </row>
    <row r="7557" spans="1:1" x14ac:dyDescent="0.25">
      <c r="A7557" s="123"/>
    </row>
    <row r="7558" spans="1:1" x14ac:dyDescent="0.25">
      <c r="A7558" s="123"/>
    </row>
    <row r="7559" spans="1:1" x14ac:dyDescent="0.25">
      <c r="A7559" s="123"/>
    </row>
    <row r="7560" spans="1:1" x14ac:dyDescent="0.25">
      <c r="A7560" s="123"/>
    </row>
    <row r="7561" spans="1:1" x14ac:dyDescent="0.25">
      <c r="A7561" s="123"/>
    </row>
    <row r="7562" spans="1:1" x14ac:dyDescent="0.25">
      <c r="A7562" s="123"/>
    </row>
    <row r="7563" spans="1:1" x14ac:dyDescent="0.25">
      <c r="A7563" s="123"/>
    </row>
    <row r="7564" spans="1:1" x14ac:dyDescent="0.25">
      <c r="A7564" s="123"/>
    </row>
    <row r="7565" spans="1:1" x14ac:dyDescent="0.25">
      <c r="A7565" s="123"/>
    </row>
    <row r="7566" spans="1:1" x14ac:dyDescent="0.25">
      <c r="A7566" s="123"/>
    </row>
    <row r="7567" spans="1:1" x14ac:dyDescent="0.25">
      <c r="A7567" s="123"/>
    </row>
    <row r="7568" spans="1:1" x14ac:dyDescent="0.25">
      <c r="A7568" s="123"/>
    </row>
    <row r="7569" spans="1:1" x14ac:dyDescent="0.25">
      <c r="A7569" s="123"/>
    </row>
    <row r="7570" spans="1:1" x14ac:dyDescent="0.25">
      <c r="A7570" s="123"/>
    </row>
    <row r="7571" spans="1:1" x14ac:dyDescent="0.25">
      <c r="A7571" s="123"/>
    </row>
    <row r="7572" spans="1:1" x14ac:dyDescent="0.25">
      <c r="A7572" s="123"/>
    </row>
    <row r="7573" spans="1:1" x14ac:dyDescent="0.25">
      <c r="A7573" s="123"/>
    </row>
    <row r="7574" spans="1:1" x14ac:dyDescent="0.25">
      <c r="A7574" s="123"/>
    </row>
    <row r="7575" spans="1:1" x14ac:dyDescent="0.25">
      <c r="A7575" s="123"/>
    </row>
    <row r="7576" spans="1:1" x14ac:dyDescent="0.25">
      <c r="A7576" s="123"/>
    </row>
    <row r="7577" spans="1:1" x14ac:dyDescent="0.25">
      <c r="A7577" s="123"/>
    </row>
    <row r="7578" spans="1:1" x14ac:dyDescent="0.25">
      <c r="A7578" s="123"/>
    </row>
    <row r="7579" spans="1:1" x14ac:dyDescent="0.25">
      <c r="A7579" s="123"/>
    </row>
    <row r="7580" spans="1:1" x14ac:dyDescent="0.25">
      <c r="A7580" s="123"/>
    </row>
    <row r="7581" spans="1:1" x14ac:dyDescent="0.25">
      <c r="A7581" s="123"/>
    </row>
    <row r="7582" spans="1:1" x14ac:dyDescent="0.25">
      <c r="A7582" s="123"/>
    </row>
    <row r="7583" spans="1:1" x14ac:dyDescent="0.25">
      <c r="A7583" s="123"/>
    </row>
    <row r="7584" spans="1:1" x14ac:dyDescent="0.25">
      <c r="A7584" s="123"/>
    </row>
    <row r="7585" spans="1:1" x14ac:dyDescent="0.25">
      <c r="A7585" s="123"/>
    </row>
    <row r="7586" spans="1:1" x14ac:dyDescent="0.25">
      <c r="A7586" s="123"/>
    </row>
    <row r="7587" spans="1:1" x14ac:dyDescent="0.25">
      <c r="A7587" s="123"/>
    </row>
    <row r="7588" spans="1:1" x14ac:dyDescent="0.25">
      <c r="A7588" s="123"/>
    </row>
    <row r="7589" spans="1:1" x14ac:dyDescent="0.25">
      <c r="A7589" s="123"/>
    </row>
    <row r="7590" spans="1:1" x14ac:dyDescent="0.25">
      <c r="A7590" s="123"/>
    </row>
    <row r="7591" spans="1:1" x14ac:dyDescent="0.25">
      <c r="A7591" s="123"/>
    </row>
    <row r="7592" spans="1:1" x14ac:dyDescent="0.25">
      <c r="A7592" s="123"/>
    </row>
    <row r="7593" spans="1:1" x14ac:dyDescent="0.25">
      <c r="A7593" s="123"/>
    </row>
    <row r="7594" spans="1:1" x14ac:dyDescent="0.25">
      <c r="A7594" s="123"/>
    </row>
    <row r="7595" spans="1:1" x14ac:dyDescent="0.25">
      <c r="A7595" s="123"/>
    </row>
    <row r="7596" spans="1:1" x14ac:dyDescent="0.25">
      <c r="A7596" s="123"/>
    </row>
    <row r="7597" spans="1:1" x14ac:dyDescent="0.25">
      <c r="A7597" s="123"/>
    </row>
    <row r="7598" spans="1:1" x14ac:dyDescent="0.25">
      <c r="A7598" s="123"/>
    </row>
    <row r="7599" spans="1:1" x14ac:dyDescent="0.25">
      <c r="A7599" s="123"/>
    </row>
    <row r="7600" spans="1:1" x14ac:dyDescent="0.25">
      <c r="A7600" s="123"/>
    </row>
    <row r="7601" spans="1:1" x14ac:dyDescent="0.25">
      <c r="A7601" s="123"/>
    </row>
    <row r="7602" spans="1:1" x14ac:dyDescent="0.25">
      <c r="A7602" s="123"/>
    </row>
    <row r="7603" spans="1:1" x14ac:dyDescent="0.25">
      <c r="A7603" s="123"/>
    </row>
    <row r="7604" spans="1:1" x14ac:dyDescent="0.25">
      <c r="A7604" s="123"/>
    </row>
    <row r="7605" spans="1:1" x14ac:dyDescent="0.25">
      <c r="A7605" s="123"/>
    </row>
    <row r="7606" spans="1:1" x14ac:dyDescent="0.25">
      <c r="A7606" s="123"/>
    </row>
    <row r="7607" spans="1:1" x14ac:dyDescent="0.25">
      <c r="A7607" s="123"/>
    </row>
    <row r="7608" spans="1:1" x14ac:dyDescent="0.25">
      <c r="A7608" s="123"/>
    </row>
    <row r="7609" spans="1:1" x14ac:dyDescent="0.25">
      <c r="A7609" s="123"/>
    </row>
    <row r="7610" spans="1:1" x14ac:dyDescent="0.25">
      <c r="A7610" s="123"/>
    </row>
    <row r="7611" spans="1:1" x14ac:dyDescent="0.25">
      <c r="A7611" s="123"/>
    </row>
    <row r="7612" spans="1:1" x14ac:dyDescent="0.25">
      <c r="A7612" s="123"/>
    </row>
    <row r="7613" spans="1:1" x14ac:dyDescent="0.25">
      <c r="A7613" s="123"/>
    </row>
    <row r="7614" spans="1:1" x14ac:dyDescent="0.25">
      <c r="A7614" s="123"/>
    </row>
    <row r="7615" spans="1:1" x14ac:dyDescent="0.25">
      <c r="A7615" s="123"/>
    </row>
    <row r="7616" spans="1:1" x14ac:dyDescent="0.25">
      <c r="A7616" s="123"/>
    </row>
    <row r="7617" spans="1:1" x14ac:dyDescent="0.25">
      <c r="A7617" s="123"/>
    </row>
    <row r="7618" spans="1:1" x14ac:dyDescent="0.25">
      <c r="A7618" s="123"/>
    </row>
    <row r="7619" spans="1:1" x14ac:dyDescent="0.25">
      <c r="A7619" s="123"/>
    </row>
    <row r="7620" spans="1:1" x14ac:dyDescent="0.25">
      <c r="A7620" s="123"/>
    </row>
    <row r="7621" spans="1:1" x14ac:dyDescent="0.25">
      <c r="A7621" s="123"/>
    </row>
    <row r="7622" spans="1:1" x14ac:dyDescent="0.25">
      <c r="A7622" s="123"/>
    </row>
    <row r="7623" spans="1:1" x14ac:dyDescent="0.25">
      <c r="A7623" s="123"/>
    </row>
    <row r="7624" spans="1:1" x14ac:dyDescent="0.25">
      <c r="A7624" s="123"/>
    </row>
    <row r="7625" spans="1:1" x14ac:dyDescent="0.25">
      <c r="A7625" s="123"/>
    </row>
    <row r="7626" spans="1:1" x14ac:dyDescent="0.25">
      <c r="A7626" s="123"/>
    </row>
    <row r="7627" spans="1:1" x14ac:dyDescent="0.25">
      <c r="A7627" s="123"/>
    </row>
    <row r="7628" spans="1:1" x14ac:dyDescent="0.25">
      <c r="A7628" s="123"/>
    </row>
    <row r="7629" spans="1:1" x14ac:dyDescent="0.25">
      <c r="A7629" s="123"/>
    </row>
    <row r="7630" spans="1:1" x14ac:dyDescent="0.25">
      <c r="A7630" s="123"/>
    </row>
    <row r="7631" spans="1:1" x14ac:dyDescent="0.25">
      <c r="A7631" s="123"/>
    </row>
    <row r="7632" spans="1:1" x14ac:dyDescent="0.25">
      <c r="A7632" s="123"/>
    </row>
    <row r="7633" spans="1:1" x14ac:dyDescent="0.25">
      <c r="A7633" s="123"/>
    </row>
    <row r="7634" spans="1:1" x14ac:dyDescent="0.25">
      <c r="A7634" s="123"/>
    </row>
    <row r="7635" spans="1:1" x14ac:dyDescent="0.25">
      <c r="A7635" s="123"/>
    </row>
    <row r="7636" spans="1:1" x14ac:dyDescent="0.25">
      <c r="A7636" s="123"/>
    </row>
    <row r="7637" spans="1:1" x14ac:dyDescent="0.25">
      <c r="A7637" s="123"/>
    </row>
    <row r="7638" spans="1:1" x14ac:dyDescent="0.25">
      <c r="A7638" s="123"/>
    </row>
    <row r="7639" spans="1:1" x14ac:dyDescent="0.25">
      <c r="A7639" s="123"/>
    </row>
    <row r="7640" spans="1:1" x14ac:dyDescent="0.25">
      <c r="A7640" s="123"/>
    </row>
    <row r="7641" spans="1:1" x14ac:dyDescent="0.25">
      <c r="A7641" s="123"/>
    </row>
    <row r="7642" spans="1:1" x14ac:dyDescent="0.25">
      <c r="A7642" s="123"/>
    </row>
    <row r="7643" spans="1:1" x14ac:dyDescent="0.25">
      <c r="A7643" s="123"/>
    </row>
    <row r="7644" spans="1:1" x14ac:dyDescent="0.25">
      <c r="A7644" s="123"/>
    </row>
    <row r="7645" spans="1:1" x14ac:dyDescent="0.25">
      <c r="A7645" s="123"/>
    </row>
    <row r="7646" spans="1:1" x14ac:dyDescent="0.25">
      <c r="A7646" s="123"/>
    </row>
    <row r="7647" spans="1:1" x14ac:dyDescent="0.25">
      <c r="A7647" s="123"/>
    </row>
    <row r="7648" spans="1:1" x14ac:dyDescent="0.25">
      <c r="A7648" s="123"/>
    </row>
    <row r="7649" spans="1:1" x14ac:dyDescent="0.25">
      <c r="A7649" s="123"/>
    </row>
    <row r="7650" spans="1:1" x14ac:dyDescent="0.25">
      <c r="A7650" s="123"/>
    </row>
    <row r="7651" spans="1:1" x14ac:dyDescent="0.25">
      <c r="A7651" s="123"/>
    </row>
    <row r="7652" spans="1:1" x14ac:dyDescent="0.25">
      <c r="A7652" s="123"/>
    </row>
    <row r="7653" spans="1:1" x14ac:dyDescent="0.25">
      <c r="A7653" s="123"/>
    </row>
    <row r="7654" spans="1:1" x14ac:dyDescent="0.25">
      <c r="A7654" s="123"/>
    </row>
    <row r="7655" spans="1:1" x14ac:dyDescent="0.25">
      <c r="A7655" s="123"/>
    </row>
    <row r="7656" spans="1:1" x14ac:dyDescent="0.25">
      <c r="A7656" s="123"/>
    </row>
    <row r="7657" spans="1:1" x14ac:dyDescent="0.25">
      <c r="A7657" s="123"/>
    </row>
    <row r="7658" spans="1:1" x14ac:dyDescent="0.25">
      <c r="A7658" s="123"/>
    </row>
    <row r="7659" spans="1:1" x14ac:dyDescent="0.25">
      <c r="A7659" s="123"/>
    </row>
    <row r="7660" spans="1:1" x14ac:dyDescent="0.25">
      <c r="A7660" s="123"/>
    </row>
    <row r="7661" spans="1:1" x14ac:dyDescent="0.25">
      <c r="A7661" s="123"/>
    </row>
    <row r="7662" spans="1:1" x14ac:dyDescent="0.25">
      <c r="A7662" s="123"/>
    </row>
    <row r="7663" spans="1:1" x14ac:dyDescent="0.25">
      <c r="A7663" s="123"/>
    </row>
    <row r="7664" spans="1:1" x14ac:dyDescent="0.25">
      <c r="A7664" s="123"/>
    </row>
    <row r="7665" spans="1:1" x14ac:dyDescent="0.25">
      <c r="A7665" s="123"/>
    </row>
    <row r="7666" spans="1:1" x14ac:dyDescent="0.25">
      <c r="A7666" s="123"/>
    </row>
    <row r="7667" spans="1:1" x14ac:dyDescent="0.25">
      <c r="A7667" s="123"/>
    </row>
    <row r="7668" spans="1:1" x14ac:dyDescent="0.25">
      <c r="A7668" s="123"/>
    </row>
    <row r="7669" spans="1:1" x14ac:dyDescent="0.25">
      <c r="A7669" s="123"/>
    </row>
    <row r="7670" spans="1:1" x14ac:dyDescent="0.25">
      <c r="A7670" s="123"/>
    </row>
    <row r="7671" spans="1:1" x14ac:dyDescent="0.25">
      <c r="A7671" s="123"/>
    </row>
    <row r="7672" spans="1:1" x14ac:dyDescent="0.25">
      <c r="A7672" s="123"/>
    </row>
    <row r="7673" spans="1:1" x14ac:dyDescent="0.25">
      <c r="A7673" s="123"/>
    </row>
    <row r="7674" spans="1:1" x14ac:dyDescent="0.25">
      <c r="A7674" s="123"/>
    </row>
    <row r="7675" spans="1:1" x14ac:dyDescent="0.25">
      <c r="A7675" s="123"/>
    </row>
    <row r="7676" spans="1:1" x14ac:dyDescent="0.25">
      <c r="A7676" s="123"/>
    </row>
    <row r="7677" spans="1:1" x14ac:dyDescent="0.25">
      <c r="A7677" s="123"/>
    </row>
    <row r="7678" spans="1:1" x14ac:dyDescent="0.25">
      <c r="A7678" s="123"/>
    </row>
    <row r="7679" spans="1:1" x14ac:dyDescent="0.25">
      <c r="A7679" s="123"/>
    </row>
    <row r="7680" spans="1:1" x14ac:dyDescent="0.25">
      <c r="A7680" s="123"/>
    </row>
    <row r="7681" spans="1:1" x14ac:dyDescent="0.25">
      <c r="A7681" s="123"/>
    </row>
    <row r="7682" spans="1:1" x14ac:dyDescent="0.25">
      <c r="A7682" s="123"/>
    </row>
    <row r="7683" spans="1:1" x14ac:dyDescent="0.25">
      <c r="A7683" s="123"/>
    </row>
    <row r="7684" spans="1:1" x14ac:dyDescent="0.25">
      <c r="A7684" s="123"/>
    </row>
    <row r="7685" spans="1:1" x14ac:dyDescent="0.25">
      <c r="A7685" s="123"/>
    </row>
    <row r="7686" spans="1:1" x14ac:dyDescent="0.25">
      <c r="A7686" s="123"/>
    </row>
    <row r="7687" spans="1:1" x14ac:dyDescent="0.25">
      <c r="A7687" s="123"/>
    </row>
    <row r="7688" spans="1:1" x14ac:dyDescent="0.25">
      <c r="A7688" s="123"/>
    </row>
    <row r="7689" spans="1:1" x14ac:dyDescent="0.25">
      <c r="A7689" s="123"/>
    </row>
    <row r="7690" spans="1:1" x14ac:dyDescent="0.25">
      <c r="A7690" s="123"/>
    </row>
    <row r="7691" spans="1:1" x14ac:dyDescent="0.25">
      <c r="A7691" s="123"/>
    </row>
    <row r="7692" spans="1:1" x14ac:dyDescent="0.25">
      <c r="A7692" s="123"/>
    </row>
    <row r="7693" spans="1:1" x14ac:dyDescent="0.25">
      <c r="A7693" s="123"/>
    </row>
    <row r="7694" spans="1:1" x14ac:dyDescent="0.25">
      <c r="A7694" s="123"/>
    </row>
    <row r="7695" spans="1:1" x14ac:dyDescent="0.25">
      <c r="A7695" s="123"/>
    </row>
    <row r="7696" spans="1:1" x14ac:dyDescent="0.25">
      <c r="A7696" s="123"/>
    </row>
    <row r="7697" spans="1:1" x14ac:dyDescent="0.25">
      <c r="A7697" s="123"/>
    </row>
    <row r="7698" spans="1:1" x14ac:dyDescent="0.25">
      <c r="A7698" s="123"/>
    </row>
    <row r="7699" spans="1:1" x14ac:dyDescent="0.25">
      <c r="A7699" s="123"/>
    </row>
    <row r="7700" spans="1:1" x14ac:dyDescent="0.25">
      <c r="A7700" s="123"/>
    </row>
    <row r="7701" spans="1:1" x14ac:dyDescent="0.25">
      <c r="A7701" s="123"/>
    </row>
    <row r="7702" spans="1:1" x14ac:dyDescent="0.25">
      <c r="A7702" s="123"/>
    </row>
    <row r="7703" spans="1:1" x14ac:dyDescent="0.25">
      <c r="A7703" s="123"/>
    </row>
    <row r="7704" spans="1:1" x14ac:dyDescent="0.25">
      <c r="A7704" s="123"/>
    </row>
    <row r="7705" spans="1:1" x14ac:dyDescent="0.25">
      <c r="A7705" s="123"/>
    </row>
    <row r="7706" spans="1:1" x14ac:dyDescent="0.25">
      <c r="A7706" s="123"/>
    </row>
    <row r="7707" spans="1:1" x14ac:dyDescent="0.25">
      <c r="A7707" s="123"/>
    </row>
    <row r="7708" spans="1:1" x14ac:dyDescent="0.25">
      <c r="A7708" s="123"/>
    </row>
    <row r="7709" spans="1:1" x14ac:dyDescent="0.25">
      <c r="A7709" s="123"/>
    </row>
    <row r="7710" spans="1:1" x14ac:dyDescent="0.25">
      <c r="A7710" s="123"/>
    </row>
    <row r="7711" spans="1:1" x14ac:dyDescent="0.25">
      <c r="A7711" s="123"/>
    </row>
    <row r="7712" spans="1:1" x14ac:dyDescent="0.25">
      <c r="A7712" s="123"/>
    </row>
    <row r="7713" spans="1:1" x14ac:dyDescent="0.25">
      <c r="A7713" s="123"/>
    </row>
    <row r="7714" spans="1:1" x14ac:dyDescent="0.25">
      <c r="A7714" s="123"/>
    </row>
    <row r="7715" spans="1:1" x14ac:dyDescent="0.25">
      <c r="A7715" s="123"/>
    </row>
    <row r="7716" spans="1:1" x14ac:dyDescent="0.25">
      <c r="A7716" s="123"/>
    </row>
    <row r="7717" spans="1:1" x14ac:dyDescent="0.25">
      <c r="A7717" s="123"/>
    </row>
    <row r="7718" spans="1:1" x14ac:dyDescent="0.25">
      <c r="A7718" s="123"/>
    </row>
    <row r="7719" spans="1:1" x14ac:dyDescent="0.25">
      <c r="A7719" s="123"/>
    </row>
    <row r="7720" spans="1:1" x14ac:dyDescent="0.25">
      <c r="A7720" s="123"/>
    </row>
    <row r="7721" spans="1:1" x14ac:dyDescent="0.25">
      <c r="A7721" s="123"/>
    </row>
    <row r="7722" spans="1:1" x14ac:dyDescent="0.25">
      <c r="A7722" s="123"/>
    </row>
    <row r="7723" spans="1:1" x14ac:dyDescent="0.25">
      <c r="A7723" s="123"/>
    </row>
    <row r="7724" spans="1:1" x14ac:dyDescent="0.25">
      <c r="A7724" s="123"/>
    </row>
    <row r="7725" spans="1:1" x14ac:dyDescent="0.25">
      <c r="A7725" s="123"/>
    </row>
    <row r="7726" spans="1:1" x14ac:dyDescent="0.25">
      <c r="A7726" s="123"/>
    </row>
    <row r="7727" spans="1:1" x14ac:dyDescent="0.25">
      <c r="A7727" s="123"/>
    </row>
    <row r="7728" spans="1:1" x14ac:dyDescent="0.25">
      <c r="A7728" s="123"/>
    </row>
    <row r="7729" spans="1:1" x14ac:dyDescent="0.25">
      <c r="A7729" s="123"/>
    </row>
    <row r="7730" spans="1:1" x14ac:dyDescent="0.25">
      <c r="A7730" s="123"/>
    </row>
    <row r="7731" spans="1:1" x14ac:dyDescent="0.25">
      <c r="A7731" s="123"/>
    </row>
    <row r="7732" spans="1:1" x14ac:dyDescent="0.25">
      <c r="A7732" s="123"/>
    </row>
    <row r="7733" spans="1:1" x14ac:dyDescent="0.25">
      <c r="A7733" s="123"/>
    </row>
    <row r="7734" spans="1:1" x14ac:dyDescent="0.25">
      <c r="A7734" s="123"/>
    </row>
    <row r="7735" spans="1:1" x14ac:dyDescent="0.25">
      <c r="A7735" s="123"/>
    </row>
    <row r="7736" spans="1:1" x14ac:dyDescent="0.25">
      <c r="A7736" s="123"/>
    </row>
    <row r="7737" spans="1:1" x14ac:dyDescent="0.25">
      <c r="A7737" s="123"/>
    </row>
    <row r="7738" spans="1:1" x14ac:dyDescent="0.25">
      <c r="A7738" s="123"/>
    </row>
    <row r="7739" spans="1:1" x14ac:dyDescent="0.25">
      <c r="A7739" s="123"/>
    </row>
    <row r="7740" spans="1:1" x14ac:dyDescent="0.25">
      <c r="A7740" s="123"/>
    </row>
    <row r="7741" spans="1:1" x14ac:dyDescent="0.25">
      <c r="A7741" s="123"/>
    </row>
    <row r="7742" spans="1:1" x14ac:dyDescent="0.25">
      <c r="A7742" s="123"/>
    </row>
    <row r="7743" spans="1:1" x14ac:dyDescent="0.25">
      <c r="A7743" s="123"/>
    </row>
    <row r="7744" spans="1:1" x14ac:dyDescent="0.25">
      <c r="A7744" s="123"/>
    </row>
    <row r="7745" spans="1:1" x14ac:dyDescent="0.25">
      <c r="A7745" s="123"/>
    </row>
    <row r="7746" spans="1:1" x14ac:dyDescent="0.25">
      <c r="A7746" s="123"/>
    </row>
    <row r="7747" spans="1:1" x14ac:dyDescent="0.25">
      <c r="A7747" s="123"/>
    </row>
    <row r="7748" spans="1:1" x14ac:dyDescent="0.25">
      <c r="A7748" s="123"/>
    </row>
    <row r="7749" spans="1:1" x14ac:dyDescent="0.25">
      <c r="A7749" s="123"/>
    </row>
    <row r="7750" spans="1:1" x14ac:dyDescent="0.25">
      <c r="A7750" s="123"/>
    </row>
    <row r="7751" spans="1:1" x14ac:dyDescent="0.25">
      <c r="A7751" s="123"/>
    </row>
    <row r="7752" spans="1:1" x14ac:dyDescent="0.25">
      <c r="A7752" s="123"/>
    </row>
    <row r="7753" spans="1:1" x14ac:dyDescent="0.25">
      <c r="A7753" s="123"/>
    </row>
    <row r="7754" spans="1:1" x14ac:dyDescent="0.25">
      <c r="A7754" s="123"/>
    </row>
    <row r="7755" spans="1:1" x14ac:dyDescent="0.25">
      <c r="A7755" s="123"/>
    </row>
    <row r="7756" spans="1:1" x14ac:dyDescent="0.25">
      <c r="A7756" s="123"/>
    </row>
    <row r="7757" spans="1:1" x14ac:dyDescent="0.25">
      <c r="A7757" s="123"/>
    </row>
    <row r="7758" spans="1:1" x14ac:dyDescent="0.25">
      <c r="A7758" s="123"/>
    </row>
    <row r="7759" spans="1:1" x14ac:dyDescent="0.25">
      <c r="A7759" s="123"/>
    </row>
    <row r="7760" spans="1:1" x14ac:dyDescent="0.25">
      <c r="A7760" s="123"/>
    </row>
    <row r="7761" spans="1:1" x14ac:dyDescent="0.25">
      <c r="A7761" s="123"/>
    </row>
    <row r="7762" spans="1:1" x14ac:dyDescent="0.25">
      <c r="A7762" s="123"/>
    </row>
    <row r="7763" spans="1:1" x14ac:dyDescent="0.25">
      <c r="A7763" s="123"/>
    </row>
    <row r="7764" spans="1:1" x14ac:dyDescent="0.25">
      <c r="A7764" s="123"/>
    </row>
    <row r="7765" spans="1:1" x14ac:dyDescent="0.25">
      <c r="A7765" s="123"/>
    </row>
    <row r="7766" spans="1:1" x14ac:dyDescent="0.25">
      <c r="A7766" s="123"/>
    </row>
    <row r="7767" spans="1:1" x14ac:dyDescent="0.25">
      <c r="A7767" s="123"/>
    </row>
    <row r="7768" spans="1:1" x14ac:dyDescent="0.25">
      <c r="A7768" s="123"/>
    </row>
    <row r="7769" spans="1:1" x14ac:dyDescent="0.25">
      <c r="A7769" s="123"/>
    </row>
    <row r="7770" spans="1:1" x14ac:dyDescent="0.25">
      <c r="A7770" s="123"/>
    </row>
    <row r="7771" spans="1:1" x14ac:dyDescent="0.25">
      <c r="A7771" s="123"/>
    </row>
    <row r="7772" spans="1:1" x14ac:dyDescent="0.25">
      <c r="A7772" s="123"/>
    </row>
    <row r="7773" spans="1:1" x14ac:dyDescent="0.25">
      <c r="A7773" s="123"/>
    </row>
    <row r="7774" spans="1:1" x14ac:dyDescent="0.25">
      <c r="A7774" s="123"/>
    </row>
    <row r="7775" spans="1:1" x14ac:dyDescent="0.25">
      <c r="A7775" s="123"/>
    </row>
    <row r="7776" spans="1:1" x14ac:dyDescent="0.25">
      <c r="A7776" s="123"/>
    </row>
    <row r="7777" spans="1:1" x14ac:dyDescent="0.25">
      <c r="A7777" s="123"/>
    </row>
    <row r="7778" spans="1:1" x14ac:dyDescent="0.25">
      <c r="A7778" s="123"/>
    </row>
    <row r="7779" spans="1:1" x14ac:dyDescent="0.25">
      <c r="A7779" s="123"/>
    </row>
    <row r="7780" spans="1:1" x14ac:dyDescent="0.25">
      <c r="A7780" s="123"/>
    </row>
    <row r="7781" spans="1:1" x14ac:dyDescent="0.25">
      <c r="A7781" s="123"/>
    </row>
    <row r="7782" spans="1:1" x14ac:dyDescent="0.25">
      <c r="A7782" s="123"/>
    </row>
    <row r="7783" spans="1:1" x14ac:dyDescent="0.25">
      <c r="A7783" s="123"/>
    </row>
    <row r="7784" spans="1:1" x14ac:dyDescent="0.25">
      <c r="A7784" s="123"/>
    </row>
    <row r="7785" spans="1:1" x14ac:dyDescent="0.25">
      <c r="A7785" s="123"/>
    </row>
    <row r="7786" spans="1:1" x14ac:dyDescent="0.25">
      <c r="A7786" s="123"/>
    </row>
    <row r="7787" spans="1:1" x14ac:dyDescent="0.25">
      <c r="A7787" s="123"/>
    </row>
    <row r="7788" spans="1:1" x14ac:dyDescent="0.25">
      <c r="A7788" s="123"/>
    </row>
    <row r="7789" spans="1:1" x14ac:dyDescent="0.25">
      <c r="A7789" s="123"/>
    </row>
    <row r="7790" spans="1:1" x14ac:dyDescent="0.25">
      <c r="A7790" s="123"/>
    </row>
    <row r="7791" spans="1:1" x14ac:dyDescent="0.25">
      <c r="A7791" s="123"/>
    </row>
    <row r="7792" spans="1:1" x14ac:dyDescent="0.25">
      <c r="A7792" s="123"/>
    </row>
    <row r="7793" spans="1:1" x14ac:dyDescent="0.25">
      <c r="A7793" s="123"/>
    </row>
    <row r="7794" spans="1:1" x14ac:dyDescent="0.25">
      <c r="A7794" s="123"/>
    </row>
    <row r="7795" spans="1:1" x14ac:dyDescent="0.25">
      <c r="A7795" s="123"/>
    </row>
    <row r="7796" spans="1:1" x14ac:dyDescent="0.25">
      <c r="A7796" s="123"/>
    </row>
    <row r="7797" spans="1:1" x14ac:dyDescent="0.25">
      <c r="A7797" s="123"/>
    </row>
    <row r="7798" spans="1:1" x14ac:dyDescent="0.25">
      <c r="A7798" s="123"/>
    </row>
    <row r="7799" spans="1:1" x14ac:dyDescent="0.25">
      <c r="A7799" s="123"/>
    </row>
    <row r="7800" spans="1:1" x14ac:dyDescent="0.25">
      <c r="A7800" s="123"/>
    </row>
    <row r="7801" spans="1:1" x14ac:dyDescent="0.25">
      <c r="A7801" s="123"/>
    </row>
    <row r="7802" spans="1:1" x14ac:dyDescent="0.25">
      <c r="A7802" s="123"/>
    </row>
    <row r="7803" spans="1:1" x14ac:dyDescent="0.25">
      <c r="A7803" s="123"/>
    </row>
    <row r="7804" spans="1:1" x14ac:dyDescent="0.25">
      <c r="A7804" s="123"/>
    </row>
    <row r="7805" spans="1:1" x14ac:dyDescent="0.25">
      <c r="A7805" s="123"/>
    </row>
    <row r="7806" spans="1:1" x14ac:dyDescent="0.25">
      <c r="A7806" s="123"/>
    </row>
    <row r="7807" spans="1:1" x14ac:dyDescent="0.25">
      <c r="A7807" s="123"/>
    </row>
    <row r="7808" spans="1:1" x14ac:dyDescent="0.25">
      <c r="A7808" s="123"/>
    </row>
    <row r="7809" spans="1:1" x14ac:dyDescent="0.25">
      <c r="A7809" s="123"/>
    </row>
    <row r="7810" spans="1:1" x14ac:dyDescent="0.25">
      <c r="A7810" s="123"/>
    </row>
    <row r="7811" spans="1:1" x14ac:dyDescent="0.25">
      <c r="A7811" s="123"/>
    </row>
    <row r="7812" spans="1:1" x14ac:dyDescent="0.25">
      <c r="A7812" s="123"/>
    </row>
    <row r="7813" spans="1:1" x14ac:dyDescent="0.25">
      <c r="A7813" s="123"/>
    </row>
    <row r="7814" spans="1:1" x14ac:dyDescent="0.25">
      <c r="A7814" s="123"/>
    </row>
    <row r="7815" spans="1:1" x14ac:dyDescent="0.25">
      <c r="A7815" s="123"/>
    </row>
    <row r="7816" spans="1:1" x14ac:dyDescent="0.25">
      <c r="A7816" s="123"/>
    </row>
    <row r="7817" spans="1:1" x14ac:dyDescent="0.25">
      <c r="A7817" s="123"/>
    </row>
    <row r="7818" spans="1:1" x14ac:dyDescent="0.25">
      <c r="A7818" s="123"/>
    </row>
    <row r="7819" spans="1:1" x14ac:dyDescent="0.25">
      <c r="A7819" s="123"/>
    </row>
    <row r="7820" spans="1:1" x14ac:dyDescent="0.25">
      <c r="A7820" s="123"/>
    </row>
    <row r="7821" spans="1:1" x14ac:dyDescent="0.25">
      <c r="A7821" s="123"/>
    </row>
    <row r="7822" spans="1:1" x14ac:dyDescent="0.25">
      <c r="A7822" s="123"/>
    </row>
    <row r="7823" spans="1:1" x14ac:dyDescent="0.25">
      <c r="A7823" s="123"/>
    </row>
    <row r="7824" spans="1:1" x14ac:dyDescent="0.25">
      <c r="A7824" s="123"/>
    </row>
    <row r="7825" spans="1:1" x14ac:dyDescent="0.25">
      <c r="A7825" s="123"/>
    </row>
    <row r="7826" spans="1:1" x14ac:dyDescent="0.25">
      <c r="A7826" s="123"/>
    </row>
    <row r="7827" spans="1:1" x14ac:dyDescent="0.25">
      <c r="A7827" s="123"/>
    </row>
    <row r="7828" spans="1:1" x14ac:dyDescent="0.25">
      <c r="A7828" s="123"/>
    </row>
    <row r="7829" spans="1:1" x14ac:dyDescent="0.25">
      <c r="A7829" s="123"/>
    </row>
    <row r="7830" spans="1:1" x14ac:dyDescent="0.25">
      <c r="A7830" s="123"/>
    </row>
    <row r="7831" spans="1:1" x14ac:dyDescent="0.25">
      <c r="A7831" s="123"/>
    </row>
    <row r="7832" spans="1:1" x14ac:dyDescent="0.25">
      <c r="A7832" s="123"/>
    </row>
    <row r="7833" spans="1:1" x14ac:dyDescent="0.25">
      <c r="A7833" s="123"/>
    </row>
    <row r="7834" spans="1:1" x14ac:dyDescent="0.25">
      <c r="A7834" s="123"/>
    </row>
    <row r="7835" spans="1:1" x14ac:dyDescent="0.25">
      <c r="A7835" s="123"/>
    </row>
    <row r="7836" spans="1:1" x14ac:dyDescent="0.25">
      <c r="A7836" s="123"/>
    </row>
    <row r="7837" spans="1:1" x14ac:dyDescent="0.25">
      <c r="A7837" s="123"/>
    </row>
    <row r="7838" spans="1:1" x14ac:dyDescent="0.25">
      <c r="A7838" s="123"/>
    </row>
    <row r="7839" spans="1:1" x14ac:dyDescent="0.25">
      <c r="A7839" s="123"/>
    </row>
    <row r="7840" spans="1:1" x14ac:dyDescent="0.25">
      <c r="A7840" s="123"/>
    </row>
    <row r="7841" spans="1:1" x14ac:dyDescent="0.25">
      <c r="A7841" s="123"/>
    </row>
    <row r="7842" spans="1:1" x14ac:dyDescent="0.25">
      <c r="A7842" s="123"/>
    </row>
    <row r="7843" spans="1:1" x14ac:dyDescent="0.25">
      <c r="A7843" s="123"/>
    </row>
    <row r="7844" spans="1:1" x14ac:dyDescent="0.25">
      <c r="A7844" s="123"/>
    </row>
    <row r="7845" spans="1:1" x14ac:dyDescent="0.25">
      <c r="A7845" s="123"/>
    </row>
    <row r="7846" spans="1:1" x14ac:dyDescent="0.25">
      <c r="A7846" s="123"/>
    </row>
    <row r="7847" spans="1:1" x14ac:dyDescent="0.25">
      <c r="A7847" s="123"/>
    </row>
    <row r="7848" spans="1:1" x14ac:dyDescent="0.25">
      <c r="A7848" s="123"/>
    </row>
    <row r="7849" spans="1:1" x14ac:dyDescent="0.25">
      <c r="A7849" s="123"/>
    </row>
    <row r="7850" spans="1:1" x14ac:dyDescent="0.25">
      <c r="A7850" s="123"/>
    </row>
    <row r="7851" spans="1:1" x14ac:dyDescent="0.25">
      <c r="A7851" s="123"/>
    </row>
    <row r="7852" spans="1:1" x14ac:dyDescent="0.25">
      <c r="A7852" s="123"/>
    </row>
    <row r="7853" spans="1:1" x14ac:dyDescent="0.25">
      <c r="A7853" s="123"/>
    </row>
    <row r="7854" spans="1:1" x14ac:dyDescent="0.25">
      <c r="A7854" s="123"/>
    </row>
    <row r="7855" spans="1:1" x14ac:dyDescent="0.25">
      <c r="A7855" s="123"/>
    </row>
    <row r="7856" spans="1:1" x14ac:dyDescent="0.25">
      <c r="A7856" s="123"/>
    </row>
    <row r="7857" spans="1:1" x14ac:dyDescent="0.25">
      <c r="A7857" s="123"/>
    </row>
    <row r="7858" spans="1:1" x14ac:dyDescent="0.25">
      <c r="A7858" s="123"/>
    </row>
    <row r="7859" spans="1:1" x14ac:dyDescent="0.25">
      <c r="A7859" s="123"/>
    </row>
    <row r="7860" spans="1:1" x14ac:dyDescent="0.25">
      <c r="A7860" s="123"/>
    </row>
    <row r="7861" spans="1:1" x14ac:dyDescent="0.25">
      <c r="A7861" s="123"/>
    </row>
    <row r="7862" spans="1:1" x14ac:dyDescent="0.25">
      <c r="A7862" s="123"/>
    </row>
    <row r="7863" spans="1:1" x14ac:dyDescent="0.25">
      <c r="A7863" s="123"/>
    </row>
    <row r="7864" spans="1:1" x14ac:dyDescent="0.25">
      <c r="A7864" s="123"/>
    </row>
    <row r="7865" spans="1:1" x14ac:dyDescent="0.25">
      <c r="A7865" s="123"/>
    </row>
    <row r="7866" spans="1:1" x14ac:dyDescent="0.25">
      <c r="A7866" s="123"/>
    </row>
    <row r="7867" spans="1:1" x14ac:dyDescent="0.25">
      <c r="A7867" s="123"/>
    </row>
    <row r="7868" spans="1:1" x14ac:dyDescent="0.25">
      <c r="A7868" s="123"/>
    </row>
    <row r="7869" spans="1:1" x14ac:dyDescent="0.25">
      <c r="A7869" s="123"/>
    </row>
    <row r="7870" spans="1:1" x14ac:dyDescent="0.25">
      <c r="A7870" s="123"/>
    </row>
    <row r="7871" spans="1:1" x14ac:dyDescent="0.25">
      <c r="A7871" s="123"/>
    </row>
    <row r="7872" spans="1:1" x14ac:dyDescent="0.25">
      <c r="A7872" s="123"/>
    </row>
    <row r="7873" spans="1:1" x14ac:dyDescent="0.25">
      <c r="A7873" s="123"/>
    </row>
    <row r="7874" spans="1:1" x14ac:dyDescent="0.25">
      <c r="A7874" s="123"/>
    </row>
    <row r="7875" spans="1:1" x14ac:dyDescent="0.25">
      <c r="A7875" s="123"/>
    </row>
    <row r="7876" spans="1:1" x14ac:dyDescent="0.25">
      <c r="A7876" s="123"/>
    </row>
    <row r="7877" spans="1:1" x14ac:dyDescent="0.25">
      <c r="A7877" s="123"/>
    </row>
    <row r="7878" spans="1:1" x14ac:dyDescent="0.25">
      <c r="A7878" s="123"/>
    </row>
    <row r="7879" spans="1:1" x14ac:dyDescent="0.25">
      <c r="A7879" s="123"/>
    </row>
    <row r="7880" spans="1:1" x14ac:dyDescent="0.25">
      <c r="A7880" s="123"/>
    </row>
    <row r="7881" spans="1:1" x14ac:dyDescent="0.25">
      <c r="A7881" s="123"/>
    </row>
    <row r="7882" spans="1:1" x14ac:dyDescent="0.25">
      <c r="A7882" s="123"/>
    </row>
    <row r="7883" spans="1:1" x14ac:dyDescent="0.25">
      <c r="A7883" s="123"/>
    </row>
    <row r="7884" spans="1:1" x14ac:dyDescent="0.25">
      <c r="A7884" s="123"/>
    </row>
    <row r="7885" spans="1:1" x14ac:dyDescent="0.25">
      <c r="A7885" s="123"/>
    </row>
    <row r="7886" spans="1:1" x14ac:dyDescent="0.25">
      <c r="A7886" s="123"/>
    </row>
    <row r="7887" spans="1:1" x14ac:dyDescent="0.25">
      <c r="A7887" s="123"/>
    </row>
    <row r="7888" spans="1:1" x14ac:dyDescent="0.25">
      <c r="A7888" s="123"/>
    </row>
    <row r="7889" spans="1:1" x14ac:dyDescent="0.25">
      <c r="A7889" s="123"/>
    </row>
    <row r="7890" spans="1:1" x14ac:dyDescent="0.25">
      <c r="A7890" s="123"/>
    </row>
    <row r="7891" spans="1:1" x14ac:dyDescent="0.25">
      <c r="A7891" s="123"/>
    </row>
    <row r="7892" spans="1:1" x14ac:dyDescent="0.25">
      <c r="A7892" s="123"/>
    </row>
    <row r="7893" spans="1:1" x14ac:dyDescent="0.25">
      <c r="A7893" s="123"/>
    </row>
    <row r="7894" spans="1:1" x14ac:dyDescent="0.25">
      <c r="A7894" s="123"/>
    </row>
    <row r="7895" spans="1:1" x14ac:dyDescent="0.25">
      <c r="A7895" s="123"/>
    </row>
    <row r="7896" spans="1:1" x14ac:dyDescent="0.25">
      <c r="A7896" s="123"/>
    </row>
    <row r="7897" spans="1:1" x14ac:dyDescent="0.25">
      <c r="A7897" s="123"/>
    </row>
    <row r="7898" spans="1:1" x14ac:dyDescent="0.25">
      <c r="A7898" s="123"/>
    </row>
    <row r="7899" spans="1:1" x14ac:dyDescent="0.25">
      <c r="A7899" s="123"/>
    </row>
    <row r="7900" spans="1:1" x14ac:dyDescent="0.25">
      <c r="A7900" s="123"/>
    </row>
    <row r="7901" spans="1:1" x14ac:dyDescent="0.25">
      <c r="A7901" s="123"/>
    </row>
    <row r="7902" spans="1:1" x14ac:dyDescent="0.25">
      <c r="A7902" s="123"/>
    </row>
    <row r="7903" spans="1:1" x14ac:dyDescent="0.25">
      <c r="A7903" s="123"/>
    </row>
    <row r="7904" spans="1:1" x14ac:dyDescent="0.25">
      <c r="A7904" s="123"/>
    </row>
    <row r="7905" spans="1:1" x14ac:dyDescent="0.25">
      <c r="A7905" s="123"/>
    </row>
    <row r="7906" spans="1:1" x14ac:dyDescent="0.25">
      <c r="A7906" s="123"/>
    </row>
    <row r="7907" spans="1:1" x14ac:dyDescent="0.25">
      <c r="A7907" s="123"/>
    </row>
    <row r="7908" spans="1:1" x14ac:dyDescent="0.25">
      <c r="A7908" s="123"/>
    </row>
    <row r="7909" spans="1:1" x14ac:dyDescent="0.25">
      <c r="A7909" s="123"/>
    </row>
    <row r="7910" spans="1:1" x14ac:dyDescent="0.25">
      <c r="A7910" s="123"/>
    </row>
    <row r="7911" spans="1:1" x14ac:dyDescent="0.25">
      <c r="A7911" s="123"/>
    </row>
    <row r="7912" spans="1:1" x14ac:dyDescent="0.25">
      <c r="A7912" s="123"/>
    </row>
    <row r="7913" spans="1:1" x14ac:dyDescent="0.25">
      <c r="A7913" s="123"/>
    </row>
    <row r="7914" spans="1:1" x14ac:dyDescent="0.25">
      <c r="A7914" s="123"/>
    </row>
    <row r="7915" spans="1:1" x14ac:dyDescent="0.25">
      <c r="A7915" s="123"/>
    </row>
    <row r="7916" spans="1:1" x14ac:dyDescent="0.25">
      <c r="A7916" s="123"/>
    </row>
    <row r="7917" spans="1:1" x14ac:dyDescent="0.25">
      <c r="A7917" s="123"/>
    </row>
    <row r="7918" spans="1:1" x14ac:dyDescent="0.25">
      <c r="A7918" s="123"/>
    </row>
    <row r="7919" spans="1:1" x14ac:dyDescent="0.25">
      <c r="A7919" s="123"/>
    </row>
    <row r="7920" spans="1:1" x14ac:dyDescent="0.25">
      <c r="A7920" s="123"/>
    </row>
    <row r="7921" spans="1:1" x14ac:dyDescent="0.25">
      <c r="A7921" s="123"/>
    </row>
    <row r="7922" spans="1:1" x14ac:dyDescent="0.25">
      <c r="A7922" s="123"/>
    </row>
    <row r="7923" spans="1:1" x14ac:dyDescent="0.25">
      <c r="A7923" s="123"/>
    </row>
    <row r="7924" spans="1:1" x14ac:dyDescent="0.25">
      <c r="A7924" s="123"/>
    </row>
    <row r="7925" spans="1:1" x14ac:dyDescent="0.25">
      <c r="A7925" s="123"/>
    </row>
    <row r="7926" spans="1:1" x14ac:dyDescent="0.25">
      <c r="A7926" s="123"/>
    </row>
    <row r="7927" spans="1:1" x14ac:dyDescent="0.25">
      <c r="A7927" s="123"/>
    </row>
    <row r="7928" spans="1:1" x14ac:dyDescent="0.25">
      <c r="A7928" s="123"/>
    </row>
    <row r="7929" spans="1:1" x14ac:dyDescent="0.25">
      <c r="A7929" s="123"/>
    </row>
    <row r="7930" spans="1:1" x14ac:dyDescent="0.25">
      <c r="A7930" s="123"/>
    </row>
    <row r="7931" spans="1:1" x14ac:dyDescent="0.25">
      <c r="A7931" s="123"/>
    </row>
    <row r="7932" spans="1:1" x14ac:dyDescent="0.25">
      <c r="A7932" s="123"/>
    </row>
    <row r="7933" spans="1:1" x14ac:dyDescent="0.25">
      <c r="A7933" s="123"/>
    </row>
    <row r="7934" spans="1:1" x14ac:dyDescent="0.25">
      <c r="A7934" s="123"/>
    </row>
    <row r="7935" spans="1:1" x14ac:dyDescent="0.25">
      <c r="A7935" s="123"/>
    </row>
    <row r="7936" spans="1:1" x14ac:dyDescent="0.25">
      <c r="A7936" s="123"/>
    </row>
    <row r="7937" spans="1:1" x14ac:dyDescent="0.25">
      <c r="A7937" s="123"/>
    </row>
    <row r="7938" spans="1:1" x14ac:dyDescent="0.25">
      <c r="A7938" s="123"/>
    </row>
    <row r="7939" spans="1:1" x14ac:dyDescent="0.25">
      <c r="A7939" s="123"/>
    </row>
    <row r="7940" spans="1:1" x14ac:dyDescent="0.25">
      <c r="A7940" s="123"/>
    </row>
    <row r="7941" spans="1:1" x14ac:dyDescent="0.25">
      <c r="A7941" s="123"/>
    </row>
    <row r="7942" spans="1:1" x14ac:dyDescent="0.25">
      <c r="A7942" s="123"/>
    </row>
    <row r="7943" spans="1:1" x14ac:dyDescent="0.25">
      <c r="A7943" s="123"/>
    </row>
    <row r="7944" spans="1:1" x14ac:dyDescent="0.25">
      <c r="A7944" s="123"/>
    </row>
    <row r="7945" spans="1:1" x14ac:dyDescent="0.25">
      <c r="A7945" s="123"/>
    </row>
    <row r="7946" spans="1:1" x14ac:dyDescent="0.25">
      <c r="A7946" s="123"/>
    </row>
    <row r="7947" spans="1:1" x14ac:dyDescent="0.25">
      <c r="A7947" s="123"/>
    </row>
    <row r="7948" spans="1:1" x14ac:dyDescent="0.25">
      <c r="A7948" s="123"/>
    </row>
    <row r="7949" spans="1:1" x14ac:dyDescent="0.25">
      <c r="A7949" s="123"/>
    </row>
    <row r="7950" spans="1:1" x14ac:dyDescent="0.25">
      <c r="A7950" s="123"/>
    </row>
    <row r="7951" spans="1:1" x14ac:dyDescent="0.25">
      <c r="A7951" s="123"/>
    </row>
    <row r="7952" spans="1:1" x14ac:dyDescent="0.25">
      <c r="A7952" s="123"/>
    </row>
    <row r="7953" spans="1:1" x14ac:dyDescent="0.25">
      <c r="A7953" s="123"/>
    </row>
    <row r="7954" spans="1:1" x14ac:dyDescent="0.25">
      <c r="A7954" s="123"/>
    </row>
    <row r="7955" spans="1:1" x14ac:dyDescent="0.25">
      <c r="A7955" s="123"/>
    </row>
    <row r="7956" spans="1:1" x14ac:dyDescent="0.25">
      <c r="A7956" s="123"/>
    </row>
    <row r="7957" spans="1:1" x14ac:dyDescent="0.25">
      <c r="A7957" s="123"/>
    </row>
    <row r="7958" spans="1:1" x14ac:dyDescent="0.25">
      <c r="A7958" s="123"/>
    </row>
    <row r="7959" spans="1:1" x14ac:dyDescent="0.25">
      <c r="A7959" s="123"/>
    </row>
    <row r="7960" spans="1:1" x14ac:dyDescent="0.25">
      <c r="A7960" s="123"/>
    </row>
    <row r="7961" spans="1:1" x14ac:dyDescent="0.25">
      <c r="A7961" s="123"/>
    </row>
    <row r="7962" spans="1:1" x14ac:dyDescent="0.25">
      <c r="A7962" s="123"/>
    </row>
    <row r="7963" spans="1:1" x14ac:dyDescent="0.25">
      <c r="A7963" s="123"/>
    </row>
    <row r="7964" spans="1:1" x14ac:dyDescent="0.25">
      <c r="A7964" s="123"/>
    </row>
    <row r="7965" spans="1:1" x14ac:dyDescent="0.25">
      <c r="A7965" s="123"/>
    </row>
    <row r="7966" spans="1:1" x14ac:dyDescent="0.25">
      <c r="A7966" s="123"/>
    </row>
    <row r="7967" spans="1:1" x14ac:dyDescent="0.25">
      <c r="A7967" s="123"/>
    </row>
    <row r="7968" spans="1:1" x14ac:dyDescent="0.25">
      <c r="A7968" s="123"/>
    </row>
    <row r="7969" spans="1:1" x14ac:dyDescent="0.25">
      <c r="A7969" s="123"/>
    </row>
    <row r="7970" spans="1:1" x14ac:dyDescent="0.25">
      <c r="A7970" s="123"/>
    </row>
    <row r="7971" spans="1:1" x14ac:dyDescent="0.25">
      <c r="A7971" s="123"/>
    </row>
    <row r="7972" spans="1:1" x14ac:dyDescent="0.25">
      <c r="A7972" s="123"/>
    </row>
    <row r="7973" spans="1:1" x14ac:dyDescent="0.25">
      <c r="A7973" s="123"/>
    </row>
    <row r="7974" spans="1:1" x14ac:dyDescent="0.25">
      <c r="A7974" s="123"/>
    </row>
    <row r="7975" spans="1:1" x14ac:dyDescent="0.25">
      <c r="A7975" s="123"/>
    </row>
    <row r="7976" spans="1:1" x14ac:dyDescent="0.25">
      <c r="A7976" s="123"/>
    </row>
    <row r="7977" spans="1:1" x14ac:dyDescent="0.25">
      <c r="A7977" s="123"/>
    </row>
    <row r="7978" spans="1:1" x14ac:dyDescent="0.25">
      <c r="A7978" s="123"/>
    </row>
    <row r="7979" spans="1:1" x14ac:dyDescent="0.25">
      <c r="A7979" s="123"/>
    </row>
    <row r="7980" spans="1:1" x14ac:dyDescent="0.25">
      <c r="A7980" s="123"/>
    </row>
    <row r="7981" spans="1:1" x14ac:dyDescent="0.25">
      <c r="A7981" s="123"/>
    </row>
    <row r="7982" spans="1:1" x14ac:dyDescent="0.25">
      <c r="A7982" s="123"/>
    </row>
    <row r="7983" spans="1:1" x14ac:dyDescent="0.25">
      <c r="A7983" s="123"/>
    </row>
    <row r="7984" spans="1:1" x14ac:dyDescent="0.25">
      <c r="A7984" s="123"/>
    </row>
    <row r="7985" spans="1:1" x14ac:dyDescent="0.25">
      <c r="A7985" s="123"/>
    </row>
    <row r="7986" spans="1:1" x14ac:dyDescent="0.25">
      <c r="A7986" s="123"/>
    </row>
    <row r="7987" spans="1:1" x14ac:dyDescent="0.25">
      <c r="A7987" s="123"/>
    </row>
    <row r="7988" spans="1:1" x14ac:dyDescent="0.25">
      <c r="A7988" s="123"/>
    </row>
    <row r="7989" spans="1:1" x14ac:dyDescent="0.25">
      <c r="A7989" s="123"/>
    </row>
    <row r="7990" spans="1:1" x14ac:dyDescent="0.25">
      <c r="A7990" s="123"/>
    </row>
    <row r="7991" spans="1:1" x14ac:dyDescent="0.25">
      <c r="A7991" s="123"/>
    </row>
    <row r="7992" spans="1:1" x14ac:dyDescent="0.25">
      <c r="A7992" s="123"/>
    </row>
    <row r="7993" spans="1:1" x14ac:dyDescent="0.25">
      <c r="A7993" s="123"/>
    </row>
    <row r="7994" spans="1:1" x14ac:dyDescent="0.25">
      <c r="A7994" s="123"/>
    </row>
    <row r="7995" spans="1:1" x14ac:dyDescent="0.25">
      <c r="A7995" s="123"/>
    </row>
    <row r="7996" spans="1:1" x14ac:dyDescent="0.25">
      <c r="A7996" s="123"/>
    </row>
    <row r="7997" spans="1:1" x14ac:dyDescent="0.25">
      <c r="A7997" s="123"/>
    </row>
    <row r="7998" spans="1:1" x14ac:dyDescent="0.25">
      <c r="A7998" s="123"/>
    </row>
    <row r="7999" spans="1:1" x14ac:dyDescent="0.25">
      <c r="A7999" s="123"/>
    </row>
    <row r="8000" spans="1:1" x14ac:dyDescent="0.25">
      <c r="A8000" s="123"/>
    </row>
    <row r="8001" spans="1:1" x14ac:dyDescent="0.25">
      <c r="A8001" s="123"/>
    </row>
    <row r="8002" spans="1:1" x14ac:dyDescent="0.25">
      <c r="A8002" s="123"/>
    </row>
    <row r="8003" spans="1:1" x14ac:dyDescent="0.25">
      <c r="A8003" s="123"/>
    </row>
    <row r="8004" spans="1:1" x14ac:dyDescent="0.25">
      <c r="A8004" s="123"/>
    </row>
    <row r="8005" spans="1:1" x14ac:dyDescent="0.25">
      <c r="A8005" s="123"/>
    </row>
    <row r="8006" spans="1:1" x14ac:dyDescent="0.25">
      <c r="A8006" s="123"/>
    </row>
    <row r="8007" spans="1:1" x14ac:dyDescent="0.25">
      <c r="A8007" s="123"/>
    </row>
    <row r="8008" spans="1:1" x14ac:dyDescent="0.25">
      <c r="A8008" s="123"/>
    </row>
    <row r="8009" spans="1:1" x14ac:dyDescent="0.25">
      <c r="A8009" s="123"/>
    </row>
    <row r="8010" spans="1:1" x14ac:dyDescent="0.25">
      <c r="A8010" s="123"/>
    </row>
    <row r="8011" spans="1:1" x14ac:dyDescent="0.25">
      <c r="A8011" s="123"/>
    </row>
    <row r="8012" spans="1:1" x14ac:dyDescent="0.25">
      <c r="A8012" s="123"/>
    </row>
    <row r="8013" spans="1:1" x14ac:dyDescent="0.25">
      <c r="A8013" s="123"/>
    </row>
    <row r="8014" spans="1:1" x14ac:dyDescent="0.25">
      <c r="A8014" s="123"/>
    </row>
    <row r="8015" spans="1:1" x14ac:dyDescent="0.25">
      <c r="A8015" s="123"/>
    </row>
    <row r="8016" spans="1:1" x14ac:dyDescent="0.25">
      <c r="A8016" s="123"/>
    </row>
    <row r="8017" spans="1:1" x14ac:dyDescent="0.25">
      <c r="A8017" s="123"/>
    </row>
    <row r="8018" spans="1:1" x14ac:dyDescent="0.25">
      <c r="A8018" s="123"/>
    </row>
    <row r="8019" spans="1:1" x14ac:dyDescent="0.25">
      <c r="A8019" s="123"/>
    </row>
    <row r="8020" spans="1:1" x14ac:dyDescent="0.25">
      <c r="A8020" s="123"/>
    </row>
    <row r="8021" spans="1:1" x14ac:dyDescent="0.25">
      <c r="A8021" s="123"/>
    </row>
    <row r="8022" spans="1:1" x14ac:dyDescent="0.25">
      <c r="A8022" s="123"/>
    </row>
    <row r="8023" spans="1:1" x14ac:dyDescent="0.25">
      <c r="A8023" s="123"/>
    </row>
    <row r="8024" spans="1:1" x14ac:dyDescent="0.25">
      <c r="A8024" s="123"/>
    </row>
    <row r="8025" spans="1:1" x14ac:dyDescent="0.25">
      <c r="A8025" s="123"/>
    </row>
    <row r="8026" spans="1:1" x14ac:dyDescent="0.25">
      <c r="A8026" s="123"/>
    </row>
    <row r="8027" spans="1:1" x14ac:dyDescent="0.25">
      <c r="A8027" s="123"/>
    </row>
    <row r="8028" spans="1:1" x14ac:dyDescent="0.25">
      <c r="A8028" s="123"/>
    </row>
    <row r="8029" spans="1:1" x14ac:dyDescent="0.25">
      <c r="A8029" s="123"/>
    </row>
    <row r="8030" spans="1:1" x14ac:dyDescent="0.25">
      <c r="A8030" s="123"/>
    </row>
    <row r="8031" spans="1:1" x14ac:dyDescent="0.25">
      <c r="A8031" s="123"/>
    </row>
    <row r="8032" spans="1:1" x14ac:dyDescent="0.25">
      <c r="A8032" s="123"/>
    </row>
    <row r="8033" spans="1:1" x14ac:dyDescent="0.25">
      <c r="A8033" s="123"/>
    </row>
    <row r="8034" spans="1:1" x14ac:dyDescent="0.25">
      <c r="A8034" s="123"/>
    </row>
    <row r="8035" spans="1:1" x14ac:dyDescent="0.25">
      <c r="A8035" s="123"/>
    </row>
    <row r="8036" spans="1:1" x14ac:dyDescent="0.25">
      <c r="A8036" s="123"/>
    </row>
    <row r="8037" spans="1:1" x14ac:dyDescent="0.25">
      <c r="A8037" s="123"/>
    </row>
    <row r="8038" spans="1:1" x14ac:dyDescent="0.25">
      <c r="A8038" s="123"/>
    </row>
    <row r="8039" spans="1:1" x14ac:dyDescent="0.25">
      <c r="A8039" s="123"/>
    </row>
    <row r="8040" spans="1:1" x14ac:dyDescent="0.25">
      <c r="A8040" s="123"/>
    </row>
    <row r="8041" spans="1:1" x14ac:dyDescent="0.25">
      <c r="A8041" s="123"/>
    </row>
    <row r="8042" spans="1:1" x14ac:dyDescent="0.25">
      <c r="A8042" s="123"/>
    </row>
    <row r="8043" spans="1:1" x14ac:dyDescent="0.25">
      <c r="A8043" s="123"/>
    </row>
    <row r="8044" spans="1:1" x14ac:dyDescent="0.25">
      <c r="A8044" s="123"/>
    </row>
    <row r="8045" spans="1:1" x14ac:dyDescent="0.25">
      <c r="A8045" s="123"/>
    </row>
    <row r="8046" spans="1:1" x14ac:dyDescent="0.25">
      <c r="A8046" s="123"/>
    </row>
    <row r="8047" spans="1:1" x14ac:dyDescent="0.25">
      <c r="A8047" s="123"/>
    </row>
    <row r="8048" spans="1:1" x14ac:dyDescent="0.25">
      <c r="A8048" s="123"/>
    </row>
    <row r="8049" spans="1:1" x14ac:dyDescent="0.25">
      <c r="A8049" s="123"/>
    </row>
    <row r="8050" spans="1:1" x14ac:dyDescent="0.25">
      <c r="A8050" s="123"/>
    </row>
    <row r="8051" spans="1:1" x14ac:dyDescent="0.25">
      <c r="A8051" s="123"/>
    </row>
    <row r="8052" spans="1:1" x14ac:dyDescent="0.25">
      <c r="A8052" s="123"/>
    </row>
    <row r="8053" spans="1:1" x14ac:dyDescent="0.25">
      <c r="A8053" s="123"/>
    </row>
    <row r="8054" spans="1:1" x14ac:dyDescent="0.25">
      <c r="A8054" s="123"/>
    </row>
    <row r="8055" spans="1:1" x14ac:dyDescent="0.25">
      <c r="A8055" s="123"/>
    </row>
    <row r="8056" spans="1:1" x14ac:dyDescent="0.25">
      <c r="A8056" s="123"/>
    </row>
    <row r="8057" spans="1:1" x14ac:dyDescent="0.25">
      <c r="A8057" s="123"/>
    </row>
    <row r="8058" spans="1:1" x14ac:dyDescent="0.25">
      <c r="A8058" s="123"/>
    </row>
    <row r="8059" spans="1:1" x14ac:dyDescent="0.25">
      <c r="A8059" s="123"/>
    </row>
    <row r="8060" spans="1:1" x14ac:dyDescent="0.25">
      <c r="A8060" s="123"/>
    </row>
    <row r="8061" spans="1:1" x14ac:dyDescent="0.25">
      <c r="A8061" s="123"/>
    </row>
    <row r="8062" spans="1:1" x14ac:dyDescent="0.25">
      <c r="A8062" s="123"/>
    </row>
    <row r="8063" spans="1:1" x14ac:dyDescent="0.25">
      <c r="A8063" s="123"/>
    </row>
    <row r="8064" spans="1:1" x14ac:dyDescent="0.25">
      <c r="A8064" s="123"/>
    </row>
    <row r="8065" spans="1:1" x14ac:dyDescent="0.25">
      <c r="A8065" s="123"/>
    </row>
    <row r="8066" spans="1:1" x14ac:dyDescent="0.25">
      <c r="A8066" s="123"/>
    </row>
    <row r="8067" spans="1:1" x14ac:dyDescent="0.25">
      <c r="A8067" s="123"/>
    </row>
    <row r="8068" spans="1:1" x14ac:dyDescent="0.25">
      <c r="A8068" s="123"/>
    </row>
    <row r="8069" spans="1:1" x14ac:dyDescent="0.25">
      <c r="A8069" s="123"/>
    </row>
    <row r="8070" spans="1:1" x14ac:dyDescent="0.25">
      <c r="A8070" s="123"/>
    </row>
    <row r="8071" spans="1:1" x14ac:dyDescent="0.25">
      <c r="A8071" s="123"/>
    </row>
    <row r="8072" spans="1:1" x14ac:dyDescent="0.25">
      <c r="A8072" s="123"/>
    </row>
    <row r="8073" spans="1:1" x14ac:dyDescent="0.25">
      <c r="A8073" s="123"/>
    </row>
    <row r="8074" spans="1:1" x14ac:dyDescent="0.25">
      <c r="A8074" s="123"/>
    </row>
    <row r="8075" spans="1:1" x14ac:dyDescent="0.25">
      <c r="A8075" s="123"/>
    </row>
    <row r="8076" spans="1:1" x14ac:dyDescent="0.25">
      <c r="A8076" s="123"/>
    </row>
    <row r="8077" spans="1:1" x14ac:dyDescent="0.25">
      <c r="A8077" s="123"/>
    </row>
    <row r="8078" spans="1:1" x14ac:dyDescent="0.25">
      <c r="A8078" s="123"/>
    </row>
    <row r="8079" spans="1:1" x14ac:dyDescent="0.25">
      <c r="A8079" s="123"/>
    </row>
    <row r="8080" spans="1:1" x14ac:dyDescent="0.25">
      <c r="A8080" s="123"/>
    </row>
    <row r="8081" spans="1:1" x14ac:dyDescent="0.25">
      <c r="A8081" s="123"/>
    </row>
    <row r="8082" spans="1:1" x14ac:dyDescent="0.25">
      <c r="A8082" s="123"/>
    </row>
    <row r="8083" spans="1:1" x14ac:dyDescent="0.25">
      <c r="A8083" s="123"/>
    </row>
    <row r="8084" spans="1:1" x14ac:dyDescent="0.25">
      <c r="A8084" s="123"/>
    </row>
    <row r="8085" spans="1:1" x14ac:dyDescent="0.25">
      <c r="A8085" s="123"/>
    </row>
    <row r="8086" spans="1:1" x14ac:dyDescent="0.25">
      <c r="A8086" s="123"/>
    </row>
    <row r="8087" spans="1:1" x14ac:dyDescent="0.25">
      <c r="A8087" s="123"/>
    </row>
    <row r="8088" spans="1:1" x14ac:dyDescent="0.25">
      <c r="A8088" s="123"/>
    </row>
    <row r="8089" spans="1:1" x14ac:dyDescent="0.25">
      <c r="A8089" s="123"/>
    </row>
    <row r="8090" spans="1:1" x14ac:dyDescent="0.25">
      <c r="A8090" s="123"/>
    </row>
    <row r="8091" spans="1:1" x14ac:dyDescent="0.25">
      <c r="A8091" s="123"/>
    </row>
    <row r="8092" spans="1:1" x14ac:dyDescent="0.25">
      <c r="A8092" s="123"/>
    </row>
    <row r="8093" spans="1:1" x14ac:dyDescent="0.25">
      <c r="A8093" s="123"/>
    </row>
    <row r="8094" spans="1:1" x14ac:dyDescent="0.25">
      <c r="A8094" s="123"/>
    </row>
    <row r="8095" spans="1:1" x14ac:dyDescent="0.25">
      <c r="A8095" s="123"/>
    </row>
    <row r="8096" spans="1:1" x14ac:dyDescent="0.25">
      <c r="A8096" s="123"/>
    </row>
    <row r="8097" spans="1:1" x14ac:dyDescent="0.25">
      <c r="A8097" s="123"/>
    </row>
    <row r="8098" spans="1:1" x14ac:dyDescent="0.25">
      <c r="A8098" s="123"/>
    </row>
    <row r="8099" spans="1:1" x14ac:dyDescent="0.25">
      <c r="A8099" s="123"/>
    </row>
    <row r="8100" spans="1:1" x14ac:dyDescent="0.25">
      <c r="A8100" s="123"/>
    </row>
    <row r="8101" spans="1:1" x14ac:dyDescent="0.25">
      <c r="A8101" s="123"/>
    </row>
    <row r="8102" spans="1:1" x14ac:dyDescent="0.25">
      <c r="A8102" s="123"/>
    </row>
    <row r="8103" spans="1:1" x14ac:dyDescent="0.25">
      <c r="A8103" s="123"/>
    </row>
    <row r="8104" spans="1:1" x14ac:dyDescent="0.25">
      <c r="A8104" s="123"/>
    </row>
    <row r="8105" spans="1:1" x14ac:dyDescent="0.25">
      <c r="A8105" s="123"/>
    </row>
    <row r="8106" spans="1:1" x14ac:dyDescent="0.25">
      <c r="A8106" s="123"/>
    </row>
    <row r="8107" spans="1:1" x14ac:dyDescent="0.25">
      <c r="A8107" s="123"/>
    </row>
    <row r="8108" spans="1:1" x14ac:dyDescent="0.25">
      <c r="A8108" s="123"/>
    </row>
    <row r="8109" spans="1:1" x14ac:dyDescent="0.25">
      <c r="A8109" s="123"/>
    </row>
    <row r="8110" spans="1:1" x14ac:dyDescent="0.25">
      <c r="A8110" s="123"/>
    </row>
    <row r="8111" spans="1:1" x14ac:dyDescent="0.25">
      <c r="A8111" s="123"/>
    </row>
    <row r="8112" spans="1:1" x14ac:dyDescent="0.25">
      <c r="A8112" s="123"/>
    </row>
    <row r="8113" spans="1:1" x14ac:dyDescent="0.25">
      <c r="A8113" s="123"/>
    </row>
    <row r="8114" spans="1:1" x14ac:dyDescent="0.25">
      <c r="A8114" s="123"/>
    </row>
    <row r="8115" spans="1:1" x14ac:dyDescent="0.25">
      <c r="A8115" s="123"/>
    </row>
    <row r="8116" spans="1:1" x14ac:dyDescent="0.25">
      <c r="A8116" s="123"/>
    </row>
    <row r="8117" spans="1:1" x14ac:dyDescent="0.25">
      <c r="A8117" s="123"/>
    </row>
    <row r="8118" spans="1:1" x14ac:dyDescent="0.25">
      <c r="A8118" s="123"/>
    </row>
    <row r="8119" spans="1:1" x14ac:dyDescent="0.25">
      <c r="A8119" s="123"/>
    </row>
    <row r="8120" spans="1:1" x14ac:dyDescent="0.25">
      <c r="A8120" s="123"/>
    </row>
    <row r="8121" spans="1:1" x14ac:dyDescent="0.25">
      <c r="A8121" s="123"/>
    </row>
    <row r="8122" spans="1:1" x14ac:dyDescent="0.25">
      <c r="A8122" s="123"/>
    </row>
    <row r="8123" spans="1:1" x14ac:dyDescent="0.25">
      <c r="A8123" s="123"/>
    </row>
    <row r="8124" spans="1:1" x14ac:dyDescent="0.25">
      <c r="A8124" s="123"/>
    </row>
    <row r="8125" spans="1:1" x14ac:dyDescent="0.25">
      <c r="A8125" s="123"/>
    </row>
    <row r="8126" spans="1:1" x14ac:dyDescent="0.25">
      <c r="A8126" s="123"/>
    </row>
    <row r="8127" spans="1:1" x14ac:dyDescent="0.25">
      <c r="A8127" s="123"/>
    </row>
    <row r="8128" spans="1:1" x14ac:dyDescent="0.25">
      <c r="A8128" s="123"/>
    </row>
    <row r="8129" spans="1:1" x14ac:dyDescent="0.25">
      <c r="A8129" s="123"/>
    </row>
    <row r="8130" spans="1:1" x14ac:dyDescent="0.25">
      <c r="A8130" s="123"/>
    </row>
    <row r="8131" spans="1:1" x14ac:dyDescent="0.25">
      <c r="A8131" s="123"/>
    </row>
    <row r="8132" spans="1:1" x14ac:dyDescent="0.25">
      <c r="A8132" s="123"/>
    </row>
    <row r="8133" spans="1:1" x14ac:dyDescent="0.25">
      <c r="A8133" s="123"/>
    </row>
    <row r="8134" spans="1:1" x14ac:dyDescent="0.25">
      <c r="A8134" s="123"/>
    </row>
    <row r="8135" spans="1:1" x14ac:dyDescent="0.25">
      <c r="A8135" s="123"/>
    </row>
    <row r="8136" spans="1:1" x14ac:dyDescent="0.25">
      <c r="A8136" s="123"/>
    </row>
    <row r="8137" spans="1:1" x14ac:dyDescent="0.25">
      <c r="A8137" s="123"/>
    </row>
    <row r="8138" spans="1:1" x14ac:dyDescent="0.25">
      <c r="A8138" s="123"/>
    </row>
    <row r="8139" spans="1:1" x14ac:dyDescent="0.25">
      <c r="A8139" s="123"/>
    </row>
    <row r="8140" spans="1:1" x14ac:dyDescent="0.25">
      <c r="A8140" s="123"/>
    </row>
    <row r="8141" spans="1:1" x14ac:dyDescent="0.25">
      <c r="A8141" s="123"/>
    </row>
    <row r="8142" spans="1:1" x14ac:dyDescent="0.25">
      <c r="A8142" s="123"/>
    </row>
    <row r="8143" spans="1:1" x14ac:dyDescent="0.25">
      <c r="A8143" s="123"/>
    </row>
    <row r="8144" spans="1:1" x14ac:dyDescent="0.25">
      <c r="A8144" s="123"/>
    </row>
    <row r="8145" spans="1:1" x14ac:dyDescent="0.25">
      <c r="A8145" s="123"/>
    </row>
    <row r="8146" spans="1:1" x14ac:dyDescent="0.25">
      <c r="A8146" s="123"/>
    </row>
    <row r="8147" spans="1:1" x14ac:dyDescent="0.25">
      <c r="A8147" s="123"/>
    </row>
    <row r="8148" spans="1:1" x14ac:dyDescent="0.25">
      <c r="A8148" s="123"/>
    </row>
    <row r="8149" spans="1:1" x14ac:dyDescent="0.25">
      <c r="A8149" s="123"/>
    </row>
    <row r="8150" spans="1:1" x14ac:dyDescent="0.25">
      <c r="A8150" s="123"/>
    </row>
    <row r="8151" spans="1:1" x14ac:dyDescent="0.25">
      <c r="A8151" s="123"/>
    </row>
    <row r="8152" spans="1:1" x14ac:dyDescent="0.25">
      <c r="A8152" s="123"/>
    </row>
    <row r="8153" spans="1:1" x14ac:dyDescent="0.25">
      <c r="A8153" s="123"/>
    </row>
    <row r="8154" spans="1:1" x14ac:dyDescent="0.25">
      <c r="A8154" s="123"/>
    </row>
    <row r="8155" spans="1:1" x14ac:dyDescent="0.25">
      <c r="A8155" s="123"/>
    </row>
    <row r="8156" spans="1:1" x14ac:dyDescent="0.25">
      <c r="A8156" s="123"/>
    </row>
    <row r="8157" spans="1:1" x14ac:dyDescent="0.25">
      <c r="A8157" s="123"/>
    </row>
    <row r="8158" spans="1:1" x14ac:dyDescent="0.25">
      <c r="A8158" s="123"/>
    </row>
    <row r="8159" spans="1:1" x14ac:dyDescent="0.25">
      <c r="A8159" s="123"/>
    </row>
    <row r="8160" spans="1:1" x14ac:dyDescent="0.25">
      <c r="A8160" s="123"/>
    </row>
    <row r="8161" spans="1:1" x14ac:dyDescent="0.25">
      <c r="A8161" s="123"/>
    </row>
    <row r="8162" spans="1:1" x14ac:dyDescent="0.25">
      <c r="A8162" s="123"/>
    </row>
    <row r="8163" spans="1:1" x14ac:dyDescent="0.25">
      <c r="A8163" s="123"/>
    </row>
    <row r="8164" spans="1:1" x14ac:dyDescent="0.25">
      <c r="A8164" s="123"/>
    </row>
    <row r="8165" spans="1:1" x14ac:dyDescent="0.25">
      <c r="A8165" s="123"/>
    </row>
    <row r="8166" spans="1:1" x14ac:dyDescent="0.25">
      <c r="A8166" s="123"/>
    </row>
    <row r="8167" spans="1:1" x14ac:dyDescent="0.25">
      <c r="A8167" s="123"/>
    </row>
    <row r="8168" spans="1:1" x14ac:dyDescent="0.25">
      <c r="A8168" s="123"/>
    </row>
    <row r="8169" spans="1:1" x14ac:dyDescent="0.25">
      <c r="A8169" s="123"/>
    </row>
    <row r="8170" spans="1:1" x14ac:dyDescent="0.25">
      <c r="A8170" s="123"/>
    </row>
    <row r="8171" spans="1:1" x14ac:dyDescent="0.25">
      <c r="A8171" s="123"/>
    </row>
    <row r="8172" spans="1:1" x14ac:dyDescent="0.25">
      <c r="A8172" s="123"/>
    </row>
    <row r="8173" spans="1:1" x14ac:dyDescent="0.25">
      <c r="A8173" s="123"/>
    </row>
    <row r="8174" spans="1:1" x14ac:dyDescent="0.25">
      <c r="A8174" s="123"/>
    </row>
    <row r="8175" spans="1:1" x14ac:dyDescent="0.25">
      <c r="A8175" s="123"/>
    </row>
    <row r="8176" spans="1:1" x14ac:dyDescent="0.25">
      <c r="A8176" s="123"/>
    </row>
    <row r="8177" spans="1:1" x14ac:dyDescent="0.25">
      <c r="A8177" s="123"/>
    </row>
    <row r="8178" spans="1:1" x14ac:dyDescent="0.25">
      <c r="A8178" s="123"/>
    </row>
    <row r="8179" spans="1:1" x14ac:dyDescent="0.25">
      <c r="A8179" s="123"/>
    </row>
    <row r="8180" spans="1:1" x14ac:dyDescent="0.25">
      <c r="A8180" s="123"/>
    </row>
    <row r="8181" spans="1:1" x14ac:dyDescent="0.25">
      <c r="A8181" s="123"/>
    </row>
    <row r="8182" spans="1:1" x14ac:dyDescent="0.25">
      <c r="A8182" s="123"/>
    </row>
    <row r="8183" spans="1:1" x14ac:dyDescent="0.25">
      <c r="A8183" s="123"/>
    </row>
    <row r="8184" spans="1:1" x14ac:dyDescent="0.25">
      <c r="A8184" s="123"/>
    </row>
    <row r="8185" spans="1:1" x14ac:dyDescent="0.25">
      <c r="A8185" s="123"/>
    </row>
    <row r="8186" spans="1:1" x14ac:dyDescent="0.25">
      <c r="A8186" s="123"/>
    </row>
    <row r="8187" spans="1:1" x14ac:dyDescent="0.25">
      <c r="A8187" s="123"/>
    </row>
    <row r="8188" spans="1:1" x14ac:dyDescent="0.25">
      <c r="A8188" s="123"/>
    </row>
    <row r="8189" spans="1:1" x14ac:dyDescent="0.25">
      <c r="A8189" s="123"/>
    </row>
    <row r="8190" spans="1:1" x14ac:dyDescent="0.25">
      <c r="A8190" s="123"/>
    </row>
    <row r="8191" spans="1:1" x14ac:dyDescent="0.25">
      <c r="A8191" s="123"/>
    </row>
    <row r="8192" spans="1:1" x14ac:dyDescent="0.25">
      <c r="A8192" s="123"/>
    </row>
    <row r="8193" spans="1:1" x14ac:dyDescent="0.25">
      <c r="A8193" s="123"/>
    </row>
    <row r="8194" spans="1:1" x14ac:dyDescent="0.25">
      <c r="A8194" s="123"/>
    </row>
    <row r="8195" spans="1:1" x14ac:dyDescent="0.25">
      <c r="A8195" s="123"/>
    </row>
    <row r="8196" spans="1:1" x14ac:dyDescent="0.25">
      <c r="A8196" s="123"/>
    </row>
    <row r="8197" spans="1:1" x14ac:dyDescent="0.25">
      <c r="A8197" s="123"/>
    </row>
    <row r="8198" spans="1:1" x14ac:dyDescent="0.25">
      <c r="A8198" s="123"/>
    </row>
    <row r="8199" spans="1:1" x14ac:dyDescent="0.25">
      <c r="A8199" s="123"/>
    </row>
    <row r="8200" spans="1:1" x14ac:dyDescent="0.25">
      <c r="A8200" s="123"/>
    </row>
    <row r="8201" spans="1:1" x14ac:dyDescent="0.25">
      <c r="A8201" s="123"/>
    </row>
    <row r="8202" spans="1:1" x14ac:dyDescent="0.25">
      <c r="A8202" s="123"/>
    </row>
    <row r="8203" spans="1:1" x14ac:dyDescent="0.25">
      <c r="A8203" s="123"/>
    </row>
    <row r="8204" spans="1:1" x14ac:dyDescent="0.25">
      <c r="A8204" s="123"/>
    </row>
    <row r="8205" spans="1:1" x14ac:dyDescent="0.25">
      <c r="A8205" s="123"/>
    </row>
    <row r="8206" spans="1:1" x14ac:dyDescent="0.25">
      <c r="A8206" s="123"/>
    </row>
    <row r="8207" spans="1:1" x14ac:dyDescent="0.25">
      <c r="A8207" s="123"/>
    </row>
    <row r="8208" spans="1:1" x14ac:dyDescent="0.25">
      <c r="A8208" s="123"/>
    </row>
    <row r="8209" spans="1:1" x14ac:dyDescent="0.25">
      <c r="A8209" s="123"/>
    </row>
    <row r="8210" spans="1:1" x14ac:dyDescent="0.25">
      <c r="A8210" s="123"/>
    </row>
    <row r="8211" spans="1:1" x14ac:dyDescent="0.25">
      <c r="A8211" s="123"/>
    </row>
    <row r="8212" spans="1:1" x14ac:dyDescent="0.25">
      <c r="A8212" s="123"/>
    </row>
    <row r="8213" spans="1:1" x14ac:dyDescent="0.25">
      <c r="A8213" s="123"/>
    </row>
    <row r="8214" spans="1:1" x14ac:dyDescent="0.25">
      <c r="A8214" s="123"/>
    </row>
    <row r="8215" spans="1:1" x14ac:dyDescent="0.25">
      <c r="A8215" s="123"/>
    </row>
    <row r="8216" spans="1:1" x14ac:dyDescent="0.25">
      <c r="A8216" s="123"/>
    </row>
    <row r="8217" spans="1:1" x14ac:dyDescent="0.25">
      <c r="A8217" s="123"/>
    </row>
    <row r="8218" spans="1:1" x14ac:dyDescent="0.25">
      <c r="A8218" s="123"/>
    </row>
    <row r="8219" spans="1:1" x14ac:dyDescent="0.25">
      <c r="A8219" s="123"/>
    </row>
    <row r="8220" spans="1:1" x14ac:dyDescent="0.25">
      <c r="A8220" s="123"/>
    </row>
    <row r="8221" spans="1:1" x14ac:dyDescent="0.25">
      <c r="A8221" s="123"/>
    </row>
    <row r="8222" spans="1:1" x14ac:dyDescent="0.25">
      <c r="A8222" s="123"/>
    </row>
    <row r="8223" spans="1:1" x14ac:dyDescent="0.25">
      <c r="A8223" s="123"/>
    </row>
    <row r="8224" spans="1:1" x14ac:dyDescent="0.25">
      <c r="A8224" s="123"/>
    </row>
    <row r="8225" spans="1:1" x14ac:dyDescent="0.25">
      <c r="A8225" s="123"/>
    </row>
    <row r="8226" spans="1:1" x14ac:dyDescent="0.25">
      <c r="A8226" s="123"/>
    </row>
    <row r="8227" spans="1:1" x14ac:dyDescent="0.25">
      <c r="A8227" s="123"/>
    </row>
    <row r="8228" spans="1:1" x14ac:dyDescent="0.25">
      <c r="A8228" s="123"/>
    </row>
    <row r="8229" spans="1:1" x14ac:dyDescent="0.25">
      <c r="A8229" s="123"/>
    </row>
    <row r="8230" spans="1:1" x14ac:dyDescent="0.25">
      <c r="A8230" s="123"/>
    </row>
    <row r="8231" spans="1:1" x14ac:dyDescent="0.25">
      <c r="A8231" s="123"/>
    </row>
    <row r="8232" spans="1:1" x14ac:dyDescent="0.25">
      <c r="A8232" s="123"/>
    </row>
    <row r="8233" spans="1:1" x14ac:dyDescent="0.25">
      <c r="A8233" s="123"/>
    </row>
    <row r="8234" spans="1:1" x14ac:dyDescent="0.25">
      <c r="A8234" s="123"/>
    </row>
    <row r="8235" spans="1:1" x14ac:dyDescent="0.25">
      <c r="A8235" s="123"/>
    </row>
    <row r="8236" spans="1:1" x14ac:dyDescent="0.25">
      <c r="A8236" s="123"/>
    </row>
    <row r="8237" spans="1:1" x14ac:dyDescent="0.25">
      <c r="A8237" s="123"/>
    </row>
    <row r="8238" spans="1:1" x14ac:dyDescent="0.25">
      <c r="A8238" s="123"/>
    </row>
    <row r="8239" spans="1:1" x14ac:dyDescent="0.25">
      <c r="A8239" s="123"/>
    </row>
    <row r="8240" spans="1:1" x14ac:dyDescent="0.25">
      <c r="A8240" s="123"/>
    </row>
    <row r="8241" spans="1:1" x14ac:dyDescent="0.25">
      <c r="A8241" s="123"/>
    </row>
    <row r="8242" spans="1:1" x14ac:dyDescent="0.25">
      <c r="A8242" s="123"/>
    </row>
    <row r="8243" spans="1:1" x14ac:dyDescent="0.25">
      <c r="A8243" s="123"/>
    </row>
    <row r="8244" spans="1:1" x14ac:dyDescent="0.25">
      <c r="A8244" s="123"/>
    </row>
    <row r="8245" spans="1:1" x14ac:dyDescent="0.25">
      <c r="A8245" s="123"/>
    </row>
    <row r="8246" spans="1:1" x14ac:dyDescent="0.25">
      <c r="A8246" s="123"/>
    </row>
    <row r="8247" spans="1:1" x14ac:dyDescent="0.25">
      <c r="A8247" s="123"/>
    </row>
    <row r="8248" spans="1:1" x14ac:dyDescent="0.25">
      <c r="A8248" s="123"/>
    </row>
    <row r="8249" spans="1:1" x14ac:dyDescent="0.25">
      <c r="A8249" s="123"/>
    </row>
    <row r="8250" spans="1:1" x14ac:dyDescent="0.25">
      <c r="A8250" s="123"/>
    </row>
    <row r="8251" spans="1:1" x14ac:dyDescent="0.25">
      <c r="A8251" s="123"/>
    </row>
    <row r="8252" spans="1:1" x14ac:dyDescent="0.25">
      <c r="A8252" s="123"/>
    </row>
    <row r="8253" spans="1:1" x14ac:dyDescent="0.25">
      <c r="A8253" s="123"/>
    </row>
    <row r="8254" spans="1:1" x14ac:dyDescent="0.25">
      <c r="A8254" s="123"/>
    </row>
    <row r="8255" spans="1:1" x14ac:dyDescent="0.25">
      <c r="A8255" s="123"/>
    </row>
    <row r="8256" spans="1:1" x14ac:dyDescent="0.25">
      <c r="A8256" s="123"/>
    </row>
    <row r="8257" spans="1:1" x14ac:dyDescent="0.25">
      <c r="A8257" s="123"/>
    </row>
    <row r="8258" spans="1:1" x14ac:dyDescent="0.25">
      <c r="A8258" s="123"/>
    </row>
    <row r="8259" spans="1:1" x14ac:dyDescent="0.25">
      <c r="A8259" s="123"/>
    </row>
    <row r="8260" spans="1:1" x14ac:dyDescent="0.25">
      <c r="A8260" s="123"/>
    </row>
    <row r="8261" spans="1:1" x14ac:dyDescent="0.25">
      <c r="A8261" s="123"/>
    </row>
    <row r="8262" spans="1:1" x14ac:dyDescent="0.25">
      <c r="A8262" s="123"/>
    </row>
    <row r="8263" spans="1:1" x14ac:dyDescent="0.25">
      <c r="A8263" s="123"/>
    </row>
    <row r="8264" spans="1:1" x14ac:dyDescent="0.25">
      <c r="A8264" s="123"/>
    </row>
    <row r="8265" spans="1:1" x14ac:dyDescent="0.25">
      <c r="A8265" s="123"/>
    </row>
    <row r="8266" spans="1:1" x14ac:dyDescent="0.25">
      <c r="A8266" s="123"/>
    </row>
    <row r="8267" spans="1:1" x14ac:dyDescent="0.25">
      <c r="A8267" s="123"/>
    </row>
    <row r="8268" spans="1:1" x14ac:dyDescent="0.25">
      <c r="A8268" s="123"/>
    </row>
    <row r="8269" spans="1:1" x14ac:dyDescent="0.25">
      <c r="A8269" s="123"/>
    </row>
    <row r="8270" spans="1:1" x14ac:dyDescent="0.25">
      <c r="A8270" s="123"/>
    </row>
    <row r="8271" spans="1:1" x14ac:dyDescent="0.25">
      <c r="A8271" s="123"/>
    </row>
    <row r="8272" spans="1:1" x14ac:dyDescent="0.25">
      <c r="A8272" s="123"/>
    </row>
    <row r="8273" spans="1:1" x14ac:dyDescent="0.25">
      <c r="A8273" s="123"/>
    </row>
    <row r="8274" spans="1:1" x14ac:dyDescent="0.25">
      <c r="A8274" s="123"/>
    </row>
    <row r="8275" spans="1:1" x14ac:dyDescent="0.25">
      <c r="A8275" s="123"/>
    </row>
    <row r="8276" spans="1:1" x14ac:dyDescent="0.25">
      <c r="A8276" s="123"/>
    </row>
    <row r="8277" spans="1:1" x14ac:dyDescent="0.25">
      <c r="A8277" s="123"/>
    </row>
    <row r="8278" spans="1:1" x14ac:dyDescent="0.25">
      <c r="A8278" s="123"/>
    </row>
    <row r="8279" spans="1:1" x14ac:dyDescent="0.25">
      <c r="A8279" s="123"/>
    </row>
    <row r="8280" spans="1:1" x14ac:dyDescent="0.25">
      <c r="A8280" s="123"/>
    </row>
    <row r="8281" spans="1:1" x14ac:dyDescent="0.25">
      <c r="A8281" s="123"/>
    </row>
    <row r="8282" spans="1:1" x14ac:dyDescent="0.25">
      <c r="A8282" s="123"/>
    </row>
    <row r="8283" spans="1:1" x14ac:dyDescent="0.25">
      <c r="A8283" s="123"/>
    </row>
    <row r="8284" spans="1:1" x14ac:dyDescent="0.25">
      <c r="A8284" s="123"/>
    </row>
    <row r="8285" spans="1:1" x14ac:dyDescent="0.25">
      <c r="A8285" s="123"/>
    </row>
    <row r="8286" spans="1:1" x14ac:dyDescent="0.25">
      <c r="A8286" s="123"/>
    </row>
    <row r="8287" spans="1:1" x14ac:dyDescent="0.25">
      <c r="A8287" s="123"/>
    </row>
    <row r="8288" spans="1:1" x14ac:dyDescent="0.25">
      <c r="A8288" s="123"/>
    </row>
    <row r="8289" spans="1:1" x14ac:dyDescent="0.25">
      <c r="A8289" s="123"/>
    </row>
    <row r="8290" spans="1:1" x14ac:dyDescent="0.25">
      <c r="A8290" s="123"/>
    </row>
    <row r="8291" spans="1:1" x14ac:dyDescent="0.25">
      <c r="A8291" s="123"/>
    </row>
    <row r="8292" spans="1:1" x14ac:dyDescent="0.25">
      <c r="A8292" s="123"/>
    </row>
    <row r="8293" spans="1:1" x14ac:dyDescent="0.25">
      <c r="A8293" s="123"/>
    </row>
    <row r="8294" spans="1:1" x14ac:dyDescent="0.25">
      <c r="A8294" s="123"/>
    </row>
    <row r="8295" spans="1:1" x14ac:dyDescent="0.25">
      <c r="A8295" s="123"/>
    </row>
    <row r="8296" spans="1:1" x14ac:dyDescent="0.25">
      <c r="A8296" s="123"/>
    </row>
    <row r="8297" spans="1:1" x14ac:dyDescent="0.25">
      <c r="A8297" s="123"/>
    </row>
    <row r="8298" spans="1:1" x14ac:dyDescent="0.25">
      <c r="A8298" s="123"/>
    </row>
    <row r="8299" spans="1:1" x14ac:dyDescent="0.25">
      <c r="A8299" s="123"/>
    </row>
    <row r="8300" spans="1:1" x14ac:dyDescent="0.25">
      <c r="A8300" s="123"/>
    </row>
    <row r="8301" spans="1:1" x14ac:dyDescent="0.25">
      <c r="A8301" s="123"/>
    </row>
    <row r="8302" spans="1:1" x14ac:dyDescent="0.25">
      <c r="A8302" s="123"/>
    </row>
    <row r="8303" spans="1:1" x14ac:dyDescent="0.25">
      <c r="A8303" s="123"/>
    </row>
    <row r="8304" spans="1:1" x14ac:dyDescent="0.25">
      <c r="A8304" s="123"/>
    </row>
    <row r="8305" spans="1:1" x14ac:dyDescent="0.25">
      <c r="A8305" s="123"/>
    </row>
    <row r="8306" spans="1:1" x14ac:dyDescent="0.25">
      <c r="A8306" s="123"/>
    </row>
    <row r="8307" spans="1:1" x14ac:dyDescent="0.25">
      <c r="A8307" s="123"/>
    </row>
    <row r="8308" spans="1:1" x14ac:dyDescent="0.25">
      <c r="A8308" s="123"/>
    </row>
    <row r="8309" spans="1:1" x14ac:dyDescent="0.25">
      <c r="A8309" s="123"/>
    </row>
    <row r="8310" spans="1:1" x14ac:dyDescent="0.25">
      <c r="A8310" s="123"/>
    </row>
    <row r="8311" spans="1:1" x14ac:dyDescent="0.25">
      <c r="A8311" s="123"/>
    </row>
    <row r="8312" spans="1:1" x14ac:dyDescent="0.25">
      <c r="A8312" s="123"/>
    </row>
    <row r="8313" spans="1:1" x14ac:dyDescent="0.25">
      <c r="A8313" s="123"/>
    </row>
    <row r="8314" spans="1:1" x14ac:dyDescent="0.25">
      <c r="A8314" s="123"/>
    </row>
    <row r="8315" spans="1:1" x14ac:dyDescent="0.25">
      <c r="A8315" s="123"/>
    </row>
    <row r="8316" spans="1:1" x14ac:dyDescent="0.25">
      <c r="A8316" s="123"/>
    </row>
    <row r="8317" spans="1:1" x14ac:dyDescent="0.25">
      <c r="A8317" s="123"/>
    </row>
    <row r="8318" spans="1:1" x14ac:dyDescent="0.25">
      <c r="A8318" s="123"/>
    </row>
    <row r="8319" spans="1:1" x14ac:dyDescent="0.25">
      <c r="A8319" s="123"/>
    </row>
    <row r="8320" spans="1:1" x14ac:dyDescent="0.25">
      <c r="A8320" s="123"/>
    </row>
    <row r="8321" spans="1:1" x14ac:dyDescent="0.25">
      <c r="A8321" s="123"/>
    </row>
    <row r="8322" spans="1:1" x14ac:dyDescent="0.25">
      <c r="A8322" s="123"/>
    </row>
    <row r="8323" spans="1:1" x14ac:dyDescent="0.25">
      <c r="A8323" s="123"/>
    </row>
    <row r="8324" spans="1:1" x14ac:dyDescent="0.25">
      <c r="A8324" s="123"/>
    </row>
    <row r="8325" spans="1:1" x14ac:dyDescent="0.25">
      <c r="A8325" s="123"/>
    </row>
    <row r="8326" spans="1:1" x14ac:dyDescent="0.25">
      <c r="A8326" s="123"/>
    </row>
    <row r="8327" spans="1:1" x14ac:dyDescent="0.25">
      <c r="A8327" s="123"/>
    </row>
    <row r="8328" spans="1:1" x14ac:dyDescent="0.25">
      <c r="A8328" s="123"/>
    </row>
    <row r="8329" spans="1:1" x14ac:dyDescent="0.25">
      <c r="A8329" s="123"/>
    </row>
    <row r="8330" spans="1:1" x14ac:dyDescent="0.25">
      <c r="A8330" s="123"/>
    </row>
    <row r="8331" spans="1:1" x14ac:dyDescent="0.25">
      <c r="A8331" s="123"/>
    </row>
    <row r="8332" spans="1:1" x14ac:dyDescent="0.25">
      <c r="A8332" s="123"/>
    </row>
    <row r="8333" spans="1:1" x14ac:dyDescent="0.25">
      <c r="A8333" s="123"/>
    </row>
    <row r="8334" spans="1:1" x14ac:dyDescent="0.25">
      <c r="A8334" s="123"/>
    </row>
    <row r="8335" spans="1:1" x14ac:dyDescent="0.25">
      <c r="A8335" s="123"/>
    </row>
    <row r="8336" spans="1:1" x14ac:dyDescent="0.25">
      <c r="A8336" s="123"/>
    </row>
    <row r="8337" spans="1:1" x14ac:dyDescent="0.25">
      <c r="A8337" s="123"/>
    </row>
    <row r="8338" spans="1:1" x14ac:dyDescent="0.25">
      <c r="A8338" s="123"/>
    </row>
    <row r="8339" spans="1:1" x14ac:dyDescent="0.25">
      <c r="A8339" s="123"/>
    </row>
    <row r="8340" spans="1:1" x14ac:dyDescent="0.25">
      <c r="A8340" s="123"/>
    </row>
    <row r="8341" spans="1:1" x14ac:dyDescent="0.25">
      <c r="A8341" s="123"/>
    </row>
    <row r="8342" spans="1:1" x14ac:dyDescent="0.25">
      <c r="A8342" s="123"/>
    </row>
    <row r="8343" spans="1:1" x14ac:dyDescent="0.25">
      <c r="A8343" s="123"/>
    </row>
    <row r="8344" spans="1:1" x14ac:dyDescent="0.25">
      <c r="A8344" s="123"/>
    </row>
    <row r="8345" spans="1:1" x14ac:dyDescent="0.25">
      <c r="A8345" s="123"/>
    </row>
    <row r="8346" spans="1:1" x14ac:dyDescent="0.25">
      <c r="A8346" s="123"/>
    </row>
    <row r="8347" spans="1:1" x14ac:dyDescent="0.25">
      <c r="A8347" s="123"/>
    </row>
    <row r="8348" spans="1:1" x14ac:dyDescent="0.25">
      <c r="A8348" s="123"/>
    </row>
    <row r="8349" spans="1:1" x14ac:dyDescent="0.25">
      <c r="A8349" s="123"/>
    </row>
    <row r="8350" spans="1:1" x14ac:dyDescent="0.25">
      <c r="A8350" s="123"/>
    </row>
    <row r="8351" spans="1:1" x14ac:dyDescent="0.25">
      <c r="A8351" s="123"/>
    </row>
    <row r="8352" spans="1:1" x14ac:dyDescent="0.25">
      <c r="A8352" s="123"/>
    </row>
    <row r="8353" spans="1:1" x14ac:dyDescent="0.25">
      <c r="A8353" s="123"/>
    </row>
    <row r="8354" spans="1:1" x14ac:dyDescent="0.25">
      <c r="A8354" s="123"/>
    </row>
    <row r="8355" spans="1:1" x14ac:dyDescent="0.25">
      <c r="A8355" s="123"/>
    </row>
    <row r="8356" spans="1:1" x14ac:dyDescent="0.25">
      <c r="A8356" s="123"/>
    </row>
    <row r="8357" spans="1:1" x14ac:dyDescent="0.25">
      <c r="A8357" s="123"/>
    </row>
    <row r="8358" spans="1:1" x14ac:dyDescent="0.25">
      <c r="A8358" s="123"/>
    </row>
    <row r="8359" spans="1:1" x14ac:dyDescent="0.25">
      <c r="A8359" s="123"/>
    </row>
    <row r="8360" spans="1:1" x14ac:dyDescent="0.25">
      <c r="A8360" s="123"/>
    </row>
    <row r="8361" spans="1:1" x14ac:dyDescent="0.25">
      <c r="A8361" s="123"/>
    </row>
    <row r="8362" spans="1:1" x14ac:dyDescent="0.25">
      <c r="A8362" s="123"/>
    </row>
    <row r="8363" spans="1:1" x14ac:dyDescent="0.25">
      <c r="A8363" s="123"/>
    </row>
    <row r="8364" spans="1:1" x14ac:dyDescent="0.25">
      <c r="A8364" s="123"/>
    </row>
    <row r="8365" spans="1:1" x14ac:dyDescent="0.25">
      <c r="A8365" s="123"/>
    </row>
    <row r="8366" spans="1:1" x14ac:dyDescent="0.25">
      <c r="A8366" s="123"/>
    </row>
    <row r="8367" spans="1:1" x14ac:dyDescent="0.25">
      <c r="A8367" s="123"/>
    </row>
    <row r="8368" spans="1:1" x14ac:dyDescent="0.25">
      <c r="A8368" s="123"/>
    </row>
    <row r="8369" spans="1:1" x14ac:dyDescent="0.25">
      <c r="A8369" s="123"/>
    </row>
    <row r="8370" spans="1:1" x14ac:dyDescent="0.25">
      <c r="A8370" s="123"/>
    </row>
    <row r="8371" spans="1:1" x14ac:dyDescent="0.25">
      <c r="A8371" s="123"/>
    </row>
    <row r="8372" spans="1:1" x14ac:dyDescent="0.25">
      <c r="A8372" s="123"/>
    </row>
    <row r="8373" spans="1:1" x14ac:dyDescent="0.25">
      <c r="A8373" s="123"/>
    </row>
    <row r="8374" spans="1:1" x14ac:dyDescent="0.25">
      <c r="A8374" s="123"/>
    </row>
    <row r="8375" spans="1:1" x14ac:dyDescent="0.25">
      <c r="A8375" s="123"/>
    </row>
    <row r="8376" spans="1:1" x14ac:dyDescent="0.25">
      <c r="A8376" s="123"/>
    </row>
    <row r="8377" spans="1:1" x14ac:dyDescent="0.25">
      <c r="A8377" s="123"/>
    </row>
    <row r="8378" spans="1:1" x14ac:dyDescent="0.25">
      <c r="A8378" s="123"/>
    </row>
    <row r="8379" spans="1:1" x14ac:dyDescent="0.25">
      <c r="A8379" s="123"/>
    </row>
    <row r="8380" spans="1:1" x14ac:dyDescent="0.25">
      <c r="A8380" s="123"/>
    </row>
    <row r="8381" spans="1:1" x14ac:dyDescent="0.25">
      <c r="A8381" s="123"/>
    </row>
    <row r="8382" spans="1:1" x14ac:dyDescent="0.25">
      <c r="A8382" s="123"/>
    </row>
    <row r="8383" spans="1:1" x14ac:dyDescent="0.25">
      <c r="A8383" s="123"/>
    </row>
    <row r="8384" spans="1:1" x14ac:dyDescent="0.25">
      <c r="A8384" s="123"/>
    </row>
    <row r="8385" spans="1:1" x14ac:dyDescent="0.25">
      <c r="A8385" s="123"/>
    </row>
    <row r="8386" spans="1:1" x14ac:dyDescent="0.25">
      <c r="A8386" s="123"/>
    </row>
    <row r="8387" spans="1:1" x14ac:dyDescent="0.25">
      <c r="A8387" s="123"/>
    </row>
    <row r="8388" spans="1:1" x14ac:dyDescent="0.25">
      <c r="A8388" s="123"/>
    </row>
    <row r="8389" spans="1:1" x14ac:dyDescent="0.25">
      <c r="A8389" s="123"/>
    </row>
    <row r="8390" spans="1:1" x14ac:dyDescent="0.25">
      <c r="A8390" s="123"/>
    </row>
    <row r="8391" spans="1:1" x14ac:dyDescent="0.25">
      <c r="A8391" s="123"/>
    </row>
    <row r="8392" spans="1:1" x14ac:dyDescent="0.25">
      <c r="A8392" s="123"/>
    </row>
    <row r="8393" spans="1:1" x14ac:dyDescent="0.25">
      <c r="A8393" s="123"/>
    </row>
    <row r="8394" spans="1:1" x14ac:dyDescent="0.25">
      <c r="A8394" s="123"/>
    </row>
    <row r="8395" spans="1:1" x14ac:dyDescent="0.25">
      <c r="A8395" s="123"/>
    </row>
    <row r="8396" spans="1:1" x14ac:dyDescent="0.25">
      <c r="A8396" s="123"/>
    </row>
    <row r="8397" spans="1:1" x14ac:dyDescent="0.25">
      <c r="A8397" s="123"/>
    </row>
    <row r="8398" spans="1:1" x14ac:dyDescent="0.25">
      <c r="A8398" s="123"/>
    </row>
    <row r="8399" spans="1:1" x14ac:dyDescent="0.25">
      <c r="A8399" s="123"/>
    </row>
    <row r="8400" spans="1:1" x14ac:dyDescent="0.25">
      <c r="A8400" s="123"/>
    </row>
    <row r="8401" spans="1:1" x14ac:dyDescent="0.25">
      <c r="A8401" s="123"/>
    </row>
    <row r="8402" spans="1:1" x14ac:dyDescent="0.25">
      <c r="A8402" s="123"/>
    </row>
    <row r="8403" spans="1:1" x14ac:dyDescent="0.25">
      <c r="A8403" s="123"/>
    </row>
    <row r="8404" spans="1:1" x14ac:dyDescent="0.25">
      <c r="A8404" s="123"/>
    </row>
    <row r="8405" spans="1:1" x14ac:dyDescent="0.25">
      <c r="A8405" s="123"/>
    </row>
    <row r="8406" spans="1:1" x14ac:dyDescent="0.25">
      <c r="A8406" s="123"/>
    </row>
    <row r="8407" spans="1:1" x14ac:dyDescent="0.25">
      <c r="A8407" s="123"/>
    </row>
    <row r="8408" spans="1:1" x14ac:dyDescent="0.25">
      <c r="A8408" s="123"/>
    </row>
    <row r="8409" spans="1:1" x14ac:dyDescent="0.25">
      <c r="A8409" s="123"/>
    </row>
    <row r="8410" spans="1:1" x14ac:dyDescent="0.25">
      <c r="A8410" s="123"/>
    </row>
    <row r="8411" spans="1:1" x14ac:dyDescent="0.25">
      <c r="A8411" s="123"/>
    </row>
    <row r="8412" spans="1:1" x14ac:dyDescent="0.25">
      <c r="A8412" s="123"/>
    </row>
    <row r="8413" spans="1:1" x14ac:dyDescent="0.25">
      <c r="A8413" s="123"/>
    </row>
    <row r="8414" spans="1:1" x14ac:dyDescent="0.25">
      <c r="A8414" s="123"/>
    </row>
    <row r="8415" spans="1:1" x14ac:dyDescent="0.25">
      <c r="A8415" s="123"/>
    </row>
    <row r="8416" spans="1:1" x14ac:dyDescent="0.25">
      <c r="A8416" s="123"/>
    </row>
    <row r="8417" spans="1:1" x14ac:dyDescent="0.25">
      <c r="A8417" s="123"/>
    </row>
    <row r="8418" spans="1:1" x14ac:dyDescent="0.25">
      <c r="A8418" s="123"/>
    </row>
    <row r="8419" spans="1:1" x14ac:dyDescent="0.25">
      <c r="A8419" s="123"/>
    </row>
    <row r="8420" spans="1:1" x14ac:dyDescent="0.25">
      <c r="A8420" s="123"/>
    </row>
    <row r="8421" spans="1:1" x14ac:dyDescent="0.25">
      <c r="A8421" s="123"/>
    </row>
    <row r="8422" spans="1:1" x14ac:dyDescent="0.25">
      <c r="A8422" s="123"/>
    </row>
    <row r="8423" spans="1:1" x14ac:dyDescent="0.25">
      <c r="A8423" s="123"/>
    </row>
    <row r="8424" spans="1:1" x14ac:dyDescent="0.25">
      <c r="A8424" s="123"/>
    </row>
    <row r="8425" spans="1:1" x14ac:dyDescent="0.25">
      <c r="A8425" s="123"/>
    </row>
    <row r="8426" spans="1:1" x14ac:dyDescent="0.25">
      <c r="A8426" s="123"/>
    </row>
    <row r="8427" spans="1:1" x14ac:dyDescent="0.25">
      <c r="A8427" s="123"/>
    </row>
    <row r="8428" spans="1:1" x14ac:dyDescent="0.25">
      <c r="A8428" s="123"/>
    </row>
    <row r="8429" spans="1:1" x14ac:dyDescent="0.25">
      <c r="A8429" s="123"/>
    </row>
    <row r="8430" spans="1:1" x14ac:dyDescent="0.25">
      <c r="A8430" s="123"/>
    </row>
    <row r="8431" spans="1:1" x14ac:dyDescent="0.25">
      <c r="A8431" s="123"/>
    </row>
    <row r="8432" spans="1:1" x14ac:dyDescent="0.25">
      <c r="A8432" s="123"/>
    </row>
    <row r="8433" spans="1:1" x14ac:dyDescent="0.25">
      <c r="A8433" s="123"/>
    </row>
    <row r="8434" spans="1:1" x14ac:dyDescent="0.25">
      <c r="A8434" s="123"/>
    </row>
    <row r="8435" spans="1:1" x14ac:dyDescent="0.25">
      <c r="A8435" s="123"/>
    </row>
    <row r="8436" spans="1:1" x14ac:dyDescent="0.25">
      <c r="A8436" s="123"/>
    </row>
    <row r="8437" spans="1:1" x14ac:dyDescent="0.25">
      <c r="A8437" s="123"/>
    </row>
    <row r="8438" spans="1:1" x14ac:dyDescent="0.25">
      <c r="A8438" s="123"/>
    </row>
    <row r="8439" spans="1:1" x14ac:dyDescent="0.25">
      <c r="A8439" s="123"/>
    </row>
    <row r="8440" spans="1:1" x14ac:dyDescent="0.25">
      <c r="A8440" s="123"/>
    </row>
    <row r="8441" spans="1:1" x14ac:dyDescent="0.25">
      <c r="A8441" s="123"/>
    </row>
    <row r="8442" spans="1:1" x14ac:dyDescent="0.25">
      <c r="A8442" s="123"/>
    </row>
    <row r="8443" spans="1:1" x14ac:dyDescent="0.25">
      <c r="A8443" s="123"/>
    </row>
    <row r="8444" spans="1:1" x14ac:dyDescent="0.25">
      <c r="A8444" s="123"/>
    </row>
    <row r="8445" spans="1:1" x14ac:dyDescent="0.25">
      <c r="A8445" s="123"/>
    </row>
    <row r="8446" spans="1:1" x14ac:dyDescent="0.25">
      <c r="A8446" s="123"/>
    </row>
    <row r="8447" spans="1:1" x14ac:dyDescent="0.25">
      <c r="A8447" s="123"/>
    </row>
    <row r="8448" spans="1:1" x14ac:dyDescent="0.25">
      <c r="A8448" s="123"/>
    </row>
    <row r="8449" spans="1:1" x14ac:dyDescent="0.25">
      <c r="A8449" s="123"/>
    </row>
    <row r="8450" spans="1:1" x14ac:dyDescent="0.25">
      <c r="A8450" s="123"/>
    </row>
    <row r="8451" spans="1:1" x14ac:dyDescent="0.25">
      <c r="A8451" s="123"/>
    </row>
    <row r="8452" spans="1:1" x14ac:dyDescent="0.25">
      <c r="A8452" s="123"/>
    </row>
    <row r="8453" spans="1:1" x14ac:dyDescent="0.25">
      <c r="A8453" s="123"/>
    </row>
    <row r="8454" spans="1:1" x14ac:dyDescent="0.25">
      <c r="A8454" s="123"/>
    </row>
    <row r="8455" spans="1:1" x14ac:dyDescent="0.25">
      <c r="A8455" s="123"/>
    </row>
    <row r="8456" spans="1:1" x14ac:dyDescent="0.25">
      <c r="A8456" s="123"/>
    </row>
    <row r="8457" spans="1:1" x14ac:dyDescent="0.25">
      <c r="A8457" s="123"/>
    </row>
    <row r="8458" spans="1:1" x14ac:dyDescent="0.25">
      <c r="A8458" s="123"/>
    </row>
    <row r="8459" spans="1:1" x14ac:dyDescent="0.25">
      <c r="A8459" s="123"/>
    </row>
    <row r="8460" spans="1:1" x14ac:dyDescent="0.25">
      <c r="A8460" s="123"/>
    </row>
    <row r="8461" spans="1:1" x14ac:dyDescent="0.25">
      <c r="A8461" s="123"/>
    </row>
    <row r="8462" spans="1:1" x14ac:dyDescent="0.25">
      <c r="A8462" s="123"/>
    </row>
    <row r="8463" spans="1:1" x14ac:dyDescent="0.25">
      <c r="A8463" s="123"/>
    </row>
    <row r="8464" spans="1:1" x14ac:dyDescent="0.25">
      <c r="A8464" s="123"/>
    </row>
    <row r="8465" spans="1:1" x14ac:dyDescent="0.25">
      <c r="A8465" s="123"/>
    </row>
    <row r="8466" spans="1:1" x14ac:dyDescent="0.25">
      <c r="A8466" s="123"/>
    </row>
    <row r="8467" spans="1:1" x14ac:dyDescent="0.25">
      <c r="A8467" s="123"/>
    </row>
    <row r="8468" spans="1:1" x14ac:dyDescent="0.25">
      <c r="A8468" s="123"/>
    </row>
    <row r="8469" spans="1:1" x14ac:dyDescent="0.25">
      <c r="A8469" s="123"/>
    </row>
    <row r="8470" spans="1:1" x14ac:dyDescent="0.25">
      <c r="A8470" s="123"/>
    </row>
    <row r="8471" spans="1:1" x14ac:dyDescent="0.25">
      <c r="A8471" s="123"/>
    </row>
    <row r="8472" spans="1:1" x14ac:dyDescent="0.25">
      <c r="A8472" s="123"/>
    </row>
    <row r="8473" spans="1:1" x14ac:dyDescent="0.25">
      <c r="A8473" s="123"/>
    </row>
    <row r="8474" spans="1:1" x14ac:dyDescent="0.25">
      <c r="A8474" s="123"/>
    </row>
    <row r="8475" spans="1:1" x14ac:dyDescent="0.25">
      <c r="A8475" s="123"/>
    </row>
    <row r="8476" spans="1:1" x14ac:dyDescent="0.25">
      <c r="A8476" s="123"/>
    </row>
    <row r="8477" spans="1:1" x14ac:dyDescent="0.25">
      <c r="A8477" s="123"/>
    </row>
    <row r="8478" spans="1:1" x14ac:dyDescent="0.25">
      <c r="A8478" s="123"/>
    </row>
    <row r="8479" spans="1:1" x14ac:dyDescent="0.25">
      <c r="A8479" s="123"/>
    </row>
    <row r="8480" spans="1:1" x14ac:dyDescent="0.25">
      <c r="A8480" s="123"/>
    </row>
    <row r="8481" spans="1:1" x14ac:dyDescent="0.25">
      <c r="A8481" s="123"/>
    </row>
    <row r="8482" spans="1:1" x14ac:dyDescent="0.25">
      <c r="A8482" s="123"/>
    </row>
    <row r="8483" spans="1:1" x14ac:dyDescent="0.25">
      <c r="A8483" s="123"/>
    </row>
    <row r="8484" spans="1:1" x14ac:dyDescent="0.25">
      <c r="A8484" s="123"/>
    </row>
    <row r="8485" spans="1:1" x14ac:dyDescent="0.25">
      <c r="A8485" s="123"/>
    </row>
    <row r="8486" spans="1:1" x14ac:dyDescent="0.25">
      <c r="A8486" s="123"/>
    </row>
    <row r="8487" spans="1:1" x14ac:dyDescent="0.25">
      <c r="A8487" s="123"/>
    </row>
    <row r="8488" spans="1:1" x14ac:dyDescent="0.25">
      <c r="A8488" s="123"/>
    </row>
    <row r="8489" spans="1:1" x14ac:dyDescent="0.25">
      <c r="A8489" s="123"/>
    </row>
    <row r="8490" spans="1:1" x14ac:dyDescent="0.25">
      <c r="A8490" s="123"/>
    </row>
    <row r="8491" spans="1:1" x14ac:dyDescent="0.25">
      <c r="A8491" s="123"/>
    </row>
    <row r="8492" spans="1:1" x14ac:dyDescent="0.25">
      <c r="A8492" s="123"/>
    </row>
    <row r="8493" spans="1:1" x14ac:dyDescent="0.25">
      <c r="A8493" s="123"/>
    </row>
    <row r="8494" spans="1:1" x14ac:dyDescent="0.25">
      <c r="A8494" s="123"/>
    </row>
    <row r="8495" spans="1:1" x14ac:dyDescent="0.25">
      <c r="A8495" s="123"/>
    </row>
    <row r="8496" spans="1:1" x14ac:dyDescent="0.25">
      <c r="A8496" s="123"/>
    </row>
    <row r="8497" spans="1:1" x14ac:dyDescent="0.25">
      <c r="A8497" s="123"/>
    </row>
    <row r="8498" spans="1:1" x14ac:dyDescent="0.25">
      <c r="A8498" s="123"/>
    </row>
    <row r="8499" spans="1:1" x14ac:dyDescent="0.25">
      <c r="A8499" s="123"/>
    </row>
    <row r="8500" spans="1:1" x14ac:dyDescent="0.25">
      <c r="A8500" s="123"/>
    </row>
    <row r="8501" spans="1:1" x14ac:dyDescent="0.25">
      <c r="A8501" s="123"/>
    </row>
    <row r="8502" spans="1:1" x14ac:dyDescent="0.25">
      <c r="A8502" s="123"/>
    </row>
    <row r="8503" spans="1:1" x14ac:dyDescent="0.25">
      <c r="A8503" s="123"/>
    </row>
    <row r="8504" spans="1:1" x14ac:dyDescent="0.25">
      <c r="A8504" s="123"/>
    </row>
    <row r="8505" spans="1:1" x14ac:dyDescent="0.25">
      <c r="A8505" s="123"/>
    </row>
    <row r="8506" spans="1:1" x14ac:dyDescent="0.25">
      <c r="A8506" s="123"/>
    </row>
    <row r="8507" spans="1:1" x14ac:dyDescent="0.25">
      <c r="A8507" s="123"/>
    </row>
    <row r="8508" spans="1:1" x14ac:dyDescent="0.25">
      <c r="A8508" s="123"/>
    </row>
    <row r="8509" spans="1:1" x14ac:dyDescent="0.25">
      <c r="A8509" s="123"/>
    </row>
    <row r="8510" spans="1:1" x14ac:dyDescent="0.25">
      <c r="A8510" s="123"/>
    </row>
    <row r="8511" spans="1:1" x14ac:dyDescent="0.25">
      <c r="A8511" s="123"/>
    </row>
    <row r="8512" spans="1:1" x14ac:dyDescent="0.25">
      <c r="A8512" s="123"/>
    </row>
    <row r="8513" spans="1:1" x14ac:dyDescent="0.25">
      <c r="A8513" s="123"/>
    </row>
    <row r="8514" spans="1:1" x14ac:dyDescent="0.25">
      <c r="A8514" s="123"/>
    </row>
    <row r="8515" spans="1:1" x14ac:dyDescent="0.25">
      <c r="A8515" s="123"/>
    </row>
    <row r="8516" spans="1:1" x14ac:dyDescent="0.25">
      <c r="A8516" s="123"/>
    </row>
    <row r="8517" spans="1:1" x14ac:dyDescent="0.25">
      <c r="A8517" s="123"/>
    </row>
    <row r="8518" spans="1:1" x14ac:dyDescent="0.25">
      <c r="A8518" s="123"/>
    </row>
    <row r="8519" spans="1:1" x14ac:dyDescent="0.25">
      <c r="A8519" s="123"/>
    </row>
    <row r="8520" spans="1:1" x14ac:dyDescent="0.25">
      <c r="A8520" s="123"/>
    </row>
    <row r="8521" spans="1:1" x14ac:dyDescent="0.25">
      <c r="A8521" s="123"/>
    </row>
    <row r="8522" spans="1:1" x14ac:dyDescent="0.25">
      <c r="A8522" s="123"/>
    </row>
    <row r="8523" spans="1:1" x14ac:dyDescent="0.25">
      <c r="A8523" s="123"/>
    </row>
    <row r="8524" spans="1:1" x14ac:dyDescent="0.25">
      <c r="A8524" s="123"/>
    </row>
    <row r="8525" spans="1:1" x14ac:dyDescent="0.25">
      <c r="A8525" s="123"/>
    </row>
    <row r="8526" spans="1:1" x14ac:dyDescent="0.25">
      <c r="A8526" s="123"/>
    </row>
    <row r="8527" spans="1:1" x14ac:dyDescent="0.25">
      <c r="A8527" s="123"/>
    </row>
    <row r="8528" spans="1:1" x14ac:dyDescent="0.25">
      <c r="A8528" s="123"/>
    </row>
    <row r="8529" spans="1:1" x14ac:dyDescent="0.25">
      <c r="A8529" s="123"/>
    </row>
    <row r="8530" spans="1:1" x14ac:dyDescent="0.25">
      <c r="A8530" s="123"/>
    </row>
    <row r="8531" spans="1:1" x14ac:dyDescent="0.25">
      <c r="A8531" s="123"/>
    </row>
    <row r="8532" spans="1:1" x14ac:dyDescent="0.25">
      <c r="A8532" s="123"/>
    </row>
    <row r="8533" spans="1:1" x14ac:dyDescent="0.25">
      <c r="A8533" s="123"/>
    </row>
    <row r="8534" spans="1:1" x14ac:dyDescent="0.25">
      <c r="A8534" s="123"/>
    </row>
    <row r="8535" spans="1:1" x14ac:dyDescent="0.25">
      <c r="A8535" s="123"/>
    </row>
    <row r="8536" spans="1:1" x14ac:dyDescent="0.25">
      <c r="A8536" s="123"/>
    </row>
    <row r="8537" spans="1:1" x14ac:dyDescent="0.25">
      <c r="A8537" s="123"/>
    </row>
    <row r="8538" spans="1:1" x14ac:dyDescent="0.25">
      <c r="A8538" s="123"/>
    </row>
    <row r="8539" spans="1:1" x14ac:dyDescent="0.25">
      <c r="A8539" s="123"/>
    </row>
    <row r="8540" spans="1:1" x14ac:dyDescent="0.25">
      <c r="A8540" s="123"/>
    </row>
    <row r="8541" spans="1:1" x14ac:dyDescent="0.25">
      <c r="A8541" s="123"/>
    </row>
    <row r="8542" spans="1:1" x14ac:dyDescent="0.25">
      <c r="A8542" s="123"/>
    </row>
    <row r="8543" spans="1:1" x14ac:dyDescent="0.25">
      <c r="A8543" s="123"/>
    </row>
    <row r="8544" spans="1:1" x14ac:dyDescent="0.25">
      <c r="A8544" s="123"/>
    </row>
    <row r="8545" spans="1:1" x14ac:dyDescent="0.25">
      <c r="A8545" s="123"/>
    </row>
    <row r="8546" spans="1:1" x14ac:dyDescent="0.25">
      <c r="A8546" s="123"/>
    </row>
    <row r="8547" spans="1:1" x14ac:dyDescent="0.25">
      <c r="A8547" s="123"/>
    </row>
    <row r="8548" spans="1:1" x14ac:dyDescent="0.25">
      <c r="A8548" s="123"/>
    </row>
    <row r="8549" spans="1:1" x14ac:dyDescent="0.25">
      <c r="A8549" s="123"/>
    </row>
    <row r="8550" spans="1:1" x14ac:dyDescent="0.25">
      <c r="A8550" s="123"/>
    </row>
    <row r="8551" spans="1:1" x14ac:dyDescent="0.25">
      <c r="A8551" s="123"/>
    </row>
    <row r="8552" spans="1:1" x14ac:dyDescent="0.25">
      <c r="A8552" s="123"/>
    </row>
    <row r="8553" spans="1:1" x14ac:dyDescent="0.25">
      <c r="A8553" s="123"/>
    </row>
    <row r="8554" spans="1:1" x14ac:dyDescent="0.25">
      <c r="A8554" s="123"/>
    </row>
    <row r="8555" spans="1:1" x14ac:dyDescent="0.25">
      <c r="A8555" s="123"/>
    </row>
    <row r="8556" spans="1:1" x14ac:dyDescent="0.25">
      <c r="A8556" s="123"/>
    </row>
    <row r="8557" spans="1:1" x14ac:dyDescent="0.25">
      <c r="A8557" s="123"/>
    </row>
    <row r="8558" spans="1:1" x14ac:dyDescent="0.25">
      <c r="A8558" s="123"/>
    </row>
    <row r="8559" spans="1:1" x14ac:dyDescent="0.25">
      <c r="A8559" s="123"/>
    </row>
    <row r="8560" spans="1:1" x14ac:dyDescent="0.25">
      <c r="A8560" s="123"/>
    </row>
    <row r="8561" spans="1:1" x14ac:dyDescent="0.25">
      <c r="A8561" s="123"/>
    </row>
    <row r="8562" spans="1:1" x14ac:dyDescent="0.25">
      <c r="A8562" s="123"/>
    </row>
    <row r="8563" spans="1:1" x14ac:dyDescent="0.25">
      <c r="A8563" s="123"/>
    </row>
    <row r="8564" spans="1:1" x14ac:dyDescent="0.25">
      <c r="A8564" s="123"/>
    </row>
    <row r="8565" spans="1:1" x14ac:dyDescent="0.25">
      <c r="A8565" s="123"/>
    </row>
    <row r="8566" spans="1:1" x14ac:dyDescent="0.25">
      <c r="A8566" s="123"/>
    </row>
    <row r="8567" spans="1:1" x14ac:dyDescent="0.25">
      <c r="A8567" s="123"/>
    </row>
    <row r="8568" spans="1:1" x14ac:dyDescent="0.25">
      <c r="A8568" s="123"/>
    </row>
    <row r="8569" spans="1:1" x14ac:dyDescent="0.25">
      <c r="A8569" s="123"/>
    </row>
    <row r="8570" spans="1:1" x14ac:dyDescent="0.25">
      <c r="A8570" s="123"/>
    </row>
    <row r="8571" spans="1:1" x14ac:dyDescent="0.25">
      <c r="A8571" s="123"/>
    </row>
    <row r="8572" spans="1:1" x14ac:dyDescent="0.25">
      <c r="A8572" s="123"/>
    </row>
    <row r="8573" spans="1:1" x14ac:dyDescent="0.25">
      <c r="A8573" s="123"/>
    </row>
    <row r="8574" spans="1:1" x14ac:dyDescent="0.25">
      <c r="A8574" s="123"/>
    </row>
    <row r="8575" spans="1:1" x14ac:dyDescent="0.25">
      <c r="A8575" s="123"/>
    </row>
    <row r="8576" spans="1:1" x14ac:dyDescent="0.25">
      <c r="A8576" s="123"/>
    </row>
    <row r="8577" spans="1:1" x14ac:dyDescent="0.25">
      <c r="A8577" s="123"/>
    </row>
    <row r="8578" spans="1:1" x14ac:dyDescent="0.25">
      <c r="A8578" s="123"/>
    </row>
    <row r="8579" spans="1:1" x14ac:dyDescent="0.25">
      <c r="A8579" s="123"/>
    </row>
    <row r="8580" spans="1:1" x14ac:dyDescent="0.25">
      <c r="A8580" s="123"/>
    </row>
    <row r="8581" spans="1:1" x14ac:dyDescent="0.25">
      <c r="A8581" s="123"/>
    </row>
    <row r="8582" spans="1:1" x14ac:dyDescent="0.25">
      <c r="A8582" s="123"/>
    </row>
    <row r="8583" spans="1:1" x14ac:dyDescent="0.25">
      <c r="A8583" s="123"/>
    </row>
    <row r="8584" spans="1:1" x14ac:dyDescent="0.25">
      <c r="A8584" s="123"/>
    </row>
    <row r="8585" spans="1:1" x14ac:dyDescent="0.25">
      <c r="A8585" s="123"/>
    </row>
    <row r="8586" spans="1:1" x14ac:dyDescent="0.25">
      <c r="A8586" s="123"/>
    </row>
    <row r="8587" spans="1:1" x14ac:dyDescent="0.25">
      <c r="A8587" s="123"/>
    </row>
    <row r="8588" spans="1:1" x14ac:dyDescent="0.25">
      <c r="A8588" s="123"/>
    </row>
    <row r="8589" spans="1:1" x14ac:dyDescent="0.25">
      <c r="A8589" s="123"/>
    </row>
    <row r="8590" spans="1:1" x14ac:dyDescent="0.25">
      <c r="A8590" s="123"/>
    </row>
    <row r="8591" spans="1:1" x14ac:dyDescent="0.25">
      <c r="A8591" s="123"/>
    </row>
    <row r="8592" spans="1:1" x14ac:dyDescent="0.25">
      <c r="A8592" s="123"/>
    </row>
    <row r="8593" spans="1:1" x14ac:dyDescent="0.25">
      <c r="A8593" s="123"/>
    </row>
    <row r="8594" spans="1:1" x14ac:dyDescent="0.25">
      <c r="A8594" s="123"/>
    </row>
    <row r="8595" spans="1:1" x14ac:dyDescent="0.25">
      <c r="A8595" s="123"/>
    </row>
    <row r="8596" spans="1:1" x14ac:dyDescent="0.25">
      <c r="A8596" s="123"/>
    </row>
    <row r="8597" spans="1:1" x14ac:dyDescent="0.25">
      <c r="A8597" s="123"/>
    </row>
    <row r="8598" spans="1:1" x14ac:dyDescent="0.25">
      <c r="A8598" s="123"/>
    </row>
    <row r="8599" spans="1:1" x14ac:dyDescent="0.25">
      <c r="A8599" s="123"/>
    </row>
    <row r="8600" spans="1:1" x14ac:dyDescent="0.25">
      <c r="A8600" s="123"/>
    </row>
    <row r="8601" spans="1:1" x14ac:dyDescent="0.25">
      <c r="A8601" s="123"/>
    </row>
    <row r="8602" spans="1:1" x14ac:dyDescent="0.25">
      <c r="A8602" s="123"/>
    </row>
    <row r="8603" spans="1:1" x14ac:dyDescent="0.25">
      <c r="A8603" s="123"/>
    </row>
    <row r="8604" spans="1:1" x14ac:dyDescent="0.25">
      <c r="A8604" s="123"/>
    </row>
    <row r="8605" spans="1:1" x14ac:dyDescent="0.25">
      <c r="A8605" s="123"/>
    </row>
    <row r="8606" spans="1:1" x14ac:dyDescent="0.25">
      <c r="A8606" s="123"/>
    </row>
    <row r="8607" spans="1:1" x14ac:dyDescent="0.25">
      <c r="A8607" s="123"/>
    </row>
    <row r="8608" spans="1:1" x14ac:dyDescent="0.25">
      <c r="A8608" s="123"/>
    </row>
    <row r="8609" spans="1:1" x14ac:dyDescent="0.25">
      <c r="A8609" s="123"/>
    </row>
    <row r="8610" spans="1:1" x14ac:dyDescent="0.25">
      <c r="A8610" s="123"/>
    </row>
    <row r="8611" spans="1:1" x14ac:dyDescent="0.25">
      <c r="A8611" s="123"/>
    </row>
    <row r="8612" spans="1:1" x14ac:dyDescent="0.25">
      <c r="A8612" s="123"/>
    </row>
    <row r="8613" spans="1:1" x14ac:dyDescent="0.25">
      <c r="A8613" s="123"/>
    </row>
    <row r="8614" spans="1:1" x14ac:dyDescent="0.25">
      <c r="A8614" s="123"/>
    </row>
    <row r="8615" spans="1:1" x14ac:dyDescent="0.25">
      <c r="A8615" s="123"/>
    </row>
    <row r="8616" spans="1:1" x14ac:dyDescent="0.25">
      <c r="A8616" s="123"/>
    </row>
    <row r="8617" spans="1:1" x14ac:dyDescent="0.25">
      <c r="A8617" s="123"/>
    </row>
    <row r="8618" spans="1:1" x14ac:dyDescent="0.25">
      <c r="A8618" s="123"/>
    </row>
    <row r="8619" spans="1:1" x14ac:dyDescent="0.25">
      <c r="A8619" s="123"/>
    </row>
    <row r="8620" spans="1:1" x14ac:dyDescent="0.25">
      <c r="A8620" s="123"/>
    </row>
    <row r="8621" spans="1:1" x14ac:dyDescent="0.25">
      <c r="A8621" s="123"/>
    </row>
    <row r="8622" spans="1:1" x14ac:dyDescent="0.25">
      <c r="A8622" s="123"/>
    </row>
    <row r="8623" spans="1:1" x14ac:dyDescent="0.25">
      <c r="A8623" s="123"/>
    </row>
    <row r="8624" spans="1:1" x14ac:dyDescent="0.25">
      <c r="A8624" s="123"/>
    </row>
    <row r="8625" spans="1:1" x14ac:dyDescent="0.25">
      <c r="A8625" s="123"/>
    </row>
    <row r="8626" spans="1:1" x14ac:dyDescent="0.25">
      <c r="A8626" s="123"/>
    </row>
    <row r="8627" spans="1:1" x14ac:dyDescent="0.25">
      <c r="A8627" s="123"/>
    </row>
    <row r="8628" spans="1:1" x14ac:dyDescent="0.25">
      <c r="A8628" s="123"/>
    </row>
    <row r="8629" spans="1:1" x14ac:dyDescent="0.25">
      <c r="A8629" s="123"/>
    </row>
    <row r="8630" spans="1:1" x14ac:dyDescent="0.25">
      <c r="A8630" s="123"/>
    </row>
    <row r="8631" spans="1:1" x14ac:dyDescent="0.25">
      <c r="A8631" s="123"/>
    </row>
    <row r="8632" spans="1:1" x14ac:dyDescent="0.25">
      <c r="A8632" s="123"/>
    </row>
    <row r="8633" spans="1:1" x14ac:dyDescent="0.25">
      <c r="A8633" s="123"/>
    </row>
    <row r="8634" spans="1:1" x14ac:dyDescent="0.25">
      <c r="A8634" s="123"/>
    </row>
    <row r="8635" spans="1:1" x14ac:dyDescent="0.25">
      <c r="A8635" s="123"/>
    </row>
    <row r="8636" spans="1:1" x14ac:dyDescent="0.25">
      <c r="A8636" s="123"/>
    </row>
    <row r="8637" spans="1:1" x14ac:dyDescent="0.25">
      <c r="A8637" s="123"/>
    </row>
    <row r="8638" spans="1:1" x14ac:dyDescent="0.25">
      <c r="A8638" s="123"/>
    </row>
    <row r="8639" spans="1:1" x14ac:dyDescent="0.25">
      <c r="A8639" s="123"/>
    </row>
    <row r="8640" spans="1:1" x14ac:dyDescent="0.25">
      <c r="A8640" s="123"/>
    </row>
    <row r="8641" spans="1:1" x14ac:dyDescent="0.25">
      <c r="A8641" s="123"/>
    </row>
    <row r="8642" spans="1:1" x14ac:dyDescent="0.25">
      <c r="A8642" s="123"/>
    </row>
    <row r="8643" spans="1:1" x14ac:dyDescent="0.25">
      <c r="A8643" s="123"/>
    </row>
    <row r="8644" spans="1:1" x14ac:dyDescent="0.25">
      <c r="A8644" s="123"/>
    </row>
    <row r="8645" spans="1:1" x14ac:dyDescent="0.25">
      <c r="A8645" s="123"/>
    </row>
    <row r="8646" spans="1:1" x14ac:dyDescent="0.25">
      <c r="A8646" s="123"/>
    </row>
    <row r="8647" spans="1:1" x14ac:dyDescent="0.25">
      <c r="A8647" s="123"/>
    </row>
    <row r="8648" spans="1:1" x14ac:dyDescent="0.25">
      <c r="A8648" s="123"/>
    </row>
    <row r="8649" spans="1:1" x14ac:dyDescent="0.25">
      <c r="A8649" s="123"/>
    </row>
    <row r="8650" spans="1:1" x14ac:dyDescent="0.25">
      <c r="A8650" s="123"/>
    </row>
    <row r="8651" spans="1:1" x14ac:dyDescent="0.25">
      <c r="A8651" s="123"/>
    </row>
    <row r="8652" spans="1:1" x14ac:dyDescent="0.25">
      <c r="A8652" s="123"/>
    </row>
    <row r="8653" spans="1:1" x14ac:dyDescent="0.25">
      <c r="A8653" s="123"/>
    </row>
    <row r="8654" spans="1:1" x14ac:dyDescent="0.25">
      <c r="A8654" s="123"/>
    </row>
    <row r="8655" spans="1:1" x14ac:dyDescent="0.25">
      <c r="A8655" s="123"/>
    </row>
    <row r="8656" spans="1:1" x14ac:dyDescent="0.25">
      <c r="A8656" s="123"/>
    </row>
    <row r="8657" spans="1:1" x14ac:dyDescent="0.25">
      <c r="A8657" s="123"/>
    </row>
    <row r="8658" spans="1:1" x14ac:dyDescent="0.25">
      <c r="A8658" s="123"/>
    </row>
    <row r="8659" spans="1:1" x14ac:dyDescent="0.25">
      <c r="A8659" s="123"/>
    </row>
    <row r="8660" spans="1:1" x14ac:dyDescent="0.25">
      <c r="A8660" s="123"/>
    </row>
    <row r="8661" spans="1:1" x14ac:dyDescent="0.25">
      <c r="A8661" s="123"/>
    </row>
    <row r="8662" spans="1:1" x14ac:dyDescent="0.25">
      <c r="A8662" s="123"/>
    </row>
    <row r="8663" spans="1:1" x14ac:dyDescent="0.25">
      <c r="A8663" s="123"/>
    </row>
    <row r="8664" spans="1:1" x14ac:dyDescent="0.25">
      <c r="A8664" s="123"/>
    </row>
    <row r="8665" spans="1:1" x14ac:dyDescent="0.25">
      <c r="A8665" s="123"/>
    </row>
    <row r="8666" spans="1:1" x14ac:dyDescent="0.25">
      <c r="A8666" s="123"/>
    </row>
    <row r="8667" spans="1:1" x14ac:dyDescent="0.25">
      <c r="A8667" s="123"/>
    </row>
    <row r="8668" spans="1:1" x14ac:dyDescent="0.25">
      <c r="A8668" s="123"/>
    </row>
    <row r="8669" spans="1:1" x14ac:dyDescent="0.25">
      <c r="A8669" s="123"/>
    </row>
    <row r="8670" spans="1:1" x14ac:dyDescent="0.25">
      <c r="A8670" s="123"/>
    </row>
    <row r="8671" spans="1:1" x14ac:dyDescent="0.25">
      <c r="A8671" s="123"/>
    </row>
    <row r="8672" spans="1:1" x14ac:dyDescent="0.25">
      <c r="A8672" s="123"/>
    </row>
    <row r="8673" spans="1:1" x14ac:dyDescent="0.25">
      <c r="A8673" s="123"/>
    </row>
    <row r="8674" spans="1:1" x14ac:dyDescent="0.25">
      <c r="A8674" s="123"/>
    </row>
    <row r="8675" spans="1:1" x14ac:dyDescent="0.25">
      <c r="A8675" s="123"/>
    </row>
    <row r="8676" spans="1:1" x14ac:dyDescent="0.25">
      <c r="A8676" s="123"/>
    </row>
    <row r="8677" spans="1:1" x14ac:dyDescent="0.25">
      <c r="A8677" s="123"/>
    </row>
    <row r="8678" spans="1:1" x14ac:dyDescent="0.25">
      <c r="A8678" s="123"/>
    </row>
    <row r="8679" spans="1:1" x14ac:dyDescent="0.25">
      <c r="A8679" s="123"/>
    </row>
    <row r="8680" spans="1:1" x14ac:dyDescent="0.25">
      <c r="A8680" s="123"/>
    </row>
    <row r="8681" spans="1:1" x14ac:dyDescent="0.25">
      <c r="A8681" s="123"/>
    </row>
    <row r="8682" spans="1:1" x14ac:dyDescent="0.25">
      <c r="A8682" s="123"/>
    </row>
    <row r="8683" spans="1:1" x14ac:dyDescent="0.25">
      <c r="A8683" s="123"/>
    </row>
    <row r="8684" spans="1:1" x14ac:dyDescent="0.25">
      <c r="A8684" s="123"/>
    </row>
    <row r="8685" spans="1:1" x14ac:dyDescent="0.25">
      <c r="A8685" s="123"/>
    </row>
    <row r="8686" spans="1:1" x14ac:dyDescent="0.25">
      <c r="A8686" s="123"/>
    </row>
    <row r="8687" spans="1:1" x14ac:dyDescent="0.25">
      <c r="A8687" s="123"/>
    </row>
    <row r="8688" spans="1:1" x14ac:dyDescent="0.25">
      <c r="A8688" s="123"/>
    </row>
    <row r="8689" spans="1:1" x14ac:dyDescent="0.25">
      <c r="A8689" s="123"/>
    </row>
    <row r="8690" spans="1:1" x14ac:dyDescent="0.25">
      <c r="A8690" s="123"/>
    </row>
    <row r="8691" spans="1:1" x14ac:dyDescent="0.25">
      <c r="A8691" s="123"/>
    </row>
    <row r="8692" spans="1:1" x14ac:dyDescent="0.25">
      <c r="A8692" s="123"/>
    </row>
    <row r="8693" spans="1:1" x14ac:dyDescent="0.25">
      <c r="A8693" s="123"/>
    </row>
    <row r="8694" spans="1:1" x14ac:dyDescent="0.25">
      <c r="A8694" s="123"/>
    </row>
    <row r="8695" spans="1:1" x14ac:dyDescent="0.25">
      <c r="A8695" s="123"/>
    </row>
    <row r="8696" spans="1:1" x14ac:dyDescent="0.25">
      <c r="A8696" s="123"/>
    </row>
    <row r="8697" spans="1:1" x14ac:dyDescent="0.25">
      <c r="A8697" s="123"/>
    </row>
    <row r="8698" spans="1:1" x14ac:dyDescent="0.25">
      <c r="A8698" s="123"/>
    </row>
    <row r="8699" spans="1:1" x14ac:dyDescent="0.25">
      <c r="A8699" s="123"/>
    </row>
    <row r="8700" spans="1:1" x14ac:dyDescent="0.25">
      <c r="A8700" s="123"/>
    </row>
    <row r="8701" spans="1:1" x14ac:dyDescent="0.25">
      <c r="A8701" s="123"/>
    </row>
    <row r="8702" spans="1:1" x14ac:dyDescent="0.25">
      <c r="A8702" s="123"/>
    </row>
    <row r="8703" spans="1:1" x14ac:dyDescent="0.25">
      <c r="A8703" s="123"/>
    </row>
    <row r="8704" spans="1:1" x14ac:dyDescent="0.25">
      <c r="A8704" s="123"/>
    </row>
    <row r="8705" spans="1:1" x14ac:dyDescent="0.25">
      <c r="A8705" s="123"/>
    </row>
    <row r="8706" spans="1:1" x14ac:dyDescent="0.25">
      <c r="A8706" s="123"/>
    </row>
    <row r="8707" spans="1:1" x14ac:dyDescent="0.25">
      <c r="A8707" s="123"/>
    </row>
    <row r="8708" spans="1:1" x14ac:dyDescent="0.25">
      <c r="A8708" s="123"/>
    </row>
    <row r="8709" spans="1:1" x14ac:dyDescent="0.25">
      <c r="A8709" s="123"/>
    </row>
    <row r="8710" spans="1:1" x14ac:dyDescent="0.25">
      <c r="A8710" s="123"/>
    </row>
    <row r="8711" spans="1:1" x14ac:dyDescent="0.25">
      <c r="A8711" s="123"/>
    </row>
    <row r="8712" spans="1:1" x14ac:dyDescent="0.25">
      <c r="A8712" s="123"/>
    </row>
    <row r="8713" spans="1:1" x14ac:dyDescent="0.25">
      <c r="A8713" s="123"/>
    </row>
    <row r="8714" spans="1:1" x14ac:dyDescent="0.25">
      <c r="A8714" s="123"/>
    </row>
    <row r="8715" spans="1:1" x14ac:dyDescent="0.25">
      <c r="A8715" s="123"/>
    </row>
    <row r="8716" spans="1:1" x14ac:dyDescent="0.25">
      <c r="A8716" s="123"/>
    </row>
    <row r="8717" spans="1:1" x14ac:dyDescent="0.25">
      <c r="A8717" s="123"/>
    </row>
    <row r="8718" spans="1:1" x14ac:dyDescent="0.25">
      <c r="A8718" s="123"/>
    </row>
    <row r="8719" spans="1:1" x14ac:dyDescent="0.25">
      <c r="A8719" s="123"/>
    </row>
    <row r="8720" spans="1:1" x14ac:dyDescent="0.25">
      <c r="A8720" s="123"/>
    </row>
    <row r="8721" spans="1:1" x14ac:dyDescent="0.25">
      <c r="A8721" s="123"/>
    </row>
    <row r="8722" spans="1:1" x14ac:dyDescent="0.25">
      <c r="A8722" s="123"/>
    </row>
    <row r="8723" spans="1:1" x14ac:dyDescent="0.25">
      <c r="A8723" s="123"/>
    </row>
    <row r="8724" spans="1:1" x14ac:dyDescent="0.25">
      <c r="A8724" s="123"/>
    </row>
    <row r="8725" spans="1:1" x14ac:dyDescent="0.25">
      <c r="A8725" s="123"/>
    </row>
    <row r="8726" spans="1:1" x14ac:dyDescent="0.25">
      <c r="A8726" s="123"/>
    </row>
    <row r="8727" spans="1:1" x14ac:dyDescent="0.25">
      <c r="A8727" s="123"/>
    </row>
    <row r="8728" spans="1:1" x14ac:dyDescent="0.25">
      <c r="A8728" s="123"/>
    </row>
    <row r="8729" spans="1:1" x14ac:dyDescent="0.25">
      <c r="A8729" s="123"/>
    </row>
    <row r="8730" spans="1:1" x14ac:dyDescent="0.25">
      <c r="A8730" s="123"/>
    </row>
    <row r="8731" spans="1:1" x14ac:dyDescent="0.25">
      <c r="A8731" s="123"/>
    </row>
    <row r="8732" spans="1:1" x14ac:dyDescent="0.25">
      <c r="A8732" s="123"/>
    </row>
    <row r="8733" spans="1:1" x14ac:dyDescent="0.25">
      <c r="A8733" s="123"/>
    </row>
    <row r="8734" spans="1:1" x14ac:dyDescent="0.25">
      <c r="A8734" s="123"/>
    </row>
    <row r="8735" spans="1:1" x14ac:dyDescent="0.25">
      <c r="A8735" s="123"/>
    </row>
    <row r="8736" spans="1:1" x14ac:dyDescent="0.25">
      <c r="A8736" s="123"/>
    </row>
    <row r="8737" spans="1:1" x14ac:dyDescent="0.25">
      <c r="A8737" s="123"/>
    </row>
    <row r="8738" spans="1:1" x14ac:dyDescent="0.25">
      <c r="A8738" s="123"/>
    </row>
    <row r="8739" spans="1:1" x14ac:dyDescent="0.25">
      <c r="A8739" s="123"/>
    </row>
    <row r="8740" spans="1:1" x14ac:dyDescent="0.25">
      <c r="A8740" s="123"/>
    </row>
    <row r="8741" spans="1:1" x14ac:dyDescent="0.25">
      <c r="A8741" s="123"/>
    </row>
    <row r="8742" spans="1:1" x14ac:dyDescent="0.25">
      <c r="A8742" s="123"/>
    </row>
    <row r="8743" spans="1:1" x14ac:dyDescent="0.25">
      <c r="A8743" s="123"/>
    </row>
    <row r="8744" spans="1:1" x14ac:dyDescent="0.25">
      <c r="A8744" s="123"/>
    </row>
    <row r="8745" spans="1:1" x14ac:dyDescent="0.25">
      <c r="A8745" s="123"/>
    </row>
    <row r="8746" spans="1:1" x14ac:dyDescent="0.25">
      <c r="A8746" s="123"/>
    </row>
    <row r="8747" spans="1:1" x14ac:dyDescent="0.25">
      <c r="A8747" s="123"/>
    </row>
    <row r="8748" spans="1:1" x14ac:dyDescent="0.25">
      <c r="A8748" s="123"/>
    </row>
    <row r="8749" spans="1:1" x14ac:dyDescent="0.25">
      <c r="A8749" s="123"/>
    </row>
    <row r="8750" spans="1:1" x14ac:dyDescent="0.25">
      <c r="A8750" s="123"/>
    </row>
    <row r="8751" spans="1:1" x14ac:dyDescent="0.25">
      <c r="A8751" s="123"/>
    </row>
    <row r="8752" spans="1:1" x14ac:dyDescent="0.25">
      <c r="A8752" s="123"/>
    </row>
    <row r="8753" spans="1:1" x14ac:dyDescent="0.25">
      <c r="A8753" s="123"/>
    </row>
    <row r="8754" spans="1:1" x14ac:dyDescent="0.25">
      <c r="A8754" s="123"/>
    </row>
    <row r="8755" spans="1:1" x14ac:dyDescent="0.25">
      <c r="A8755" s="123"/>
    </row>
    <row r="8756" spans="1:1" x14ac:dyDescent="0.25">
      <c r="A8756" s="123"/>
    </row>
    <row r="8757" spans="1:1" x14ac:dyDescent="0.25">
      <c r="A8757" s="123"/>
    </row>
    <row r="8758" spans="1:1" x14ac:dyDescent="0.25">
      <c r="A8758" s="123"/>
    </row>
    <row r="8759" spans="1:1" x14ac:dyDescent="0.25">
      <c r="A8759" s="123"/>
    </row>
    <row r="8760" spans="1:1" x14ac:dyDescent="0.25">
      <c r="A8760" s="123"/>
    </row>
    <row r="8761" spans="1:1" x14ac:dyDescent="0.25">
      <c r="A8761" s="123"/>
    </row>
    <row r="8762" spans="1:1" x14ac:dyDescent="0.25">
      <c r="A8762"/>
    </row>
    <row r="8763" spans="1:1" x14ac:dyDescent="0.25">
      <c r="A8763"/>
    </row>
    <row r="8764" spans="1:1" x14ac:dyDescent="0.25">
      <c r="A8764"/>
    </row>
    <row r="8765" spans="1:1" x14ac:dyDescent="0.25">
      <c r="A8765"/>
    </row>
    <row r="8766" spans="1:1" x14ac:dyDescent="0.25">
      <c r="A8766"/>
    </row>
    <row r="8767" spans="1:1" x14ac:dyDescent="0.25">
      <c r="A8767"/>
    </row>
    <row r="8768" spans="1:1" x14ac:dyDescent="0.25">
      <c r="A8768"/>
    </row>
    <row r="8769" customFormat="1" x14ac:dyDescent="0.25"/>
    <row r="8770" customFormat="1" x14ac:dyDescent="0.25"/>
    <row r="8771" customFormat="1" x14ac:dyDescent="0.25"/>
    <row r="8772" customFormat="1" x14ac:dyDescent="0.25"/>
    <row r="8773" customFormat="1" x14ac:dyDescent="0.25"/>
    <row r="8774" customFormat="1" x14ac:dyDescent="0.25"/>
    <row r="8775" customFormat="1" x14ac:dyDescent="0.25"/>
    <row r="8776" customFormat="1" x14ac:dyDescent="0.25"/>
    <row r="8777" customFormat="1" x14ac:dyDescent="0.25"/>
    <row r="8778" customFormat="1" x14ac:dyDescent="0.25"/>
    <row r="8779" customFormat="1" x14ac:dyDescent="0.25"/>
    <row r="8780" customFormat="1" x14ac:dyDescent="0.25"/>
    <row r="8781" customFormat="1" x14ac:dyDescent="0.25"/>
    <row r="8782" customFormat="1" x14ac:dyDescent="0.25"/>
    <row r="8783" customFormat="1" x14ac:dyDescent="0.25"/>
    <row r="8784" customFormat="1" x14ac:dyDescent="0.25"/>
    <row r="8785" customFormat="1" x14ac:dyDescent="0.25"/>
    <row r="8786" customFormat="1" x14ac:dyDescent="0.25"/>
    <row r="8787" customFormat="1" x14ac:dyDescent="0.25"/>
    <row r="8788" customFormat="1" x14ac:dyDescent="0.25"/>
    <row r="8789" customFormat="1" x14ac:dyDescent="0.25"/>
    <row r="8790" customFormat="1" x14ac:dyDescent="0.25"/>
    <row r="8791" customFormat="1" x14ac:dyDescent="0.25"/>
    <row r="8792" customFormat="1" x14ac:dyDescent="0.25"/>
    <row r="8793" customFormat="1" x14ac:dyDescent="0.25"/>
    <row r="8794" customFormat="1" x14ac:dyDescent="0.25"/>
    <row r="8795" customFormat="1" x14ac:dyDescent="0.25"/>
    <row r="8796" customFormat="1" x14ac:dyDescent="0.25"/>
    <row r="8797" customFormat="1" x14ac:dyDescent="0.25"/>
    <row r="8798" customFormat="1" x14ac:dyDescent="0.25"/>
    <row r="8799" customFormat="1" x14ac:dyDescent="0.25"/>
    <row r="8800" customFormat="1" x14ac:dyDescent="0.25"/>
    <row r="8801" customFormat="1" x14ac:dyDescent="0.25"/>
    <row r="8802" customFormat="1" x14ac:dyDescent="0.25"/>
    <row r="8803" customFormat="1" x14ac:dyDescent="0.25"/>
    <row r="8804" customFormat="1" x14ac:dyDescent="0.25"/>
    <row r="8805" customFormat="1" x14ac:dyDescent="0.25"/>
    <row r="8806" customFormat="1" x14ac:dyDescent="0.25"/>
    <row r="8807" customFormat="1" x14ac:dyDescent="0.25"/>
    <row r="8808" customFormat="1" x14ac:dyDescent="0.25"/>
    <row r="8809" customFormat="1" x14ac:dyDescent="0.25"/>
    <row r="8810" customFormat="1" x14ac:dyDescent="0.25"/>
    <row r="8811" customFormat="1" x14ac:dyDescent="0.25"/>
    <row r="8812" customFormat="1" x14ac:dyDescent="0.25"/>
    <row r="8813" customFormat="1" x14ac:dyDescent="0.25"/>
    <row r="8814" customFormat="1" x14ac:dyDescent="0.25"/>
    <row r="8815" customFormat="1" x14ac:dyDescent="0.25"/>
    <row r="8816" customFormat="1" x14ac:dyDescent="0.25"/>
    <row r="8817" customFormat="1" x14ac:dyDescent="0.25"/>
    <row r="8818" customFormat="1" x14ac:dyDescent="0.25"/>
    <row r="8819" customFormat="1" x14ac:dyDescent="0.25"/>
    <row r="8820" customFormat="1" x14ac:dyDescent="0.25"/>
    <row r="8821" customFormat="1" x14ac:dyDescent="0.25"/>
    <row r="8822" customFormat="1" x14ac:dyDescent="0.25"/>
    <row r="8823" customFormat="1" x14ac:dyDescent="0.25"/>
    <row r="8824" customFormat="1" x14ac:dyDescent="0.25"/>
    <row r="8825" customFormat="1" x14ac:dyDescent="0.25"/>
    <row r="8826" customFormat="1" x14ac:dyDescent="0.25"/>
    <row r="8827" customFormat="1" x14ac:dyDescent="0.25"/>
    <row r="8828" customFormat="1" x14ac:dyDescent="0.25"/>
    <row r="8829" customFormat="1" x14ac:dyDescent="0.25"/>
    <row r="8830" customFormat="1" x14ac:dyDescent="0.25"/>
    <row r="8831" customFormat="1" x14ac:dyDescent="0.25"/>
    <row r="8832" customFormat="1" x14ac:dyDescent="0.25"/>
    <row r="8833" customFormat="1" x14ac:dyDescent="0.25"/>
    <row r="8834" customFormat="1" x14ac:dyDescent="0.25"/>
    <row r="8835" customFormat="1" x14ac:dyDescent="0.25"/>
    <row r="8836" customFormat="1" x14ac:dyDescent="0.25"/>
    <row r="8837" customFormat="1" x14ac:dyDescent="0.25"/>
    <row r="8838" customFormat="1" x14ac:dyDescent="0.25"/>
    <row r="8839" customFormat="1" x14ac:dyDescent="0.25"/>
    <row r="8840" customFormat="1" x14ac:dyDescent="0.25"/>
    <row r="8841" customFormat="1" x14ac:dyDescent="0.25"/>
    <row r="8842" customFormat="1" x14ac:dyDescent="0.25"/>
    <row r="8843" customFormat="1" x14ac:dyDescent="0.25"/>
    <row r="8844" customFormat="1" x14ac:dyDescent="0.25"/>
    <row r="8845" customFormat="1" x14ac:dyDescent="0.25"/>
    <row r="8846" customFormat="1" x14ac:dyDescent="0.25"/>
    <row r="8847" customFormat="1" x14ac:dyDescent="0.25"/>
    <row r="8848" customFormat="1" x14ac:dyDescent="0.25"/>
    <row r="8849" customFormat="1" x14ac:dyDescent="0.25"/>
    <row r="8850" customFormat="1" x14ac:dyDescent="0.25"/>
    <row r="8851" customFormat="1" x14ac:dyDescent="0.25"/>
    <row r="8852" customFormat="1" x14ac:dyDescent="0.25"/>
    <row r="8853" customFormat="1" x14ac:dyDescent="0.25"/>
    <row r="8854" customFormat="1" x14ac:dyDescent="0.25"/>
    <row r="8855" customFormat="1" x14ac:dyDescent="0.25"/>
    <row r="8856" customFormat="1" x14ac:dyDescent="0.25"/>
    <row r="8857" customFormat="1" x14ac:dyDescent="0.25"/>
    <row r="8858" customFormat="1" x14ac:dyDescent="0.25"/>
    <row r="8859" customFormat="1" x14ac:dyDescent="0.25"/>
    <row r="8860" customFormat="1" x14ac:dyDescent="0.25"/>
    <row r="8861" customFormat="1" x14ac:dyDescent="0.25"/>
    <row r="8862" customFormat="1" x14ac:dyDescent="0.25"/>
    <row r="8863" customFormat="1" x14ac:dyDescent="0.25"/>
    <row r="8864" customFormat="1" x14ac:dyDescent="0.25"/>
    <row r="8865" customFormat="1" x14ac:dyDescent="0.25"/>
    <row r="8866" customFormat="1" x14ac:dyDescent="0.25"/>
    <row r="8867" customFormat="1" x14ac:dyDescent="0.25"/>
    <row r="8868" customFormat="1" x14ac:dyDescent="0.25"/>
    <row r="8869" customFormat="1" x14ac:dyDescent="0.25"/>
    <row r="8870" customFormat="1" x14ac:dyDescent="0.25"/>
    <row r="8871" customFormat="1" x14ac:dyDescent="0.25"/>
    <row r="8872" customFormat="1" x14ac:dyDescent="0.25"/>
    <row r="8873" customFormat="1" x14ac:dyDescent="0.25"/>
    <row r="8874" customFormat="1" x14ac:dyDescent="0.25"/>
    <row r="8875" customFormat="1" x14ac:dyDescent="0.25"/>
    <row r="8876" customFormat="1" x14ac:dyDescent="0.25"/>
    <row r="8877" customFormat="1" x14ac:dyDescent="0.25"/>
    <row r="8878" customFormat="1" x14ac:dyDescent="0.25"/>
    <row r="8879" customFormat="1" x14ac:dyDescent="0.25"/>
    <row r="8880" customFormat="1" x14ac:dyDescent="0.25"/>
    <row r="8881" customFormat="1" x14ac:dyDescent="0.25"/>
    <row r="8882" customFormat="1" x14ac:dyDescent="0.25"/>
    <row r="8883" customFormat="1" x14ac:dyDescent="0.25"/>
    <row r="8884" customFormat="1" x14ac:dyDescent="0.25"/>
    <row r="8885" customFormat="1" x14ac:dyDescent="0.25"/>
    <row r="8886" customFormat="1" x14ac:dyDescent="0.25"/>
    <row r="8887" customFormat="1" x14ac:dyDescent="0.25"/>
    <row r="8888" customFormat="1" x14ac:dyDescent="0.25"/>
    <row r="8889" customFormat="1" x14ac:dyDescent="0.25"/>
    <row r="8890" customFormat="1" x14ac:dyDescent="0.25"/>
    <row r="8891" customFormat="1" x14ac:dyDescent="0.25"/>
    <row r="8892" customFormat="1" x14ac:dyDescent="0.25"/>
    <row r="8893" customFormat="1" x14ac:dyDescent="0.25"/>
    <row r="8894" customFormat="1" x14ac:dyDescent="0.25"/>
    <row r="8895" customFormat="1" x14ac:dyDescent="0.25"/>
    <row r="8896" customFormat="1" x14ac:dyDescent="0.25"/>
    <row r="8897" customFormat="1" x14ac:dyDescent="0.25"/>
    <row r="8898" customFormat="1" x14ac:dyDescent="0.25"/>
    <row r="8899" customFormat="1" x14ac:dyDescent="0.25"/>
    <row r="8900" customFormat="1" x14ac:dyDescent="0.25"/>
    <row r="8901" customFormat="1" x14ac:dyDescent="0.25"/>
    <row r="8902" customFormat="1" x14ac:dyDescent="0.25"/>
    <row r="8903" customFormat="1" x14ac:dyDescent="0.25"/>
    <row r="8904" customFormat="1" x14ac:dyDescent="0.25"/>
    <row r="8905" customFormat="1" x14ac:dyDescent="0.25"/>
    <row r="8906" customFormat="1" x14ac:dyDescent="0.25"/>
    <row r="8907" customFormat="1" x14ac:dyDescent="0.25"/>
    <row r="8908" customFormat="1" x14ac:dyDescent="0.25"/>
    <row r="8909" customFormat="1" x14ac:dyDescent="0.25"/>
    <row r="8910" customFormat="1" x14ac:dyDescent="0.25"/>
    <row r="8911" customFormat="1" x14ac:dyDescent="0.25"/>
    <row r="8912" customFormat="1" x14ac:dyDescent="0.25"/>
    <row r="8913" customFormat="1" x14ac:dyDescent="0.25"/>
    <row r="8914" customFormat="1" x14ac:dyDescent="0.25"/>
    <row r="8915" customFormat="1" x14ac:dyDescent="0.25"/>
    <row r="8916" customFormat="1" x14ac:dyDescent="0.25"/>
    <row r="8917" customFormat="1" x14ac:dyDescent="0.25"/>
    <row r="8918" customFormat="1" x14ac:dyDescent="0.25"/>
    <row r="8919" customFormat="1" x14ac:dyDescent="0.25"/>
    <row r="8920" customFormat="1" x14ac:dyDescent="0.25"/>
    <row r="8921" customFormat="1" x14ac:dyDescent="0.25"/>
    <row r="8922" customFormat="1" x14ac:dyDescent="0.25"/>
    <row r="8923" customFormat="1" x14ac:dyDescent="0.25"/>
    <row r="8924" customFormat="1" x14ac:dyDescent="0.25"/>
    <row r="8925" customFormat="1" x14ac:dyDescent="0.25"/>
    <row r="8926" customFormat="1" x14ac:dyDescent="0.25"/>
    <row r="8927" customFormat="1" x14ac:dyDescent="0.25"/>
    <row r="8928" customFormat="1" x14ac:dyDescent="0.25"/>
    <row r="8929" customFormat="1" x14ac:dyDescent="0.25"/>
    <row r="8930" customFormat="1" x14ac:dyDescent="0.25"/>
    <row r="8931" customFormat="1" x14ac:dyDescent="0.25"/>
    <row r="8932" customFormat="1" x14ac:dyDescent="0.25"/>
    <row r="8933" customFormat="1" x14ac:dyDescent="0.25"/>
    <row r="8934" customFormat="1" x14ac:dyDescent="0.25"/>
    <row r="8935" customFormat="1" x14ac:dyDescent="0.25"/>
    <row r="8936" customFormat="1" x14ac:dyDescent="0.25"/>
    <row r="8937" customFormat="1" x14ac:dyDescent="0.25"/>
    <row r="8938" customFormat="1" x14ac:dyDescent="0.25"/>
    <row r="8939" customFormat="1" x14ac:dyDescent="0.25"/>
    <row r="8940" customFormat="1" x14ac:dyDescent="0.25"/>
    <row r="8941" customFormat="1" x14ac:dyDescent="0.25"/>
    <row r="8942" customFormat="1" x14ac:dyDescent="0.25"/>
    <row r="8943" customFormat="1" x14ac:dyDescent="0.25"/>
    <row r="8944" customFormat="1" x14ac:dyDescent="0.25"/>
    <row r="8945" customFormat="1" x14ac:dyDescent="0.25"/>
    <row r="8946" customFormat="1" x14ac:dyDescent="0.25"/>
    <row r="8947" customFormat="1" x14ac:dyDescent="0.25"/>
    <row r="8948" customFormat="1" x14ac:dyDescent="0.25"/>
    <row r="8949" customFormat="1" x14ac:dyDescent="0.25"/>
    <row r="8950" customFormat="1" x14ac:dyDescent="0.25"/>
    <row r="8951" customFormat="1" x14ac:dyDescent="0.25"/>
    <row r="8952" customFormat="1" x14ac:dyDescent="0.25"/>
    <row r="8953" customFormat="1" x14ac:dyDescent="0.25"/>
    <row r="8954" customFormat="1" x14ac:dyDescent="0.25"/>
    <row r="8955" customFormat="1" x14ac:dyDescent="0.25"/>
    <row r="8956" customFormat="1" x14ac:dyDescent="0.25"/>
    <row r="8957" customFormat="1" x14ac:dyDescent="0.25"/>
    <row r="8958" customFormat="1" x14ac:dyDescent="0.25"/>
    <row r="8959" customFormat="1" x14ac:dyDescent="0.25"/>
    <row r="8960" customFormat="1" x14ac:dyDescent="0.25"/>
    <row r="8961" customFormat="1" x14ac:dyDescent="0.25"/>
    <row r="8962" customFormat="1" x14ac:dyDescent="0.25"/>
    <row r="8963" customFormat="1" x14ac:dyDescent="0.25"/>
    <row r="8964" customFormat="1" x14ac:dyDescent="0.25"/>
    <row r="8965" customFormat="1" x14ac:dyDescent="0.25"/>
    <row r="8966" customFormat="1" x14ac:dyDescent="0.25"/>
    <row r="8967" customFormat="1" x14ac:dyDescent="0.25"/>
    <row r="8968" customFormat="1" x14ac:dyDescent="0.25"/>
    <row r="8969" customFormat="1" x14ac:dyDescent="0.25"/>
    <row r="8970" customFormat="1" x14ac:dyDescent="0.25"/>
    <row r="8971" customFormat="1" x14ac:dyDescent="0.25"/>
    <row r="8972" customFormat="1" x14ac:dyDescent="0.25"/>
    <row r="8973" customFormat="1" x14ac:dyDescent="0.25"/>
    <row r="8974" customFormat="1" x14ac:dyDescent="0.25"/>
    <row r="8975" customFormat="1" x14ac:dyDescent="0.25"/>
    <row r="8976" customFormat="1" x14ac:dyDescent="0.25"/>
    <row r="8977" customFormat="1" x14ac:dyDescent="0.25"/>
    <row r="8978" customFormat="1" x14ac:dyDescent="0.25"/>
    <row r="8979" customFormat="1" x14ac:dyDescent="0.25"/>
    <row r="8980" customFormat="1" x14ac:dyDescent="0.25"/>
    <row r="8981" customFormat="1" x14ac:dyDescent="0.25"/>
    <row r="8982" customFormat="1" x14ac:dyDescent="0.25"/>
    <row r="8983" customFormat="1" x14ac:dyDescent="0.25"/>
    <row r="8984" customFormat="1" x14ac:dyDescent="0.25"/>
    <row r="8985" customFormat="1" x14ac:dyDescent="0.25"/>
    <row r="8986" customFormat="1" x14ac:dyDescent="0.25"/>
    <row r="8987" customFormat="1" x14ac:dyDescent="0.25"/>
    <row r="8988" customFormat="1" x14ac:dyDescent="0.25"/>
    <row r="8989" customFormat="1" x14ac:dyDescent="0.25"/>
    <row r="8990" customFormat="1" x14ac:dyDescent="0.25"/>
    <row r="8991" customFormat="1" x14ac:dyDescent="0.25"/>
    <row r="8992" customFormat="1" x14ac:dyDescent="0.25"/>
    <row r="8993" customFormat="1" x14ac:dyDescent="0.25"/>
    <row r="8994" customFormat="1" x14ac:dyDescent="0.25"/>
    <row r="8995" customFormat="1" x14ac:dyDescent="0.25"/>
    <row r="8996" customFormat="1" x14ac:dyDescent="0.25"/>
    <row r="8997" customFormat="1" x14ac:dyDescent="0.25"/>
    <row r="8998" customFormat="1" x14ac:dyDescent="0.25"/>
    <row r="8999" customFormat="1" x14ac:dyDescent="0.25"/>
    <row r="9000" customFormat="1" x14ac:dyDescent="0.25"/>
    <row r="9001" customFormat="1" x14ac:dyDescent="0.25"/>
    <row r="9002" customFormat="1" x14ac:dyDescent="0.25"/>
    <row r="9003" customFormat="1" x14ac:dyDescent="0.25"/>
    <row r="9004" customFormat="1" x14ac:dyDescent="0.25"/>
    <row r="9005" customFormat="1" x14ac:dyDescent="0.25"/>
    <row r="9006" customFormat="1" x14ac:dyDescent="0.25"/>
    <row r="9007" customFormat="1" x14ac:dyDescent="0.25"/>
    <row r="9008" customFormat="1" x14ac:dyDescent="0.25"/>
    <row r="9009" customFormat="1" x14ac:dyDescent="0.25"/>
    <row r="9010" customFormat="1" x14ac:dyDescent="0.25"/>
    <row r="9011" customFormat="1" x14ac:dyDescent="0.25"/>
    <row r="9012" customFormat="1" x14ac:dyDescent="0.25"/>
    <row r="9013" customFormat="1" x14ac:dyDescent="0.25"/>
    <row r="9014" customFormat="1" x14ac:dyDescent="0.25"/>
    <row r="9015" customFormat="1" x14ac:dyDescent="0.25"/>
    <row r="9016" customFormat="1" x14ac:dyDescent="0.25"/>
    <row r="9017" customFormat="1" x14ac:dyDescent="0.25"/>
    <row r="9018" customFormat="1" x14ac:dyDescent="0.25"/>
    <row r="9019" customFormat="1" x14ac:dyDescent="0.25"/>
    <row r="9020" customFormat="1" x14ac:dyDescent="0.25"/>
    <row r="9021" customFormat="1" x14ac:dyDescent="0.25"/>
    <row r="9022" customFormat="1" x14ac:dyDescent="0.25"/>
    <row r="9023" customFormat="1" x14ac:dyDescent="0.25"/>
    <row r="9024" customFormat="1" x14ac:dyDescent="0.25"/>
    <row r="9025" customFormat="1" x14ac:dyDescent="0.25"/>
    <row r="9026" customFormat="1" x14ac:dyDescent="0.25"/>
    <row r="9027" customFormat="1" x14ac:dyDescent="0.25"/>
    <row r="9028" customFormat="1" x14ac:dyDescent="0.25"/>
    <row r="9029" customFormat="1" x14ac:dyDescent="0.25"/>
    <row r="9030" customFormat="1" x14ac:dyDescent="0.25"/>
    <row r="9031" customFormat="1" x14ac:dyDescent="0.25"/>
    <row r="9032" customFormat="1" x14ac:dyDescent="0.25"/>
    <row r="9033" customFormat="1" x14ac:dyDescent="0.25"/>
    <row r="9034" customFormat="1" x14ac:dyDescent="0.25"/>
    <row r="9035" customFormat="1" x14ac:dyDescent="0.25"/>
    <row r="9036" customFormat="1" x14ac:dyDescent="0.25"/>
    <row r="9037" customFormat="1" x14ac:dyDescent="0.25"/>
    <row r="9038" customFormat="1" x14ac:dyDescent="0.25"/>
    <row r="9039" customFormat="1" x14ac:dyDescent="0.25"/>
    <row r="9040" customFormat="1" x14ac:dyDescent="0.25"/>
    <row r="9041" customFormat="1" x14ac:dyDescent="0.25"/>
    <row r="9042" customFormat="1" x14ac:dyDescent="0.25"/>
    <row r="9043" customFormat="1" x14ac:dyDescent="0.25"/>
    <row r="9044" customFormat="1" x14ac:dyDescent="0.25"/>
    <row r="9045" customFormat="1" x14ac:dyDescent="0.25"/>
    <row r="9046" customFormat="1" x14ac:dyDescent="0.25"/>
    <row r="9047" customFormat="1" x14ac:dyDescent="0.25"/>
    <row r="9048" customFormat="1" x14ac:dyDescent="0.25"/>
    <row r="9049" customFormat="1" x14ac:dyDescent="0.25"/>
    <row r="9050" customFormat="1" x14ac:dyDescent="0.25"/>
    <row r="9051" customFormat="1" x14ac:dyDescent="0.25"/>
    <row r="9052" customFormat="1" x14ac:dyDescent="0.25"/>
    <row r="9053" customFormat="1" x14ac:dyDescent="0.25"/>
    <row r="9054" customFormat="1" x14ac:dyDescent="0.25"/>
    <row r="9055" customFormat="1" x14ac:dyDescent="0.25"/>
    <row r="9056" customFormat="1" x14ac:dyDescent="0.25"/>
    <row r="9057" customFormat="1" x14ac:dyDescent="0.25"/>
    <row r="9058" customFormat="1" x14ac:dyDescent="0.25"/>
    <row r="9059" customFormat="1" x14ac:dyDescent="0.25"/>
    <row r="9060" customFormat="1" x14ac:dyDescent="0.25"/>
    <row r="9061" customFormat="1" x14ac:dyDescent="0.25"/>
    <row r="9062" customFormat="1" x14ac:dyDescent="0.25"/>
    <row r="9063" customFormat="1" x14ac:dyDescent="0.25"/>
    <row r="9064" customFormat="1" x14ac:dyDescent="0.25"/>
    <row r="9065" customFormat="1" x14ac:dyDescent="0.25"/>
    <row r="9066" customFormat="1" x14ac:dyDescent="0.25"/>
    <row r="9067" customFormat="1" x14ac:dyDescent="0.25"/>
    <row r="9068" customFormat="1" x14ac:dyDescent="0.25"/>
    <row r="9069" customFormat="1" x14ac:dyDescent="0.25"/>
    <row r="9070" customFormat="1" x14ac:dyDescent="0.25"/>
    <row r="9071" customFormat="1" x14ac:dyDescent="0.25"/>
    <row r="9072" customFormat="1" x14ac:dyDescent="0.25"/>
    <row r="9073" customFormat="1" x14ac:dyDescent="0.25"/>
    <row r="9074" customFormat="1" x14ac:dyDescent="0.25"/>
    <row r="9075" customFormat="1" x14ac:dyDescent="0.25"/>
    <row r="9076" customFormat="1" x14ac:dyDescent="0.25"/>
    <row r="9077" customFormat="1" x14ac:dyDescent="0.25"/>
    <row r="9078" customFormat="1" x14ac:dyDescent="0.25"/>
    <row r="9079" customFormat="1" x14ac:dyDescent="0.25"/>
    <row r="9080" customFormat="1" x14ac:dyDescent="0.25"/>
    <row r="9081" customFormat="1" x14ac:dyDescent="0.25"/>
    <row r="9082" customFormat="1" x14ac:dyDescent="0.25"/>
    <row r="9083" customFormat="1" x14ac:dyDescent="0.25"/>
    <row r="9084" customFormat="1" x14ac:dyDescent="0.25"/>
    <row r="9085" customFormat="1" x14ac:dyDescent="0.25"/>
    <row r="9086" customFormat="1" x14ac:dyDescent="0.25"/>
    <row r="9087" customFormat="1" x14ac:dyDescent="0.25"/>
    <row r="9088" customFormat="1" x14ac:dyDescent="0.25"/>
    <row r="9089" customFormat="1" x14ac:dyDescent="0.25"/>
    <row r="9090" customFormat="1" x14ac:dyDescent="0.25"/>
    <row r="9091" customFormat="1" x14ac:dyDescent="0.25"/>
    <row r="9092" customFormat="1" x14ac:dyDescent="0.25"/>
    <row r="9093" customFormat="1" x14ac:dyDescent="0.25"/>
    <row r="9094" customFormat="1" x14ac:dyDescent="0.25"/>
    <row r="9095" customFormat="1" x14ac:dyDescent="0.25"/>
    <row r="9096" customFormat="1" x14ac:dyDescent="0.25"/>
    <row r="9097" customFormat="1" x14ac:dyDescent="0.25"/>
    <row r="9098" customFormat="1" x14ac:dyDescent="0.25"/>
    <row r="9099" customFormat="1" x14ac:dyDescent="0.25"/>
    <row r="9100" customFormat="1" x14ac:dyDescent="0.25"/>
    <row r="9101" customFormat="1" x14ac:dyDescent="0.25"/>
    <row r="9102" customFormat="1" x14ac:dyDescent="0.25"/>
    <row r="9103" customFormat="1" x14ac:dyDescent="0.25"/>
    <row r="9104" customFormat="1" x14ac:dyDescent="0.25"/>
    <row r="9105" customFormat="1" x14ac:dyDescent="0.25"/>
    <row r="9106" customFormat="1" x14ac:dyDescent="0.25"/>
    <row r="9107" customFormat="1" x14ac:dyDescent="0.25"/>
    <row r="9108" customFormat="1" x14ac:dyDescent="0.25"/>
    <row r="9109" customFormat="1" x14ac:dyDescent="0.25"/>
    <row r="9110" customFormat="1" x14ac:dyDescent="0.25"/>
    <row r="9111" customFormat="1" x14ac:dyDescent="0.25"/>
    <row r="9112" customFormat="1" x14ac:dyDescent="0.25"/>
    <row r="9113" customFormat="1" x14ac:dyDescent="0.25"/>
    <row r="9114" customFormat="1" x14ac:dyDescent="0.25"/>
    <row r="9115" customFormat="1" x14ac:dyDescent="0.25"/>
    <row r="9116" customFormat="1" x14ac:dyDescent="0.25"/>
    <row r="9117" customFormat="1" x14ac:dyDescent="0.25"/>
    <row r="9118" customFormat="1" x14ac:dyDescent="0.25"/>
    <row r="9119" customFormat="1" x14ac:dyDescent="0.25"/>
    <row r="9120" customFormat="1" x14ac:dyDescent="0.25"/>
    <row r="9121" customFormat="1" x14ac:dyDescent="0.25"/>
    <row r="9122" customFormat="1" x14ac:dyDescent="0.25"/>
    <row r="9123" customFormat="1" x14ac:dyDescent="0.25"/>
    <row r="9124" customFormat="1" x14ac:dyDescent="0.25"/>
    <row r="9125" customFormat="1" x14ac:dyDescent="0.25"/>
    <row r="9126" customFormat="1" x14ac:dyDescent="0.25"/>
    <row r="9127" customFormat="1" x14ac:dyDescent="0.25"/>
    <row r="9128" customFormat="1" x14ac:dyDescent="0.25"/>
    <row r="9129" customFormat="1" x14ac:dyDescent="0.25"/>
    <row r="9130" customFormat="1" x14ac:dyDescent="0.25"/>
    <row r="9131" customFormat="1" x14ac:dyDescent="0.25"/>
    <row r="9132" customFormat="1" x14ac:dyDescent="0.25"/>
    <row r="9133" customFormat="1" x14ac:dyDescent="0.25"/>
    <row r="9134" customFormat="1" x14ac:dyDescent="0.25"/>
    <row r="9135" customFormat="1" x14ac:dyDescent="0.25"/>
    <row r="9136" customFormat="1" x14ac:dyDescent="0.25"/>
    <row r="9137" customFormat="1" x14ac:dyDescent="0.25"/>
    <row r="9138" customFormat="1" x14ac:dyDescent="0.25"/>
    <row r="9139" customFormat="1" x14ac:dyDescent="0.25"/>
    <row r="9140" customFormat="1" x14ac:dyDescent="0.25"/>
    <row r="9141" customFormat="1" x14ac:dyDescent="0.25"/>
    <row r="9142" customFormat="1" x14ac:dyDescent="0.25"/>
    <row r="9143" customFormat="1" x14ac:dyDescent="0.25"/>
    <row r="9144" customFormat="1" x14ac:dyDescent="0.25"/>
    <row r="9145" customFormat="1" x14ac:dyDescent="0.25"/>
    <row r="9146" customFormat="1" x14ac:dyDescent="0.25"/>
    <row r="9147" customFormat="1" x14ac:dyDescent="0.25"/>
    <row r="9148" customFormat="1" x14ac:dyDescent="0.25"/>
    <row r="9149" customFormat="1" x14ac:dyDescent="0.25"/>
    <row r="9150" customFormat="1" x14ac:dyDescent="0.25"/>
    <row r="9151" customFormat="1" x14ac:dyDescent="0.25"/>
    <row r="9152" customFormat="1" x14ac:dyDescent="0.25"/>
    <row r="9153" customFormat="1" x14ac:dyDescent="0.25"/>
    <row r="9154" customFormat="1" x14ac:dyDescent="0.25"/>
    <row r="9155" customFormat="1" x14ac:dyDescent="0.25"/>
    <row r="9156" customFormat="1" x14ac:dyDescent="0.25"/>
    <row r="9157" customFormat="1" x14ac:dyDescent="0.25"/>
    <row r="9158" customFormat="1" x14ac:dyDescent="0.25"/>
    <row r="9159" customFormat="1" x14ac:dyDescent="0.25"/>
    <row r="9160" customFormat="1" x14ac:dyDescent="0.25"/>
    <row r="9161" customFormat="1" x14ac:dyDescent="0.25"/>
    <row r="9162" customFormat="1" x14ac:dyDescent="0.25"/>
    <row r="9163" customFormat="1" x14ac:dyDescent="0.25"/>
    <row r="9164" customFormat="1" x14ac:dyDescent="0.25"/>
    <row r="9165" customFormat="1" x14ac:dyDescent="0.25"/>
    <row r="9166" customFormat="1" x14ac:dyDescent="0.25"/>
    <row r="9167" customFormat="1" x14ac:dyDescent="0.25"/>
    <row r="9168" customFormat="1" x14ac:dyDescent="0.25"/>
    <row r="9169" customFormat="1" x14ac:dyDescent="0.25"/>
    <row r="9170" customFormat="1" x14ac:dyDescent="0.25"/>
    <row r="9171" customFormat="1" x14ac:dyDescent="0.25"/>
    <row r="9172" customFormat="1" x14ac:dyDescent="0.25"/>
    <row r="9173" customFormat="1" x14ac:dyDescent="0.25"/>
    <row r="9174" customFormat="1" x14ac:dyDescent="0.25"/>
    <row r="9175" customFormat="1" x14ac:dyDescent="0.25"/>
    <row r="9176" customFormat="1" x14ac:dyDescent="0.25"/>
    <row r="9177" customFormat="1" x14ac:dyDescent="0.25"/>
    <row r="9178" customFormat="1" x14ac:dyDescent="0.25"/>
    <row r="9179" customFormat="1" x14ac:dyDescent="0.25"/>
    <row r="9180" customFormat="1" x14ac:dyDescent="0.25"/>
    <row r="9181" customFormat="1" x14ac:dyDescent="0.25"/>
    <row r="9182" customFormat="1" x14ac:dyDescent="0.25"/>
    <row r="9183" customFormat="1" x14ac:dyDescent="0.25"/>
    <row r="9184" customFormat="1" x14ac:dyDescent="0.25"/>
    <row r="9185" customFormat="1" x14ac:dyDescent="0.25"/>
    <row r="9186" customFormat="1" x14ac:dyDescent="0.25"/>
    <row r="9187" customFormat="1" x14ac:dyDescent="0.25"/>
    <row r="9188" customFormat="1" x14ac:dyDescent="0.25"/>
    <row r="9189" customFormat="1" x14ac:dyDescent="0.25"/>
    <row r="9190" customFormat="1" x14ac:dyDescent="0.25"/>
    <row r="9191" customFormat="1" x14ac:dyDescent="0.25"/>
    <row r="9192" customFormat="1" x14ac:dyDescent="0.25"/>
    <row r="9193" customFormat="1" x14ac:dyDescent="0.25"/>
    <row r="9194" customFormat="1" x14ac:dyDescent="0.25"/>
    <row r="9195" customFormat="1" x14ac:dyDescent="0.25"/>
    <row r="9196" customFormat="1" x14ac:dyDescent="0.25"/>
    <row r="9197" customFormat="1" x14ac:dyDescent="0.25"/>
    <row r="9198" customFormat="1" x14ac:dyDescent="0.25"/>
    <row r="9199" customFormat="1" x14ac:dyDescent="0.25"/>
    <row r="9200" customFormat="1" x14ac:dyDescent="0.25"/>
    <row r="9201" customFormat="1" x14ac:dyDescent="0.25"/>
    <row r="9202" customFormat="1" x14ac:dyDescent="0.25"/>
    <row r="9203" customFormat="1" x14ac:dyDescent="0.25"/>
    <row r="9204" customFormat="1" x14ac:dyDescent="0.25"/>
    <row r="9205" customFormat="1" x14ac:dyDescent="0.25"/>
    <row r="9206" customFormat="1" x14ac:dyDescent="0.25"/>
    <row r="9207" customFormat="1" x14ac:dyDescent="0.25"/>
    <row r="9208" customFormat="1" x14ac:dyDescent="0.25"/>
    <row r="9209" customFormat="1" x14ac:dyDescent="0.25"/>
    <row r="9210" customFormat="1" x14ac:dyDescent="0.25"/>
    <row r="9211" customFormat="1" x14ac:dyDescent="0.25"/>
    <row r="9212" customFormat="1" x14ac:dyDescent="0.25"/>
    <row r="9213" customFormat="1" x14ac:dyDescent="0.25"/>
    <row r="9214" customFormat="1" x14ac:dyDescent="0.25"/>
    <row r="9215" customFormat="1" x14ac:dyDescent="0.25"/>
    <row r="9216" customFormat="1" x14ac:dyDescent="0.25"/>
    <row r="9217" customFormat="1" x14ac:dyDescent="0.25"/>
    <row r="9218" customFormat="1" x14ac:dyDescent="0.25"/>
    <row r="9219" customFormat="1" x14ac:dyDescent="0.25"/>
    <row r="9220" customFormat="1" x14ac:dyDescent="0.25"/>
    <row r="9221" customFormat="1" x14ac:dyDescent="0.25"/>
    <row r="9222" customFormat="1" x14ac:dyDescent="0.25"/>
    <row r="9223" customFormat="1" x14ac:dyDescent="0.25"/>
    <row r="9224" customFormat="1" x14ac:dyDescent="0.25"/>
    <row r="9225" customFormat="1" x14ac:dyDescent="0.25"/>
    <row r="9226" customFormat="1" x14ac:dyDescent="0.25"/>
    <row r="9227" customFormat="1" x14ac:dyDescent="0.25"/>
    <row r="9228" customFormat="1" x14ac:dyDescent="0.25"/>
    <row r="9229" customFormat="1" x14ac:dyDescent="0.25"/>
    <row r="9230" customFormat="1" x14ac:dyDescent="0.25"/>
    <row r="9231" customFormat="1" x14ac:dyDescent="0.25"/>
    <row r="9232" customFormat="1" x14ac:dyDescent="0.25"/>
    <row r="9233" customFormat="1" x14ac:dyDescent="0.25"/>
    <row r="9234" customFormat="1" x14ac:dyDescent="0.25"/>
    <row r="9235" customFormat="1" x14ac:dyDescent="0.25"/>
    <row r="9236" customFormat="1" x14ac:dyDescent="0.25"/>
    <row r="9237" customFormat="1" x14ac:dyDescent="0.25"/>
    <row r="9238" customFormat="1" x14ac:dyDescent="0.25"/>
    <row r="9239" customFormat="1" x14ac:dyDescent="0.25"/>
    <row r="9240" customFormat="1" x14ac:dyDescent="0.25"/>
    <row r="9241" customFormat="1" x14ac:dyDescent="0.25"/>
    <row r="9242" customFormat="1" x14ac:dyDescent="0.25"/>
    <row r="9243" customFormat="1" x14ac:dyDescent="0.25"/>
    <row r="9244" customFormat="1" x14ac:dyDescent="0.25"/>
    <row r="9245" customFormat="1" x14ac:dyDescent="0.25"/>
    <row r="9246" customFormat="1" x14ac:dyDescent="0.25"/>
    <row r="9247" customFormat="1" x14ac:dyDescent="0.25"/>
    <row r="9248" customFormat="1" x14ac:dyDescent="0.25"/>
    <row r="9249" customFormat="1" x14ac:dyDescent="0.25"/>
    <row r="9250" customFormat="1" x14ac:dyDescent="0.25"/>
    <row r="9251" customFormat="1" x14ac:dyDescent="0.25"/>
    <row r="9252" customFormat="1" x14ac:dyDescent="0.25"/>
    <row r="9253" customFormat="1" x14ac:dyDescent="0.25"/>
    <row r="9254" customFormat="1" x14ac:dyDescent="0.25"/>
    <row r="9255" customFormat="1" x14ac:dyDescent="0.25"/>
    <row r="9256" customFormat="1" x14ac:dyDescent="0.25"/>
    <row r="9257" customFormat="1" x14ac:dyDescent="0.25"/>
    <row r="9258" customFormat="1" x14ac:dyDescent="0.25"/>
    <row r="9259" customFormat="1" x14ac:dyDescent="0.25"/>
    <row r="9260" customFormat="1" x14ac:dyDescent="0.25"/>
    <row r="9261" customFormat="1" x14ac:dyDescent="0.25"/>
    <row r="9262" customFormat="1" x14ac:dyDescent="0.25"/>
    <row r="9263" customFormat="1" x14ac:dyDescent="0.25"/>
    <row r="9264" customFormat="1" x14ac:dyDescent="0.25"/>
    <row r="9265" customFormat="1" x14ac:dyDescent="0.25"/>
    <row r="9266" customFormat="1" x14ac:dyDescent="0.25"/>
    <row r="9267" customFormat="1" x14ac:dyDescent="0.25"/>
    <row r="9268" customFormat="1" x14ac:dyDescent="0.25"/>
    <row r="9269" customFormat="1" x14ac:dyDescent="0.25"/>
    <row r="9270" customFormat="1" x14ac:dyDescent="0.25"/>
    <row r="9271" customFormat="1" x14ac:dyDescent="0.25"/>
    <row r="9272" customFormat="1" x14ac:dyDescent="0.25"/>
    <row r="9273" customFormat="1" x14ac:dyDescent="0.25"/>
    <row r="9274" customFormat="1" x14ac:dyDescent="0.25"/>
    <row r="9275" customFormat="1" x14ac:dyDescent="0.25"/>
    <row r="9276" customFormat="1" x14ac:dyDescent="0.25"/>
    <row r="9277" customFormat="1" x14ac:dyDescent="0.25"/>
    <row r="9278" customFormat="1" x14ac:dyDescent="0.25"/>
    <row r="9279" customFormat="1" x14ac:dyDescent="0.25"/>
    <row r="9280" customFormat="1" x14ac:dyDescent="0.25"/>
    <row r="9281" customFormat="1" x14ac:dyDescent="0.25"/>
    <row r="9282" customFormat="1" x14ac:dyDescent="0.25"/>
    <row r="9283" customFormat="1" x14ac:dyDescent="0.25"/>
    <row r="9284" customFormat="1" x14ac:dyDescent="0.25"/>
    <row r="9285" customFormat="1" x14ac:dyDescent="0.25"/>
    <row r="9286" customFormat="1" x14ac:dyDescent="0.25"/>
    <row r="9287" customFormat="1" x14ac:dyDescent="0.25"/>
    <row r="9288" customFormat="1" x14ac:dyDescent="0.25"/>
    <row r="9289" customFormat="1" x14ac:dyDescent="0.25"/>
    <row r="9290" customFormat="1" x14ac:dyDescent="0.25"/>
    <row r="9291" customFormat="1" x14ac:dyDescent="0.25"/>
    <row r="9292" customFormat="1" x14ac:dyDescent="0.25"/>
    <row r="9293" customFormat="1" x14ac:dyDescent="0.25"/>
    <row r="9294" customFormat="1" x14ac:dyDescent="0.25"/>
    <row r="9295" customFormat="1" x14ac:dyDescent="0.25"/>
    <row r="9296" customFormat="1" x14ac:dyDescent="0.25"/>
    <row r="9297" customFormat="1" x14ac:dyDescent="0.25"/>
    <row r="9298" customFormat="1" x14ac:dyDescent="0.25"/>
    <row r="9299" customFormat="1" x14ac:dyDescent="0.25"/>
    <row r="9300" customFormat="1" x14ac:dyDescent="0.25"/>
    <row r="9301" customFormat="1" x14ac:dyDescent="0.25"/>
    <row r="9302" customFormat="1" x14ac:dyDescent="0.25"/>
    <row r="9303" customFormat="1" x14ac:dyDescent="0.25"/>
    <row r="9304" customFormat="1" x14ac:dyDescent="0.25"/>
    <row r="9305" customFormat="1" x14ac:dyDescent="0.25"/>
    <row r="9306" customFormat="1" x14ac:dyDescent="0.25"/>
    <row r="9307" customFormat="1" x14ac:dyDescent="0.25"/>
    <row r="9308" customFormat="1" x14ac:dyDescent="0.25"/>
    <row r="9309" customFormat="1" x14ac:dyDescent="0.25"/>
    <row r="9310" customFormat="1" x14ac:dyDescent="0.25"/>
    <row r="9311" customFormat="1" x14ac:dyDescent="0.25"/>
    <row r="9312" customFormat="1" x14ac:dyDescent="0.25"/>
    <row r="9313" customFormat="1" x14ac:dyDescent="0.25"/>
    <row r="9314" customFormat="1" x14ac:dyDescent="0.25"/>
    <row r="9315" customFormat="1" x14ac:dyDescent="0.25"/>
    <row r="9316" customFormat="1" x14ac:dyDescent="0.25"/>
    <row r="9317" customFormat="1" x14ac:dyDescent="0.25"/>
    <row r="9318" customFormat="1" x14ac:dyDescent="0.25"/>
    <row r="9319" customFormat="1" x14ac:dyDescent="0.25"/>
    <row r="9320" customFormat="1" x14ac:dyDescent="0.25"/>
    <row r="9321" customFormat="1" x14ac:dyDescent="0.25"/>
    <row r="9322" customFormat="1" x14ac:dyDescent="0.25"/>
    <row r="9323" customFormat="1" x14ac:dyDescent="0.25"/>
    <row r="9324" customFormat="1" x14ac:dyDescent="0.25"/>
    <row r="9325" customFormat="1" x14ac:dyDescent="0.25"/>
    <row r="9326" customFormat="1" x14ac:dyDescent="0.25"/>
    <row r="9327" customFormat="1" x14ac:dyDescent="0.25"/>
    <row r="9328" customFormat="1" x14ac:dyDescent="0.25"/>
    <row r="9329" customFormat="1" x14ac:dyDescent="0.25"/>
    <row r="9330" customFormat="1" x14ac:dyDescent="0.25"/>
    <row r="9331" customFormat="1" x14ac:dyDescent="0.25"/>
    <row r="9332" customFormat="1" x14ac:dyDescent="0.25"/>
    <row r="9333" customFormat="1" x14ac:dyDescent="0.25"/>
    <row r="9334" customFormat="1" x14ac:dyDescent="0.25"/>
    <row r="9335" customFormat="1" x14ac:dyDescent="0.25"/>
    <row r="9336" customFormat="1" x14ac:dyDescent="0.25"/>
    <row r="9337" customFormat="1" x14ac:dyDescent="0.25"/>
    <row r="9338" customFormat="1" x14ac:dyDescent="0.25"/>
    <row r="9339" customFormat="1" x14ac:dyDescent="0.25"/>
    <row r="9340" customFormat="1" x14ac:dyDescent="0.25"/>
    <row r="9341" customFormat="1" x14ac:dyDescent="0.25"/>
    <row r="9342" customFormat="1" x14ac:dyDescent="0.25"/>
    <row r="9343" customFormat="1" x14ac:dyDescent="0.25"/>
    <row r="9344" customFormat="1" x14ac:dyDescent="0.25"/>
    <row r="9345" customFormat="1" x14ac:dyDescent="0.25"/>
    <row r="9346" customFormat="1" x14ac:dyDescent="0.25"/>
    <row r="9347" customFormat="1" x14ac:dyDescent="0.25"/>
    <row r="9348" customFormat="1" x14ac:dyDescent="0.25"/>
    <row r="9349" customFormat="1" x14ac:dyDescent="0.25"/>
    <row r="9350" customFormat="1" x14ac:dyDescent="0.25"/>
    <row r="9351" customFormat="1" x14ac:dyDescent="0.25"/>
    <row r="9352" customFormat="1" x14ac:dyDescent="0.25"/>
    <row r="9353" customFormat="1" x14ac:dyDescent="0.25"/>
    <row r="9354" customFormat="1" x14ac:dyDescent="0.25"/>
    <row r="9355" customFormat="1" x14ac:dyDescent="0.25"/>
    <row r="9356" customFormat="1" x14ac:dyDescent="0.25"/>
    <row r="9357" customFormat="1" x14ac:dyDescent="0.25"/>
    <row r="9358" customFormat="1" x14ac:dyDescent="0.25"/>
    <row r="9359" customFormat="1" x14ac:dyDescent="0.25"/>
    <row r="9360" customFormat="1" x14ac:dyDescent="0.25"/>
    <row r="9361" customFormat="1" x14ac:dyDescent="0.25"/>
    <row r="9362" customFormat="1" x14ac:dyDescent="0.25"/>
    <row r="9363" customFormat="1" x14ac:dyDescent="0.25"/>
    <row r="9364" customFormat="1" x14ac:dyDescent="0.25"/>
    <row r="9365" customFormat="1" x14ac:dyDescent="0.25"/>
    <row r="9366" customFormat="1" x14ac:dyDescent="0.25"/>
    <row r="9367" customFormat="1" x14ac:dyDescent="0.25"/>
    <row r="9368" customFormat="1" x14ac:dyDescent="0.25"/>
    <row r="9369" customFormat="1" x14ac:dyDescent="0.25"/>
    <row r="9370" customFormat="1" x14ac:dyDescent="0.25"/>
    <row r="9371" customFormat="1" x14ac:dyDescent="0.25"/>
    <row r="9372" customFormat="1" x14ac:dyDescent="0.25"/>
    <row r="9373" customFormat="1" x14ac:dyDescent="0.25"/>
    <row r="9374" customFormat="1" x14ac:dyDescent="0.25"/>
    <row r="9375" customFormat="1" x14ac:dyDescent="0.25"/>
    <row r="9376" customFormat="1" x14ac:dyDescent="0.25"/>
    <row r="9377" customFormat="1" x14ac:dyDescent="0.25"/>
    <row r="9378" customFormat="1" x14ac:dyDescent="0.25"/>
    <row r="9379" customFormat="1" x14ac:dyDescent="0.25"/>
    <row r="9380" customFormat="1" x14ac:dyDescent="0.25"/>
    <row r="9381" customFormat="1" x14ac:dyDescent="0.25"/>
    <row r="9382" customFormat="1" x14ac:dyDescent="0.25"/>
    <row r="9383" customFormat="1" x14ac:dyDescent="0.25"/>
    <row r="9384" customFormat="1" x14ac:dyDescent="0.25"/>
    <row r="9385" customFormat="1" x14ac:dyDescent="0.25"/>
    <row r="9386" customFormat="1" x14ac:dyDescent="0.25"/>
    <row r="9387" customFormat="1" x14ac:dyDescent="0.25"/>
    <row r="9388" customFormat="1" x14ac:dyDescent="0.25"/>
    <row r="9389" customFormat="1" x14ac:dyDescent="0.25"/>
    <row r="9390" customFormat="1" x14ac:dyDescent="0.25"/>
    <row r="9391" customFormat="1" x14ac:dyDescent="0.25"/>
    <row r="9392" customFormat="1" x14ac:dyDescent="0.25"/>
    <row r="9393" customFormat="1" x14ac:dyDescent="0.25"/>
    <row r="9394" customFormat="1" x14ac:dyDescent="0.25"/>
    <row r="9395" customFormat="1" x14ac:dyDescent="0.25"/>
    <row r="9396" customFormat="1" x14ac:dyDescent="0.25"/>
    <row r="9397" customFormat="1" x14ac:dyDescent="0.25"/>
    <row r="9398" customFormat="1" x14ac:dyDescent="0.25"/>
    <row r="9399" customFormat="1" x14ac:dyDescent="0.25"/>
    <row r="9400" customFormat="1" x14ac:dyDescent="0.25"/>
    <row r="9401" customFormat="1" x14ac:dyDescent="0.25"/>
    <row r="9402" customFormat="1" x14ac:dyDescent="0.25"/>
    <row r="9403" customFormat="1" x14ac:dyDescent="0.25"/>
    <row r="9404" customFormat="1" x14ac:dyDescent="0.25"/>
    <row r="9405" customFormat="1" x14ac:dyDescent="0.25"/>
    <row r="9406" customFormat="1" x14ac:dyDescent="0.25"/>
    <row r="9407" customFormat="1" x14ac:dyDescent="0.25"/>
    <row r="9408" customFormat="1" x14ac:dyDescent="0.25"/>
    <row r="9409" customFormat="1" x14ac:dyDescent="0.25"/>
    <row r="9410" customFormat="1" x14ac:dyDescent="0.25"/>
    <row r="9411" customFormat="1" x14ac:dyDescent="0.25"/>
    <row r="9412" customFormat="1" x14ac:dyDescent="0.25"/>
    <row r="9413" customFormat="1" x14ac:dyDescent="0.25"/>
    <row r="9414" customFormat="1" x14ac:dyDescent="0.25"/>
    <row r="9415" customFormat="1" x14ac:dyDescent="0.25"/>
    <row r="9416" customFormat="1" x14ac:dyDescent="0.25"/>
    <row r="9417" customFormat="1" x14ac:dyDescent="0.25"/>
    <row r="9418" customFormat="1" x14ac:dyDescent="0.25"/>
    <row r="9419" customFormat="1" x14ac:dyDescent="0.25"/>
    <row r="9420" customFormat="1" x14ac:dyDescent="0.25"/>
    <row r="9421" customFormat="1" x14ac:dyDescent="0.25"/>
    <row r="9422" customFormat="1" x14ac:dyDescent="0.25"/>
    <row r="9423" customFormat="1" x14ac:dyDescent="0.25"/>
    <row r="9424" customFormat="1" x14ac:dyDescent="0.25"/>
    <row r="9425" customFormat="1" x14ac:dyDescent="0.25"/>
    <row r="9426" customFormat="1" x14ac:dyDescent="0.25"/>
    <row r="9427" customFormat="1" x14ac:dyDescent="0.25"/>
    <row r="9428" customFormat="1" x14ac:dyDescent="0.25"/>
    <row r="9429" customFormat="1" x14ac:dyDescent="0.25"/>
    <row r="9430" customFormat="1" x14ac:dyDescent="0.25"/>
    <row r="9431" customFormat="1" x14ac:dyDescent="0.25"/>
    <row r="9432" customFormat="1" x14ac:dyDescent="0.25"/>
    <row r="9433" customFormat="1" x14ac:dyDescent="0.25"/>
    <row r="9434" customFormat="1" x14ac:dyDescent="0.25"/>
    <row r="9435" customFormat="1" x14ac:dyDescent="0.25"/>
    <row r="9436" customFormat="1" x14ac:dyDescent="0.25"/>
    <row r="9437" customFormat="1" x14ac:dyDescent="0.25"/>
    <row r="9438" customFormat="1" x14ac:dyDescent="0.25"/>
    <row r="9439" customFormat="1" x14ac:dyDescent="0.25"/>
    <row r="9440" customFormat="1" x14ac:dyDescent="0.25"/>
    <row r="9441" customFormat="1" x14ac:dyDescent="0.25"/>
    <row r="9442" customFormat="1" x14ac:dyDescent="0.25"/>
    <row r="9443" customFormat="1" x14ac:dyDescent="0.25"/>
    <row r="9444" customFormat="1" x14ac:dyDescent="0.25"/>
    <row r="9445" customFormat="1" x14ac:dyDescent="0.25"/>
    <row r="9446" customFormat="1" x14ac:dyDescent="0.25"/>
    <row r="9447" customFormat="1" x14ac:dyDescent="0.25"/>
    <row r="9448" customFormat="1" x14ac:dyDescent="0.25"/>
    <row r="9449" customFormat="1" x14ac:dyDescent="0.25"/>
    <row r="9450" customFormat="1" x14ac:dyDescent="0.25"/>
    <row r="9451" customFormat="1" x14ac:dyDescent="0.25"/>
    <row r="9452" customFormat="1" x14ac:dyDescent="0.25"/>
    <row r="9453" customFormat="1" x14ac:dyDescent="0.25"/>
    <row r="9454" customFormat="1" x14ac:dyDescent="0.25"/>
    <row r="9455" customFormat="1" x14ac:dyDescent="0.25"/>
    <row r="9456" customFormat="1" x14ac:dyDescent="0.25"/>
    <row r="9457" customFormat="1" x14ac:dyDescent="0.25"/>
    <row r="9458" customFormat="1" x14ac:dyDescent="0.25"/>
    <row r="9459" customFormat="1" x14ac:dyDescent="0.25"/>
    <row r="9460" customFormat="1" x14ac:dyDescent="0.25"/>
    <row r="9461" customFormat="1" x14ac:dyDescent="0.25"/>
    <row r="9462" customFormat="1" x14ac:dyDescent="0.25"/>
    <row r="9463" customFormat="1" x14ac:dyDescent="0.25"/>
    <row r="9464" customFormat="1" x14ac:dyDescent="0.25"/>
    <row r="9465" customFormat="1" x14ac:dyDescent="0.25"/>
    <row r="9466" customFormat="1" x14ac:dyDescent="0.25"/>
    <row r="9467" customFormat="1" x14ac:dyDescent="0.25"/>
    <row r="9468" customFormat="1" x14ac:dyDescent="0.25"/>
    <row r="9469" customFormat="1" x14ac:dyDescent="0.25"/>
    <row r="9470" customFormat="1" x14ac:dyDescent="0.25"/>
    <row r="9471" customFormat="1" x14ac:dyDescent="0.25"/>
    <row r="9472" customFormat="1" x14ac:dyDescent="0.25"/>
    <row r="9473" customFormat="1" x14ac:dyDescent="0.25"/>
    <row r="9474" customFormat="1" x14ac:dyDescent="0.25"/>
    <row r="9475" customFormat="1" x14ac:dyDescent="0.25"/>
    <row r="9476" customFormat="1" x14ac:dyDescent="0.25"/>
    <row r="9477" customFormat="1" x14ac:dyDescent="0.25"/>
    <row r="9478" customFormat="1" x14ac:dyDescent="0.25"/>
    <row r="9479" customFormat="1" x14ac:dyDescent="0.25"/>
    <row r="9480" customFormat="1" x14ac:dyDescent="0.25"/>
    <row r="9481" customFormat="1" x14ac:dyDescent="0.25"/>
    <row r="9482" customFormat="1" x14ac:dyDescent="0.25"/>
    <row r="9483" customFormat="1" x14ac:dyDescent="0.25"/>
    <row r="9484" customFormat="1" x14ac:dyDescent="0.25"/>
    <row r="9485" customFormat="1" x14ac:dyDescent="0.25"/>
    <row r="9486" customFormat="1" x14ac:dyDescent="0.25"/>
    <row r="9487" customFormat="1" x14ac:dyDescent="0.25"/>
    <row r="9488" customFormat="1" x14ac:dyDescent="0.25"/>
    <row r="9489" customFormat="1" x14ac:dyDescent="0.25"/>
    <row r="9490" customFormat="1" x14ac:dyDescent="0.25"/>
    <row r="9491" customFormat="1" x14ac:dyDescent="0.25"/>
    <row r="9492" customFormat="1" x14ac:dyDescent="0.25"/>
    <row r="9493" customFormat="1" x14ac:dyDescent="0.25"/>
    <row r="9494" customFormat="1" x14ac:dyDescent="0.25"/>
    <row r="9495" customFormat="1" x14ac:dyDescent="0.25"/>
    <row r="9496" customFormat="1" x14ac:dyDescent="0.25"/>
    <row r="9497" customFormat="1" x14ac:dyDescent="0.25"/>
    <row r="9498" customFormat="1" x14ac:dyDescent="0.25"/>
    <row r="9499" customFormat="1" x14ac:dyDescent="0.25"/>
    <row r="9500" customFormat="1" x14ac:dyDescent="0.25"/>
    <row r="9501" customFormat="1" x14ac:dyDescent="0.25"/>
    <row r="9502" customFormat="1" x14ac:dyDescent="0.25"/>
    <row r="9503" customFormat="1" x14ac:dyDescent="0.25"/>
    <row r="9504" customFormat="1" x14ac:dyDescent="0.25"/>
    <row r="9505" customFormat="1" x14ac:dyDescent="0.25"/>
    <row r="9506" customFormat="1" x14ac:dyDescent="0.25"/>
    <row r="9507" customFormat="1" x14ac:dyDescent="0.25"/>
    <row r="9508" customFormat="1" x14ac:dyDescent="0.25"/>
    <row r="9509" customFormat="1" x14ac:dyDescent="0.25"/>
    <row r="9510" customFormat="1" x14ac:dyDescent="0.25"/>
    <row r="9511" customFormat="1" x14ac:dyDescent="0.25"/>
    <row r="9512" customFormat="1" x14ac:dyDescent="0.25"/>
    <row r="9513" customFormat="1" x14ac:dyDescent="0.25"/>
    <row r="9514" customFormat="1" x14ac:dyDescent="0.25"/>
    <row r="9515" customFormat="1" x14ac:dyDescent="0.25"/>
    <row r="9516" customFormat="1" x14ac:dyDescent="0.25"/>
    <row r="9517" customFormat="1" x14ac:dyDescent="0.25"/>
    <row r="9518" customFormat="1" x14ac:dyDescent="0.25"/>
    <row r="9519" customFormat="1" x14ac:dyDescent="0.25"/>
    <row r="9520" customFormat="1" x14ac:dyDescent="0.25"/>
    <row r="9521" customFormat="1" x14ac:dyDescent="0.25"/>
    <row r="9522" customFormat="1" x14ac:dyDescent="0.25"/>
    <row r="9523" customFormat="1" x14ac:dyDescent="0.25"/>
    <row r="9524" customFormat="1" x14ac:dyDescent="0.25"/>
    <row r="9525" customFormat="1" x14ac:dyDescent="0.25"/>
    <row r="9526" customFormat="1" x14ac:dyDescent="0.25"/>
    <row r="9527" customFormat="1" x14ac:dyDescent="0.25"/>
    <row r="9528" customFormat="1" x14ac:dyDescent="0.25"/>
    <row r="9529" customFormat="1" x14ac:dyDescent="0.25"/>
    <row r="9530" customFormat="1" x14ac:dyDescent="0.25"/>
    <row r="9531" customFormat="1" x14ac:dyDescent="0.25"/>
    <row r="9532" customFormat="1" x14ac:dyDescent="0.25"/>
    <row r="9533" customFormat="1" x14ac:dyDescent="0.25"/>
    <row r="9534" customFormat="1" x14ac:dyDescent="0.25"/>
    <row r="9535" customFormat="1" x14ac:dyDescent="0.25"/>
    <row r="9536" customFormat="1" x14ac:dyDescent="0.25"/>
    <row r="9537" customFormat="1" x14ac:dyDescent="0.25"/>
    <row r="9538" customFormat="1" x14ac:dyDescent="0.25"/>
    <row r="9539" customFormat="1" x14ac:dyDescent="0.25"/>
    <row r="9540" customFormat="1" x14ac:dyDescent="0.25"/>
    <row r="9541" customFormat="1" x14ac:dyDescent="0.25"/>
    <row r="9542" customFormat="1" x14ac:dyDescent="0.25"/>
    <row r="9543" customFormat="1" x14ac:dyDescent="0.25"/>
    <row r="9544" customFormat="1" x14ac:dyDescent="0.25"/>
    <row r="9545" customFormat="1" x14ac:dyDescent="0.25"/>
    <row r="9546" customFormat="1" x14ac:dyDescent="0.25"/>
    <row r="9547" customFormat="1" x14ac:dyDescent="0.25"/>
    <row r="9548" customFormat="1" x14ac:dyDescent="0.25"/>
    <row r="9549" customFormat="1" x14ac:dyDescent="0.25"/>
    <row r="9550" customFormat="1" x14ac:dyDescent="0.25"/>
    <row r="9551" customFormat="1" x14ac:dyDescent="0.25"/>
    <row r="9552" customFormat="1" x14ac:dyDescent="0.25"/>
    <row r="9553" customFormat="1" x14ac:dyDescent="0.25"/>
    <row r="9554" customFormat="1" x14ac:dyDescent="0.25"/>
    <row r="9555" customFormat="1" x14ac:dyDescent="0.25"/>
    <row r="9556" customFormat="1" x14ac:dyDescent="0.25"/>
    <row r="9557" customFormat="1" x14ac:dyDescent="0.25"/>
    <row r="9558" customFormat="1" x14ac:dyDescent="0.25"/>
    <row r="9559" customFormat="1" x14ac:dyDescent="0.25"/>
    <row r="9560" customFormat="1" x14ac:dyDescent="0.25"/>
    <row r="9561" customFormat="1" x14ac:dyDescent="0.25"/>
    <row r="9562" customFormat="1" x14ac:dyDescent="0.25"/>
    <row r="9563" customFormat="1" x14ac:dyDescent="0.25"/>
    <row r="9564" customFormat="1" x14ac:dyDescent="0.25"/>
    <row r="9565" customFormat="1" x14ac:dyDescent="0.25"/>
    <row r="9566" customFormat="1" x14ac:dyDescent="0.25"/>
    <row r="9567" customFormat="1" x14ac:dyDescent="0.25"/>
    <row r="9568" customFormat="1" x14ac:dyDescent="0.25"/>
    <row r="9569" customFormat="1" x14ac:dyDescent="0.25"/>
    <row r="9570" customFormat="1" x14ac:dyDescent="0.25"/>
    <row r="9571" customFormat="1" x14ac:dyDescent="0.25"/>
    <row r="9572" customFormat="1" x14ac:dyDescent="0.25"/>
    <row r="9573" customFormat="1" x14ac:dyDescent="0.25"/>
    <row r="9574" customFormat="1" x14ac:dyDescent="0.25"/>
    <row r="9575" customFormat="1" x14ac:dyDescent="0.25"/>
    <row r="9576" customFormat="1" x14ac:dyDescent="0.25"/>
    <row r="9577" customFormat="1" x14ac:dyDescent="0.25"/>
    <row r="9578" customFormat="1" x14ac:dyDescent="0.25"/>
    <row r="9579" customFormat="1" x14ac:dyDescent="0.25"/>
    <row r="9580" customFormat="1" x14ac:dyDescent="0.25"/>
    <row r="9581" customFormat="1" x14ac:dyDescent="0.25"/>
    <row r="9582" customFormat="1" x14ac:dyDescent="0.25"/>
    <row r="9583" customFormat="1" x14ac:dyDescent="0.25"/>
    <row r="9584" customFormat="1" x14ac:dyDescent="0.25"/>
    <row r="9585" customFormat="1" x14ac:dyDescent="0.25"/>
    <row r="9586" customFormat="1" x14ac:dyDescent="0.25"/>
    <row r="9587" customFormat="1" x14ac:dyDescent="0.25"/>
    <row r="9588" customFormat="1" x14ac:dyDescent="0.25"/>
    <row r="9589" customFormat="1" x14ac:dyDescent="0.25"/>
    <row r="9590" customFormat="1" x14ac:dyDescent="0.25"/>
    <row r="9591" customFormat="1" x14ac:dyDescent="0.25"/>
    <row r="9592" customFormat="1" x14ac:dyDescent="0.25"/>
    <row r="9593" customFormat="1" x14ac:dyDescent="0.25"/>
    <row r="9594" customFormat="1" x14ac:dyDescent="0.25"/>
    <row r="9595" customFormat="1" x14ac:dyDescent="0.25"/>
    <row r="9596" customFormat="1" x14ac:dyDescent="0.25"/>
    <row r="9597" customFormat="1" x14ac:dyDescent="0.25"/>
    <row r="9598" customFormat="1" x14ac:dyDescent="0.25"/>
    <row r="9599" customFormat="1" x14ac:dyDescent="0.25"/>
    <row r="9600" customFormat="1" x14ac:dyDescent="0.25"/>
    <row r="9601" customFormat="1" x14ac:dyDescent="0.25"/>
    <row r="9602" customFormat="1" x14ac:dyDescent="0.25"/>
    <row r="9603" customFormat="1" x14ac:dyDescent="0.25"/>
    <row r="9604" customFormat="1" x14ac:dyDescent="0.25"/>
    <row r="9605" customFormat="1" x14ac:dyDescent="0.25"/>
    <row r="9606" customFormat="1" x14ac:dyDescent="0.25"/>
    <row r="9607" customFormat="1" x14ac:dyDescent="0.25"/>
    <row r="9608" customFormat="1" x14ac:dyDescent="0.25"/>
    <row r="9609" customFormat="1" x14ac:dyDescent="0.25"/>
    <row r="9610" customFormat="1" x14ac:dyDescent="0.25"/>
    <row r="9611" customFormat="1" x14ac:dyDescent="0.25"/>
    <row r="9612" customFormat="1" x14ac:dyDescent="0.25"/>
    <row r="9613" customFormat="1" x14ac:dyDescent="0.25"/>
    <row r="9614" customFormat="1" x14ac:dyDescent="0.25"/>
    <row r="9615" customFormat="1" x14ac:dyDescent="0.25"/>
    <row r="9616" customFormat="1" x14ac:dyDescent="0.25"/>
    <row r="9617" customFormat="1" x14ac:dyDescent="0.25"/>
    <row r="9618" customFormat="1" x14ac:dyDescent="0.25"/>
    <row r="9619" customFormat="1" x14ac:dyDescent="0.25"/>
    <row r="9620" customFormat="1" x14ac:dyDescent="0.25"/>
    <row r="9621" customFormat="1" x14ac:dyDescent="0.25"/>
    <row r="9622" customFormat="1" x14ac:dyDescent="0.25"/>
    <row r="9623" customFormat="1" x14ac:dyDescent="0.25"/>
    <row r="9624" customFormat="1" x14ac:dyDescent="0.25"/>
    <row r="9625" customFormat="1" x14ac:dyDescent="0.25"/>
    <row r="9626" customFormat="1" x14ac:dyDescent="0.25"/>
    <row r="9627" customFormat="1" x14ac:dyDescent="0.25"/>
    <row r="9628" customFormat="1" x14ac:dyDescent="0.25"/>
    <row r="9629" customFormat="1" x14ac:dyDescent="0.25"/>
    <row r="9630" customFormat="1" x14ac:dyDescent="0.25"/>
    <row r="9631" customFormat="1" x14ac:dyDescent="0.25"/>
    <row r="9632" customFormat="1" x14ac:dyDescent="0.25"/>
    <row r="9633" customFormat="1" x14ac:dyDescent="0.25"/>
    <row r="9634" customFormat="1" x14ac:dyDescent="0.25"/>
    <row r="9635" customFormat="1" x14ac:dyDescent="0.25"/>
    <row r="9636" customFormat="1" x14ac:dyDescent="0.25"/>
    <row r="9637" customFormat="1" x14ac:dyDescent="0.25"/>
    <row r="9638" customFormat="1" x14ac:dyDescent="0.25"/>
    <row r="9639" customFormat="1" x14ac:dyDescent="0.25"/>
    <row r="9640" customFormat="1" x14ac:dyDescent="0.25"/>
    <row r="9641" customFormat="1" x14ac:dyDescent="0.25"/>
    <row r="9642" customFormat="1" x14ac:dyDescent="0.25"/>
    <row r="9643" customFormat="1" x14ac:dyDescent="0.25"/>
    <row r="9644" customFormat="1" x14ac:dyDescent="0.25"/>
    <row r="9645" customFormat="1" x14ac:dyDescent="0.25"/>
    <row r="9646" customFormat="1" x14ac:dyDescent="0.25"/>
    <row r="9647" customFormat="1" x14ac:dyDescent="0.25"/>
    <row r="9648" customFormat="1" x14ac:dyDescent="0.25"/>
    <row r="9649" customFormat="1" x14ac:dyDescent="0.25"/>
    <row r="9650" customFormat="1" x14ac:dyDescent="0.25"/>
    <row r="9651" customFormat="1" x14ac:dyDescent="0.25"/>
    <row r="9652" customFormat="1" x14ac:dyDescent="0.25"/>
    <row r="9653" customFormat="1" x14ac:dyDescent="0.25"/>
    <row r="9654" customFormat="1" x14ac:dyDescent="0.25"/>
    <row r="9655" customFormat="1" x14ac:dyDescent="0.25"/>
    <row r="9656" customFormat="1" x14ac:dyDescent="0.25"/>
    <row r="9657" customFormat="1" x14ac:dyDescent="0.25"/>
    <row r="9658" customFormat="1" x14ac:dyDescent="0.25"/>
    <row r="9659" customFormat="1" x14ac:dyDescent="0.25"/>
    <row r="9660" customFormat="1" x14ac:dyDescent="0.25"/>
    <row r="9661" customFormat="1" x14ac:dyDescent="0.25"/>
    <row r="9662" customFormat="1" x14ac:dyDescent="0.25"/>
    <row r="9663" customFormat="1" x14ac:dyDescent="0.25"/>
    <row r="9664" customFormat="1" x14ac:dyDescent="0.25"/>
    <row r="9665" customFormat="1" x14ac:dyDescent="0.25"/>
    <row r="9666" customFormat="1" x14ac:dyDescent="0.25"/>
    <row r="9667" customFormat="1" x14ac:dyDescent="0.25"/>
    <row r="9668" customFormat="1" x14ac:dyDescent="0.25"/>
    <row r="9669" customFormat="1" x14ac:dyDescent="0.25"/>
    <row r="9670" customFormat="1" x14ac:dyDescent="0.25"/>
    <row r="9671" customFormat="1" x14ac:dyDescent="0.25"/>
    <row r="9672" customFormat="1" x14ac:dyDescent="0.25"/>
    <row r="9673" customFormat="1" x14ac:dyDescent="0.25"/>
    <row r="9674" customFormat="1" x14ac:dyDescent="0.25"/>
    <row r="9675" customFormat="1" x14ac:dyDescent="0.25"/>
    <row r="9676" customFormat="1" x14ac:dyDescent="0.25"/>
    <row r="9677" customFormat="1" x14ac:dyDescent="0.25"/>
    <row r="9678" customFormat="1" x14ac:dyDescent="0.25"/>
    <row r="9679" customFormat="1" x14ac:dyDescent="0.25"/>
    <row r="9680" customFormat="1" x14ac:dyDescent="0.25"/>
    <row r="9681" customFormat="1" x14ac:dyDescent="0.25"/>
    <row r="9682" customFormat="1" x14ac:dyDescent="0.25"/>
    <row r="9683" customFormat="1" x14ac:dyDescent="0.25"/>
    <row r="9684" customFormat="1" x14ac:dyDescent="0.25"/>
    <row r="9685" customFormat="1" x14ac:dyDescent="0.25"/>
    <row r="9686" customFormat="1" x14ac:dyDescent="0.25"/>
    <row r="9687" customFormat="1" x14ac:dyDescent="0.25"/>
    <row r="9688" customFormat="1" x14ac:dyDescent="0.25"/>
    <row r="9689" customFormat="1" x14ac:dyDescent="0.25"/>
    <row r="9690" customFormat="1" x14ac:dyDescent="0.25"/>
    <row r="9691" customFormat="1" x14ac:dyDescent="0.25"/>
    <row r="9692" customFormat="1" x14ac:dyDescent="0.25"/>
    <row r="9693" customFormat="1" x14ac:dyDescent="0.25"/>
    <row r="9694" customFormat="1" x14ac:dyDescent="0.25"/>
    <row r="9695" customFormat="1" x14ac:dyDescent="0.25"/>
    <row r="9696" customFormat="1" x14ac:dyDescent="0.25"/>
    <row r="9697" customFormat="1" x14ac:dyDescent="0.25"/>
    <row r="9698" customFormat="1" x14ac:dyDescent="0.25"/>
    <row r="9699" customFormat="1" x14ac:dyDescent="0.25"/>
    <row r="9700" customFormat="1" x14ac:dyDescent="0.25"/>
    <row r="9701" customFormat="1" x14ac:dyDescent="0.25"/>
    <row r="9702" customFormat="1" x14ac:dyDescent="0.25"/>
    <row r="9703" customFormat="1" x14ac:dyDescent="0.25"/>
    <row r="9704" customFormat="1" x14ac:dyDescent="0.25"/>
    <row r="9705" customFormat="1" x14ac:dyDescent="0.25"/>
    <row r="9706" customFormat="1" x14ac:dyDescent="0.25"/>
    <row r="9707" customFormat="1" x14ac:dyDescent="0.25"/>
    <row r="9708" customFormat="1" x14ac:dyDescent="0.25"/>
    <row r="9709" customFormat="1" x14ac:dyDescent="0.25"/>
    <row r="9710" customFormat="1" x14ac:dyDescent="0.25"/>
    <row r="9711" customFormat="1" x14ac:dyDescent="0.25"/>
    <row r="9712" customFormat="1" x14ac:dyDescent="0.25"/>
    <row r="9713" customFormat="1" x14ac:dyDescent="0.25"/>
    <row r="9714" customFormat="1" x14ac:dyDescent="0.25"/>
    <row r="9715" customFormat="1" x14ac:dyDescent="0.25"/>
    <row r="9716" customFormat="1" x14ac:dyDescent="0.25"/>
    <row r="9717" customFormat="1" x14ac:dyDescent="0.25"/>
    <row r="9718" customFormat="1" x14ac:dyDescent="0.25"/>
    <row r="9719" customFormat="1" x14ac:dyDescent="0.25"/>
    <row r="9720" customFormat="1" x14ac:dyDescent="0.25"/>
    <row r="9721" customFormat="1" x14ac:dyDescent="0.25"/>
    <row r="9722" customFormat="1" x14ac:dyDescent="0.25"/>
    <row r="9723" customFormat="1" x14ac:dyDescent="0.25"/>
    <row r="9724" customFormat="1" x14ac:dyDescent="0.25"/>
    <row r="9725" customFormat="1" x14ac:dyDescent="0.25"/>
    <row r="9726" customFormat="1" x14ac:dyDescent="0.25"/>
    <row r="9727" customFormat="1" x14ac:dyDescent="0.25"/>
    <row r="9728" customFormat="1" x14ac:dyDescent="0.25"/>
    <row r="9729" customFormat="1" x14ac:dyDescent="0.25"/>
    <row r="9730" customFormat="1" x14ac:dyDescent="0.25"/>
    <row r="9731" customFormat="1" x14ac:dyDescent="0.25"/>
    <row r="9732" customFormat="1" x14ac:dyDescent="0.25"/>
    <row r="9733" customFormat="1" x14ac:dyDescent="0.25"/>
    <row r="9734" customFormat="1" x14ac:dyDescent="0.25"/>
    <row r="9735" customFormat="1" x14ac:dyDescent="0.25"/>
    <row r="9736" customFormat="1" x14ac:dyDescent="0.25"/>
    <row r="9737" customFormat="1" x14ac:dyDescent="0.25"/>
    <row r="9738" customFormat="1" x14ac:dyDescent="0.25"/>
    <row r="9739" customFormat="1" x14ac:dyDescent="0.25"/>
    <row r="9740" customFormat="1" x14ac:dyDescent="0.25"/>
    <row r="9741" customFormat="1" x14ac:dyDescent="0.25"/>
    <row r="9742" customFormat="1" x14ac:dyDescent="0.25"/>
    <row r="9743" customFormat="1" x14ac:dyDescent="0.25"/>
    <row r="9744" customFormat="1" x14ac:dyDescent="0.25"/>
    <row r="9745" customFormat="1" x14ac:dyDescent="0.25"/>
    <row r="9746" customFormat="1" x14ac:dyDescent="0.25"/>
    <row r="9747" customFormat="1" x14ac:dyDescent="0.25"/>
    <row r="9748" customFormat="1" x14ac:dyDescent="0.25"/>
    <row r="9749" customFormat="1" x14ac:dyDescent="0.25"/>
    <row r="9750" customFormat="1" x14ac:dyDescent="0.25"/>
    <row r="9751" customFormat="1" x14ac:dyDescent="0.25"/>
    <row r="9752" customFormat="1" x14ac:dyDescent="0.25"/>
    <row r="9753" customFormat="1" x14ac:dyDescent="0.25"/>
    <row r="9754" customFormat="1" x14ac:dyDescent="0.25"/>
    <row r="9755" customFormat="1" x14ac:dyDescent="0.25"/>
    <row r="9756" customFormat="1" x14ac:dyDescent="0.25"/>
    <row r="9757" customFormat="1" x14ac:dyDescent="0.25"/>
    <row r="9758" customFormat="1" x14ac:dyDescent="0.25"/>
    <row r="9759" customFormat="1" x14ac:dyDescent="0.25"/>
    <row r="9760" customFormat="1" x14ac:dyDescent="0.25"/>
    <row r="9761" customFormat="1" x14ac:dyDescent="0.25"/>
    <row r="9762" customFormat="1" x14ac:dyDescent="0.25"/>
    <row r="9763" customFormat="1" x14ac:dyDescent="0.25"/>
    <row r="9764" customFormat="1" x14ac:dyDescent="0.25"/>
    <row r="9765" customFormat="1" x14ac:dyDescent="0.25"/>
    <row r="9766" customFormat="1" x14ac:dyDescent="0.25"/>
    <row r="9767" customFormat="1" x14ac:dyDescent="0.25"/>
    <row r="9768" customFormat="1" x14ac:dyDescent="0.25"/>
    <row r="9769" customFormat="1" x14ac:dyDescent="0.25"/>
    <row r="9770" customFormat="1" x14ac:dyDescent="0.25"/>
    <row r="9771" customFormat="1" x14ac:dyDescent="0.25"/>
    <row r="9772" customFormat="1" x14ac:dyDescent="0.25"/>
    <row r="9773" customFormat="1" x14ac:dyDescent="0.25"/>
    <row r="9774" customFormat="1" x14ac:dyDescent="0.25"/>
    <row r="9775" customFormat="1" x14ac:dyDescent="0.25"/>
    <row r="9776" customFormat="1" x14ac:dyDescent="0.25"/>
    <row r="9777" customFormat="1" x14ac:dyDescent="0.25"/>
    <row r="9778" customFormat="1" x14ac:dyDescent="0.25"/>
    <row r="9779" customFormat="1" x14ac:dyDescent="0.25"/>
    <row r="9780" customFormat="1" x14ac:dyDescent="0.25"/>
    <row r="9781" customFormat="1" x14ac:dyDescent="0.25"/>
    <row r="9782" customFormat="1" x14ac:dyDescent="0.25"/>
    <row r="9783" customFormat="1" x14ac:dyDescent="0.25"/>
    <row r="9784" customFormat="1" x14ac:dyDescent="0.25"/>
    <row r="9785" customFormat="1" x14ac:dyDescent="0.25"/>
    <row r="9786" customFormat="1" x14ac:dyDescent="0.25"/>
    <row r="9787" customFormat="1" x14ac:dyDescent="0.25"/>
    <row r="9788" customFormat="1" x14ac:dyDescent="0.25"/>
    <row r="9789" customFormat="1" x14ac:dyDescent="0.25"/>
    <row r="9790" customFormat="1" x14ac:dyDescent="0.25"/>
    <row r="9791" customFormat="1" x14ac:dyDescent="0.25"/>
    <row r="9792" customFormat="1" x14ac:dyDescent="0.25"/>
    <row r="9793" customFormat="1" x14ac:dyDescent="0.25"/>
    <row r="9794" customFormat="1" x14ac:dyDescent="0.25"/>
    <row r="9795" customFormat="1" x14ac:dyDescent="0.25"/>
    <row r="9796" customFormat="1" x14ac:dyDescent="0.25"/>
    <row r="9797" customFormat="1" x14ac:dyDescent="0.25"/>
    <row r="9798" customFormat="1" x14ac:dyDescent="0.25"/>
    <row r="9799" customFormat="1" x14ac:dyDescent="0.25"/>
    <row r="9800" customFormat="1" x14ac:dyDescent="0.25"/>
    <row r="9801" customFormat="1" x14ac:dyDescent="0.25"/>
    <row r="9802" customFormat="1" x14ac:dyDescent="0.25"/>
    <row r="9803" customFormat="1" x14ac:dyDescent="0.25"/>
    <row r="9804" customFormat="1" x14ac:dyDescent="0.25"/>
    <row r="9805" customFormat="1" x14ac:dyDescent="0.25"/>
    <row r="9806" customFormat="1" x14ac:dyDescent="0.25"/>
    <row r="9807" customFormat="1" x14ac:dyDescent="0.25"/>
    <row r="9808" customFormat="1" x14ac:dyDescent="0.25"/>
    <row r="9809" customFormat="1" x14ac:dyDescent="0.25"/>
    <row r="9810" customFormat="1" x14ac:dyDescent="0.25"/>
    <row r="9811" customFormat="1" x14ac:dyDescent="0.25"/>
    <row r="9812" customFormat="1" x14ac:dyDescent="0.25"/>
    <row r="9813" customFormat="1" x14ac:dyDescent="0.25"/>
    <row r="9814" customFormat="1" x14ac:dyDescent="0.25"/>
    <row r="9815" customFormat="1" x14ac:dyDescent="0.25"/>
    <row r="9816" customFormat="1" x14ac:dyDescent="0.25"/>
    <row r="9817" customFormat="1" x14ac:dyDescent="0.25"/>
    <row r="9818" customFormat="1" x14ac:dyDescent="0.25"/>
    <row r="9819" customFormat="1" x14ac:dyDescent="0.25"/>
    <row r="9820" customFormat="1" x14ac:dyDescent="0.25"/>
    <row r="9821" customFormat="1" x14ac:dyDescent="0.25"/>
    <row r="9822" customFormat="1" x14ac:dyDescent="0.25"/>
    <row r="9823" customFormat="1" x14ac:dyDescent="0.25"/>
    <row r="9824" customFormat="1" x14ac:dyDescent="0.25"/>
    <row r="9825" customFormat="1" x14ac:dyDescent="0.25"/>
    <row r="9826" customFormat="1" x14ac:dyDescent="0.25"/>
    <row r="9827" customFormat="1" x14ac:dyDescent="0.25"/>
    <row r="9828" customFormat="1" x14ac:dyDescent="0.25"/>
    <row r="9829" customFormat="1" x14ac:dyDescent="0.25"/>
    <row r="9830" customFormat="1" x14ac:dyDescent="0.25"/>
    <row r="9831" customFormat="1" x14ac:dyDescent="0.25"/>
    <row r="9832" customFormat="1" x14ac:dyDescent="0.25"/>
    <row r="9833" customFormat="1" x14ac:dyDescent="0.25"/>
    <row r="9834" customFormat="1" x14ac:dyDescent="0.25"/>
    <row r="9835" customFormat="1" x14ac:dyDescent="0.25"/>
    <row r="9836" customFormat="1" x14ac:dyDescent="0.25"/>
    <row r="9837" customFormat="1" x14ac:dyDescent="0.25"/>
    <row r="9838" customFormat="1" x14ac:dyDescent="0.25"/>
    <row r="9839" customFormat="1" x14ac:dyDescent="0.25"/>
    <row r="9840" customFormat="1" x14ac:dyDescent="0.25"/>
    <row r="9841" customFormat="1" x14ac:dyDescent="0.25"/>
    <row r="9842" customFormat="1" x14ac:dyDescent="0.25"/>
    <row r="9843" customFormat="1" x14ac:dyDescent="0.25"/>
    <row r="9844" customFormat="1" x14ac:dyDescent="0.25"/>
    <row r="9845" customFormat="1" x14ac:dyDescent="0.25"/>
    <row r="9846" customFormat="1" x14ac:dyDescent="0.25"/>
    <row r="9847" customFormat="1" x14ac:dyDescent="0.25"/>
    <row r="9848" customFormat="1" x14ac:dyDescent="0.25"/>
    <row r="9849" customFormat="1" x14ac:dyDescent="0.25"/>
    <row r="9850" customFormat="1" x14ac:dyDescent="0.25"/>
    <row r="9851" customFormat="1" x14ac:dyDescent="0.25"/>
    <row r="9852" customFormat="1" x14ac:dyDescent="0.25"/>
    <row r="9853" customFormat="1" x14ac:dyDescent="0.25"/>
    <row r="9854" customFormat="1" x14ac:dyDescent="0.25"/>
    <row r="9855" customFormat="1" x14ac:dyDescent="0.25"/>
    <row r="9856" customFormat="1" x14ac:dyDescent="0.25"/>
    <row r="9857" customFormat="1" x14ac:dyDescent="0.25"/>
    <row r="9858" customFormat="1" x14ac:dyDescent="0.25"/>
    <row r="9859" customFormat="1" x14ac:dyDescent="0.25"/>
    <row r="9860" customFormat="1" x14ac:dyDescent="0.25"/>
    <row r="9861" customFormat="1" x14ac:dyDescent="0.25"/>
    <row r="9862" customFormat="1" x14ac:dyDescent="0.25"/>
    <row r="9863" customFormat="1" x14ac:dyDescent="0.25"/>
    <row r="9864" customFormat="1" x14ac:dyDescent="0.25"/>
    <row r="9865" customFormat="1" x14ac:dyDescent="0.25"/>
    <row r="9866" customFormat="1" x14ac:dyDescent="0.25"/>
    <row r="9867" customFormat="1" x14ac:dyDescent="0.25"/>
    <row r="9868" customFormat="1" x14ac:dyDescent="0.25"/>
    <row r="9869" customFormat="1" x14ac:dyDescent="0.25"/>
    <row r="9870" customFormat="1" x14ac:dyDescent="0.25"/>
    <row r="9871" customFormat="1" x14ac:dyDescent="0.25"/>
    <row r="9872" customFormat="1" x14ac:dyDescent="0.25"/>
    <row r="9873" customFormat="1" x14ac:dyDescent="0.25"/>
    <row r="9874" customFormat="1" x14ac:dyDescent="0.25"/>
    <row r="9875" customFormat="1" x14ac:dyDescent="0.25"/>
    <row r="9876" customFormat="1" x14ac:dyDescent="0.25"/>
    <row r="9877" customFormat="1" x14ac:dyDescent="0.25"/>
    <row r="9878" customFormat="1" x14ac:dyDescent="0.25"/>
    <row r="9879" customFormat="1" x14ac:dyDescent="0.25"/>
    <row r="9880" customFormat="1" x14ac:dyDescent="0.25"/>
    <row r="9881" customFormat="1" x14ac:dyDescent="0.25"/>
    <row r="9882" customFormat="1" x14ac:dyDescent="0.25"/>
    <row r="9883" customFormat="1" x14ac:dyDescent="0.25"/>
    <row r="9884" customFormat="1" x14ac:dyDescent="0.25"/>
    <row r="9885" customFormat="1" x14ac:dyDescent="0.25"/>
    <row r="9886" customFormat="1" x14ac:dyDescent="0.25"/>
    <row r="9887" customFormat="1" x14ac:dyDescent="0.25"/>
    <row r="9888" customFormat="1" x14ac:dyDescent="0.25"/>
    <row r="9889" customFormat="1" x14ac:dyDescent="0.25"/>
    <row r="9890" customFormat="1" x14ac:dyDescent="0.25"/>
    <row r="9891" customFormat="1" x14ac:dyDescent="0.25"/>
    <row r="9892" customFormat="1" x14ac:dyDescent="0.25"/>
    <row r="9893" customFormat="1" x14ac:dyDescent="0.25"/>
    <row r="9894" customFormat="1" x14ac:dyDescent="0.25"/>
    <row r="9895" customFormat="1" x14ac:dyDescent="0.25"/>
    <row r="9896" customFormat="1" x14ac:dyDescent="0.25"/>
    <row r="9897" customFormat="1" x14ac:dyDescent="0.25"/>
    <row r="9898" customFormat="1" x14ac:dyDescent="0.25"/>
    <row r="9899" customFormat="1" x14ac:dyDescent="0.25"/>
    <row r="9900" customFormat="1" x14ac:dyDescent="0.25"/>
    <row r="9901" customFormat="1" x14ac:dyDescent="0.25"/>
    <row r="9902" customFormat="1" x14ac:dyDescent="0.25"/>
    <row r="9903" customFormat="1" x14ac:dyDescent="0.25"/>
    <row r="9904" customFormat="1" x14ac:dyDescent="0.25"/>
    <row r="9905" customFormat="1" x14ac:dyDescent="0.25"/>
    <row r="9906" customFormat="1" x14ac:dyDescent="0.25"/>
    <row r="9907" customFormat="1" x14ac:dyDescent="0.25"/>
    <row r="9908" customFormat="1" x14ac:dyDescent="0.25"/>
    <row r="9909" customFormat="1" x14ac:dyDescent="0.25"/>
    <row r="9910" customFormat="1" x14ac:dyDescent="0.25"/>
    <row r="9911" customFormat="1" x14ac:dyDescent="0.25"/>
    <row r="9912" customFormat="1" x14ac:dyDescent="0.25"/>
    <row r="9913" customFormat="1" x14ac:dyDescent="0.25"/>
    <row r="9914" customFormat="1" x14ac:dyDescent="0.25"/>
    <row r="9915" customFormat="1" x14ac:dyDescent="0.25"/>
    <row r="9916" customFormat="1" x14ac:dyDescent="0.25"/>
    <row r="9917" customFormat="1" x14ac:dyDescent="0.25"/>
    <row r="9918" customFormat="1" x14ac:dyDescent="0.25"/>
    <row r="9919" customFormat="1" x14ac:dyDescent="0.25"/>
    <row r="9920" customFormat="1" x14ac:dyDescent="0.25"/>
    <row r="9921" customFormat="1" x14ac:dyDescent="0.25"/>
    <row r="9922" customFormat="1" x14ac:dyDescent="0.25"/>
    <row r="9923" customFormat="1" x14ac:dyDescent="0.25"/>
    <row r="9924" customFormat="1" x14ac:dyDescent="0.25"/>
    <row r="9925" customFormat="1" x14ac:dyDescent="0.25"/>
    <row r="9926" customFormat="1" x14ac:dyDescent="0.25"/>
    <row r="9927" customFormat="1" x14ac:dyDescent="0.25"/>
    <row r="9928" customFormat="1" x14ac:dyDescent="0.25"/>
    <row r="9929" customFormat="1" x14ac:dyDescent="0.25"/>
    <row r="9930" customFormat="1" x14ac:dyDescent="0.25"/>
    <row r="9931" customFormat="1" x14ac:dyDescent="0.25"/>
    <row r="9932" customFormat="1" x14ac:dyDescent="0.25"/>
    <row r="9933" customFormat="1" x14ac:dyDescent="0.25"/>
    <row r="9934" customFormat="1" x14ac:dyDescent="0.25"/>
    <row r="9935" customFormat="1" x14ac:dyDescent="0.25"/>
    <row r="9936" customFormat="1" x14ac:dyDescent="0.25"/>
    <row r="9937" customFormat="1" x14ac:dyDescent="0.25"/>
    <row r="9938" customFormat="1" x14ac:dyDescent="0.25"/>
    <row r="9939" customFormat="1" x14ac:dyDescent="0.25"/>
    <row r="9940" customFormat="1" x14ac:dyDescent="0.25"/>
    <row r="9941" customFormat="1" x14ac:dyDescent="0.25"/>
    <row r="9942" customFormat="1" x14ac:dyDescent="0.25"/>
    <row r="9943" customFormat="1" x14ac:dyDescent="0.25"/>
    <row r="9944" customFormat="1" x14ac:dyDescent="0.25"/>
    <row r="9945" customFormat="1" x14ac:dyDescent="0.25"/>
    <row r="9946" customFormat="1" x14ac:dyDescent="0.25"/>
    <row r="9947" customFormat="1" x14ac:dyDescent="0.25"/>
    <row r="9948" customFormat="1" x14ac:dyDescent="0.25"/>
    <row r="9949" customFormat="1" x14ac:dyDescent="0.25"/>
    <row r="9950" customFormat="1" x14ac:dyDescent="0.25"/>
    <row r="9951" customFormat="1" x14ac:dyDescent="0.25"/>
    <row r="9952" customFormat="1" x14ac:dyDescent="0.25"/>
    <row r="9953" customFormat="1" x14ac:dyDescent="0.25"/>
    <row r="9954" customFormat="1" x14ac:dyDescent="0.25"/>
    <row r="9955" customFormat="1" x14ac:dyDescent="0.25"/>
    <row r="9956" customFormat="1" x14ac:dyDescent="0.25"/>
    <row r="9957" customFormat="1" x14ac:dyDescent="0.25"/>
    <row r="9958" customFormat="1" x14ac:dyDescent="0.25"/>
    <row r="9959" customFormat="1" x14ac:dyDescent="0.25"/>
    <row r="9960" customFormat="1" x14ac:dyDescent="0.25"/>
    <row r="9961" customFormat="1" x14ac:dyDescent="0.25"/>
    <row r="9962" customFormat="1" x14ac:dyDescent="0.25"/>
    <row r="9963" customFormat="1" x14ac:dyDescent="0.25"/>
    <row r="9964" customFormat="1" x14ac:dyDescent="0.25"/>
    <row r="9965" customFormat="1" x14ac:dyDescent="0.25"/>
    <row r="9966" customFormat="1" x14ac:dyDescent="0.25"/>
    <row r="9967" customFormat="1" x14ac:dyDescent="0.25"/>
    <row r="9968" customFormat="1" x14ac:dyDescent="0.25"/>
    <row r="9969" customFormat="1" x14ac:dyDescent="0.25"/>
    <row r="9970" customFormat="1" x14ac:dyDescent="0.25"/>
    <row r="9971" customFormat="1" x14ac:dyDescent="0.25"/>
    <row r="9972" customFormat="1" x14ac:dyDescent="0.25"/>
    <row r="9973" customFormat="1" x14ac:dyDescent="0.25"/>
    <row r="9974" customFormat="1" x14ac:dyDescent="0.25"/>
    <row r="9975" customFormat="1" x14ac:dyDescent="0.25"/>
    <row r="9976" customFormat="1" x14ac:dyDescent="0.25"/>
    <row r="9977" customFormat="1" x14ac:dyDescent="0.25"/>
    <row r="9978" customFormat="1" x14ac:dyDescent="0.25"/>
    <row r="9979" customFormat="1" x14ac:dyDescent="0.25"/>
    <row r="9980" customFormat="1" x14ac:dyDescent="0.25"/>
    <row r="9981" customFormat="1" x14ac:dyDescent="0.25"/>
    <row r="9982" customFormat="1" x14ac:dyDescent="0.25"/>
    <row r="9983" customFormat="1" x14ac:dyDescent="0.25"/>
    <row r="9984" customFormat="1" x14ac:dyDescent="0.25"/>
    <row r="9985" customFormat="1" x14ac:dyDescent="0.25"/>
    <row r="9986" customFormat="1" x14ac:dyDescent="0.25"/>
    <row r="9987" customFormat="1" x14ac:dyDescent="0.25"/>
    <row r="9988" customFormat="1" x14ac:dyDescent="0.25"/>
    <row r="9989" customFormat="1" x14ac:dyDescent="0.25"/>
    <row r="9990" customFormat="1" x14ac:dyDescent="0.25"/>
    <row r="9991" customFormat="1" x14ac:dyDescent="0.25"/>
    <row r="9992" customFormat="1" x14ac:dyDescent="0.25"/>
    <row r="9993" customFormat="1" x14ac:dyDescent="0.25"/>
    <row r="9994" customFormat="1" x14ac:dyDescent="0.25"/>
    <row r="9995" customFormat="1" x14ac:dyDescent="0.25"/>
    <row r="9996" customFormat="1" x14ac:dyDescent="0.25"/>
    <row r="9997" customFormat="1" x14ac:dyDescent="0.25"/>
    <row r="9998" customFormat="1" x14ac:dyDescent="0.25"/>
    <row r="9999" customFormat="1" x14ac:dyDescent="0.25"/>
    <row r="10000" customFormat="1" x14ac:dyDescent="0.25"/>
    <row r="10001" customFormat="1" x14ac:dyDescent="0.25"/>
    <row r="10002" customFormat="1" x14ac:dyDescent="0.25"/>
    <row r="10003" customFormat="1" x14ac:dyDescent="0.25"/>
    <row r="10004" customFormat="1" x14ac:dyDescent="0.25"/>
    <row r="10005" customFormat="1" x14ac:dyDescent="0.25"/>
    <row r="10006" customFormat="1" x14ac:dyDescent="0.25"/>
    <row r="10007" customFormat="1" x14ac:dyDescent="0.25"/>
    <row r="10008" customFormat="1" x14ac:dyDescent="0.25"/>
    <row r="10009" customFormat="1" x14ac:dyDescent="0.25"/>
    <row r="10010" customFormat="1" x14ac:dyDescent="0.25"/>
    <row r="10011" customFormat="1" x14ac:dyDescent="0.25"/>
    <row r="10012" customFormat="1" x14ac:dyDescent="0.25"/>
    <row r="10013" customFormat="1" x14ac:dyDescent="0.25"/>
    <row r="10014" customFormat="1" x14ac:dyDescent="0.25"/>
    <row r="10015" customFormat="1" x14ac:dyDescent="0.25"/>
    <row r="10016" customFormat="1" x14ac:dyDescent="0.25"/>
    <row r="10017" customFormat="1" x14ac:dyDescent="0.25"/>
    <row r="10018" customFormat="1" x14ac:dyDescent="0.25"/>
    <row r="10019" customFormat="1" x14ac:dyDescent="0.25"/>
    <row r="10020" customFormat="1" x14ac:dyDescent="0.25"/>
    <row r="10021" customFormat="1" x14ac:dyDescent="0.25"/>
    <row r="10022" customFormat="1" x14ac:dyDescent="0.25"/>
    <row r="10023" customFormat="1" x14ac:dyDescent="0.25"/>
    <row r="10024" customFormat="1" x14ac:dyDescent="0.25"/>
    <row r="10025" customFormat="1" x14ac:dyDescent="0.25"/>
    <row r="10026" customFormat="1" x14ac:dyDescent="0.25"/>
    <row r="10027" customFormat="1" x14ac:dyDescent="0.25"/>
    <row r="10028" customFormat="1" x14ac:dyDescent="0.25"/>
    <row r="10029" customFormat="1" x14ac:dyDescent="0.25"/>
    <row r="10030" customFormat="1" x14ac:dyDescent="0.25"/>
    <row r="10031" customFormat="1" x14ac:dyDescent="0.25"/>
    <row r="10032" customFormat="1" x14ac:dyDescent="0.25"/>
    <row r="10033" customFormat="1" x14ac:dyDescent="0.25"/>
    <row r="10034" customFormat="1" x14ac:dyDescent="0.25"/>
    <row r="10035" customFormat="1" x14ac:dyDescent="0.25"/>
    <row r="10036" customFormat="1" x14ac:dyDescent="0.25"/>
    <row r="10037" customFormat="1" x14ac:dyDescent="0.25"/>
    <row r="10038" customFormat="1" x14ac:dyDescent="0.25"/>
    <row r="10039" customFormat="1" x14ac:dyDescent="0.25"/>
    <row r="10040" customFormat="1" x14ac:dyDescent="0.25"/>
    <row r="10041" customFormat="1" x14ac:dyDescent="0.25"/>
    <row r="10042" customFormat="1" x14ac:dyDescent="0.25"/>
    <row r="10043" customFormat="1" x14ac:dyDescent="0.25"/>
    <row r="10044" customFormat="1" x14ac:dyDescent="0.25"/>
    <row r="10045" customFormat="1" x14ac:dyDescent="0.25"/>
    <row r="10046" customFormat="1" x14ac:dyDescent="0.25"/>
    <row r="10047" customFormat="1" x14ac:dyDescent="0.25"/>
    <row r="10048" customFormat="1" x14ac:dyDescent="0.25"/>
    <row r="10049" customFormat="1" x14ac:dyDescent="0.25"/>
    <row r="10050" customFormat="1" x14ac:dyDescent="0.25"/>
    <row r="10051" customFormat="1" x14ac:dyDescent="0.25"/>
    <row r="10052" customFormat="1" x14ac:dyDescent="0.25"/>
    <row r="10053" customFormat="1" x14ac:dyDescent="0.25"/>
    <row r="10054" customFormat="1" x14ac:dyDescent="0.25"/>
    <row r="10055" customFormat="1" x14ac:dyDescent="0.25"/>
    <row r="10056" customFormat="1" x14ac:dyDescent="0.25"/>
    <row r="10057" customFormat="1" x14ac:dyDescent="0.25"/>
    <row r="10058" customFormat="1" x14ac:dyDescent="0.25"/>
    <row r="10059" customFormat="1" x14ac:dyDescent="0.25"/>
    <row r="10060" customFormat="1" x14ac:dyDescent="0.25"/>
    <row r="10061" customFormat="1" x14ac:dyDescent="0.25"/>
    <row r="10062" customFormat="1" x14ac:dyDescent="0.25"/>
    <row r="10063" customFormat="1" x14ac:dyDescent="0.25"/>
    <row r="10064" customFormat="1" x14ac:dyDescent="0.25"/>
    <row r="10065" customFormat="1" x14ac:dyDescent="0.25"/>
    <row r="10066" customFormat="1" x14ac:dyDescent="0.25"/>
    <row r="10067" customFormat="1" x14ac:dyDescent="0.25"/>
    <row r="10068" customFormat="1" x14ac:dyDescent="0.25"/>
    <row r="10069" customFormat="1" x14ac:dyDescent="0.25"/>
    <row r="10070" customFormat="1" x14ac:dyDescent="0.25"/>
    <row r="10071" customFormat="1" x14ac:dyDescent="0.25"/>
    <row r="10072" customFormat="1" x14ac:dyDescent="0.25"/>
    <row r="10073" customFormat="1" x14ac:dyDescent="0.25"/>
    <row r="10074" customFormat="1" x14ac:dyDescent="0.25"/>
    <row r="10075" customFormat="1" x14ac:dyDescent="0.25"/>
    <row r="10076" customFormat="1" x14ac:dyDescent="0.25"/>
    <row r="10077" customFormat="1" x14ac:dyDescent="0.25"/>
    <row r="10078" customFormat="1" x14ac:dyDescent="0.25"/>
    <row r="10079" customFormat="1" x14ac:dyDescent="0.25"/>
    <row r="10080" customFormat="1" x14ac:dyDescent="0.25"/>
    <row r="10081" customFormat="1" x14ac:dyDescent="0.25"/>
    <row r="10082" customFormat="1" x14ac:dyDescent="0.25"/>
    <row r="10083" customFormat="1" x14ac:dyDescent="0.25"/>
    <row r="10084" customFormat="1" x14ac:dyDescent="0.25"/>
    <row r="10085" customFormat="1" x14ac:dyDescent="0.25"/>
    <row r="10086" customFormat="1" x14ac:dyDescent="0.25"/>
    <row r="10087" customFormat="1" x14ac:dyDescent="0.25"/>
    <row r="10088" customFormat="1" x14ac:dyDescent="0.25"/>
    <row r="10089" customFormat="1" x14ac:dyDescent="0.25"/>
    <row r="10090" customFormat="1" x14ac:dyDescent="0.25"/>
    <row r="10091" customFormat="1" x14ac:dyDescent="0.25"/>
    <row r="10092" customFormat="1" x14ac:dyDescent="0.25"/>
    <row r="10093" customFormat="1" x14ac:dyDescent="0.25"/>
    <row r="10094" customFormat="1" x14ac:dyDescent="0.25"/>
    <row r="10095" customFormat="1" x14ac:dyDescent="0.25"/>
    <row r="10096" customFormat="1" x14ac:dyDescent="0.25"/>
    <row r="10097" customFormat="1" x14ac:dyDescent="0.25"/>
    <row r="10098" customFormat="1" x14ac:dyDescent="0.25"/>
    <row r="10099" customFormat="1" x14ac:dyDescent="0.25"/>
    <row r="10100" customFormat="1" x14ac:dyDescent="0.25"/>
    <row r="10101" customFormat="1" x14ac:dyDescent="0.25"/>
    <row r="10102" customFormat="1" x14ac:dyDescent="0.25"/>
    <row r="10103" customFormat="1" x14ac:dyDescent="0.25"/>
    <row r="10104" customFormat="1" x14ac:dyDescent="0.25"/>
    <row r="10105" customFormat="1" x14ac:dyDescent="0.25"/>
    <row r="10106" customFormat="1" x14ac:dyDescent="0.25"/>
    <row r="10107" customFormat="1" x14ac:dyDescent="0.25"/>
    <row r="10108" customFormat="1" x14ac:dyDescent="0.25"/>
    <row r="10109" customFormat="1" x14ac:dyDescent="0.25"/>
    <row r="10110" customFormat="1" x14ac:dyDescent="0.25"/>
    <row r="10111" customFormat="1" x14ac:dyDescent="0.25"/>
    <row r="10112" customFormat="1" x14ac:dyDescent="0.25"/>
    <row r="10113" customFormat="1" x14ac:dyDescent="0.25"/>
    <row r="10114" customFormat="1" x14ac:dyDescent="0.25"/>
    <row r="10115" customFormat="1" x14ac:dyDescent="0.25"/>
    <row r="10116" customFormat="1" x14ac:dyDescent="0.25"/>
    <row r="10117" customFormat="1" x14ac:dyDescent="0.25"/>
    <row r="10118" customFormat="1" x14ac:dyDescent="0.25"/>
    <row r="10119" customFormat="1" x14ac:dyDescent="0.25"/>
    <row r="10120" customFormat="1" x14ac:dyDescent="0.25"/>
    <row r="10121" customFormat="1" x14ac:dyDescent="0.25"/>
    <row r="10122" customFormat="1" x14ac:dyDescent="0.25"/>
    <row r="10123" customFormat="1" x14ac:dyDescent="0.25"/>
    <row r="10124" customFormat="1" x14ac:dyDescent="0.25"/>
    <row r="10125" customFormat="1" x14ac:dyDescent="0.25"/>
    <row r="10126" customFormat="1" x14ac:dyDescent="0.25"/>
    <row r="10127" customFormat="1" x14ac:dyDescent="0.25"/>
    <row r="10128" customFormat="1" x14ac:dyDescent="0.25"/>
    <row r="10129" customFormat="1" x14ac:dyDescent="0.25"/>
    <row r="10130" customFormat="1" x14ac:dyDescent="0.25"/>
    <row r="10131" customFormat="1" x14ac:dyDescent="0.25"/>
    <row r="10132" customFormat="1" x14ac:dyDescent="0.25"/>
    <row r="10133" customFormat="1" x14ac:dyDescent="0.25"/>
    <row r="10134" customFormat="1" x14ac:dyDescent="0.25"/>
    <row r="10135" customFormat="1" x14ac:dyDescent="0.25"/>
    <row r="10136" customFormat="1" x14ac:dyDescent="0.25"/>
    <row r="10137" customFormat="1" x14ac:dyDescent="0.25"/>
    <row r="10138" customFormat="1" x14ac:dyDescent="0.25"/>
    <row r="10139" customFormat="1" x14ac:dyDescent="0.25"/>
    <row r="10140" customFormat="1" x14ac:dyDescent="0.25"/>
    <row r="10141" customFormat="1" x14ac:dyDescent="0.25"/>
    <row r="10142" customFormat="1" x14ac:dyDescent="0.25"/>
    <row r="10143" customFormat="1" x14ac:dyDescent="0.25"/>
    <row r="10144" customFormat="1" x14ac:dyDescent="0.25"/>
    <row r="10145" customFormat="1" x14ac:dyDescent="0.25"/>
    <row r="10146" customFormat="1" x14ac:dyDescent="0.25"/>
    <row r="10147" customFormat="1" x14ac:dyDescent="0.25"/>
    <row r="10148" customFormat="1" x14ac:dyDescent="0.25"/>
    <row r="10149" customFormat="1" x14ac:dyDescent="0.25"/>
    <row r="10150" customFormat="1" x14ac:dyDescent="0.25"/>
    <row r="10151" customFormat="1" x14ac:dyDescent="0.25"/>
    <row r="10152" customFormat="1" x14ac:dyDescent="0.25"/>
    <row r="10153" customFormat="1" x14ac:dyDescent="0.25"/>
    <row r="10154" customFormat="1" x14ac:dyDescent="0.25"/>
    <row r="10155" customFormat="1" x14ac:dyDescent="0.25"/>
    <row r="10156" customFormat="1" x14ac:dyDescent="0.25"/>
    <row r="10157" customFormat="1" x14ac:dyDescent="0.25"/>
    <row r="10158" customFormat="1" x14ac:dyDescent="0.25"/>
    <row r="10159" customFormat="1" x14ac:dyDescent="0.25"/>
    <row r="10160" customFormat="1" x14ac:dyDescent="0.25"/>
    <row r="10161" customFormat="1" x14ac:dyDescent="0.25"/>
    <row r="10162" customFormat="1" x14ac:dyDescent="0.25"/>
    <row r="10163" customFormat="1" x14ac:dyDescent="0.25"/>
    <row r="10164" customFormat="1" x14ac:dyDescent="0.25"/>
    <row r="10165" customFormat="1" x14ac:dyDescent="0.25"/>
    <row r="10166" customFormat="1" x14ac:dyDescent="0.25"/>
    <row r="10167" customFormat="1" x14ac:dyDescent="0.25"/>
    <row r="10168" customFormat="1" x14ac:dyDescent="0.25"/>
    <row r="10169" customFormat="1" x14ac:dyDescent="0.25"/>
    <row r="10170" customFormat="1" x14ac:dyDescent="0.25"/>
    <row r="10171" customFormat="1" x14ac:dyDescent="0.25"/>
    <row r="10172" customFormat="1" x14ac:dyDescent="0.25"/>
    <row r="10173" customFormat="1" x14ac:dyDescent="0.25"/>
    <row r="10174" customFormat="1" x14ac:dyDescent="0.25"/>
    <row r="10175" customFormat="1" x14ac:dyDescent="0.25"/>
    <row r="10176" customFormat="1" x14ac:dyDescent="0.25"/>
    <row r="10177" customFormat="1" x14ac:dyDescent="0.25"/>
    <row r="10178" customFormat="1" x14ac:dyDescent="0.25"/>
    <row r="10179" customFormat="1" x14ac:dyDescent="0.25"/>
    <row r="10180" customFormat="1" x14ac:dyDescent="0.25"/>
    <row r="10181" customFormat="1" x14ac:dyDescent="0.25"/>
    <row r="10182" customFormat="1" x14ac:dyDescent="0.25"/>
    <row r="10183" customFormat="1" x14ac:dyDescent="0.25"/>
    <row r="10184" customFormat="1" x14ac:dyDescent="0.25"/>
    <row r="10185" customFormat="1" x14ac:dyDescent="0.25"/>
    <row r="10186" customFormat="1" x14ac:dyDescent="0.25"/>
    <row r="10187" customFormat="1" x14ac:dyDescent="0.25"/>
    <row r="10188" customFormat="1" x14ac:dyDescent="0.25"/>
    <row r="10189" customFormat="1" x14ac:dyDescent="0.25"/>
    <row r="10190" customFormat="1" x14ac:dyDescent="0.25"/>
    <row r="10191" customFormat="1" x14ac:dyDescent="0.25"/>
    <row r="10192" customFormat="1" x14ac:dyDescent="0.25"/>
    <row r="10193" customFormat="1" x14ac:dyDescent="0.25"/>
    <row r="10194" customFormat="1" x14ac:dyDescent="0.25"/>
    <row r="10195" customFormat="1" x14ac:dyDescent="0.25"/>
    <row r="10196" customFormat="1" x14ac:dyDescent="0.25"/>
    <row r="10197" customFormat="1" x14ac:dyDescent="0.25"/>
    <row r="10198" customFormat="1" x14ac:dyDescent="0.25"/>
    <row r="10199" customFormat="1" x14ac:dyDescent="0.25"/>
    <row r="10200" customFormat="1" x14ac:dyDescent="0.25"/>
    <row r="10201" customFormat="1" x14ac:dyDescent="0.25"/>
    <row r="10202" customFormat="1" x14ac:dyDescent="0.25"/>
    <row r="10203" customFormat="1" x14ac:dyDescent="0.25"/>
    <row r="10204" customFormat="1" x14ac:dyDescent="0.25"/>
    <row r="10205" customFormat="1" x14ac:dyDescent="0.25"/>
    <row r="10206" customFormat="1" x14ac:dyDescent="0.25"/>
    <row r="10207" customFormat="1" x14ac:dyDescent="0.25"/>
    <row r="10208" customFormat="1" x14ac:dyDescent="0.25"/>
    <row r="10209" customFormat="1" x14ac:dyDescent="0.25"/>
    <row r="10210" customFormat="1" x14ac:dyDescent="0.25"/>
    <row r="10211" customFormat="1" x14ac:dyDescent="0.25"/>
    <row r="10212" customFormat="1" x14ac:dyDescent="0.25"/>
    <row r="10213" customFormat="1" x14ac:dyDescent="0.25"/>
    <row r="10214" customFormat="1" x14ac:dyDescent="0.25"/>
    <row r="10215" customFormat="1" x14ac:dyDescent="0.25"/>
    <row r="10216" customFormat="1" x14ac:dyDescent="0.25"/>
    <row r="10217" customFormat="1" x14ac:dyDescent="0.25"/>
    <row r="10218" customFormat="1" x14ac:dyDescent="0.25"/>
    <row r="10219" customFormat="1" x14ac:dyDescent="0.25"/>
    <row r="10220" customFormat="1" x14ac:dyDescent="0.25"/>
    <row r="10221" customFormat="1" x14ac:dyDescent="0.25"/>
    <row r="10222" customFormat="1" x14ac:dyDescent="0.25"/>
    <row r="10223" customFormat="1" x14ac:dyDescent="0.25"/>
    <row r="10224" customFormat="1" x14ac:dyDescent="0.25"/>
    <row r="10225" customFormat="1" x14ac:dyDescent="0.25"/>
    <row r="10226" customFormat="1" x14ac:dyDescent="0.25"/>
    <row r="10227" customFormat="1" x14ac:dyDescent="0.25"/>
    <row r="10228" customFormat="1" x14ac:dyDescent="0.25"/>
    <row r="10229" customFormat="1" x14ac:dyDescent="0.25"/>
    <row r="10230" customFormat="1" x14ac:dyDescent="0.25"/>
    <row r="10231" customFormat="1" x14ac:dyDescent="0.25"/>
    <row r="10232" customFormat="1" x14ac:dyDescent="0.25"/>
    <row r="10233" customFormat="1" x14ac:dyDescent="0.25"/>
    <row r="10234" customFormat="1" x14ac:dyDescent="0.25"/>
    <row r="10235" customFormat="1" x14ac:dyDescent="0.25"/>
    <row r="10236" customFormat="1" x14ac:dyDescent="0.25"/>
    <row r="10237" customFormat="1" x14ac:dyDescent="0.25"/>
    <row r="10238" customFormat="1" x14ac:dyDescent="0.25"/>
    <row r="10239" customFormat="1" x14ac:dyDescent="0.25"/>
    <row r="10240" customFormat="1" x14ac:dyDescent="0.25"/>
    <row r="10241" customFormat="1" x14ac:dyDescent="0.25"/>
    <row r="10242" customFormat="1" x14ac:dyDescent="0.25"/>
    <row r="10243" customFormat="1" x14ac:dyDescent="0.25"/>
    <row r="10244" customFormat="1" x14ac:dyDescent="0.25"/>
    <row r="10245" customFormat="1" x14ac:dyDescent="0.25"/>
    <row r="10246" customFormat="1" x14ac:dyDescent="0.25"/>
    <row r="10247" customFormat="1" x14ac:dyDescent="0.25"/>
    <row r="10248" customFormat="1" x14ac:dyDescent="0.25"/>
    <row r="10249" customFormat="1" x14ac:dyDescent="0.25"/>
    <row r="10250" customFormat="1" x14ac:dyDescent="0.25"/>
    <row r="10251" customFormat="1" x14ac:dyDescent="0.25"/>
    <row r="10252" customFormat="1" x14ac:dyDescent="0.25"/>
    <row r="10253" customFormat="1" x14ac:dyDescent="0.25"/>
    <row r="10254" customFormat="1" x14ac:dyDescent="0.25"/>
    <row r="10255" customFormat="1" x14ac:dyDescent="0.25"/>
    <row r="10256" customFormat="1" x14ac:dyDescent="0.25"/>
    <row r="10257" customFormat="1" x14ac:dyDescent="0.25"/>
    <row r="10258" customFormat="1" x14ac:dyDescent="0.25"/>
    <row r="10259" customFormat="1" x14ac:dyDescent="0.25"/>
    <row r="10260" customFormat="1" x14ac:dyDescent="0.25"/>
    <row r="10261" customFormat="1" x14ac:dyDescent="0.25"/>
    <row r="10262" customFormat="1" x14ac:dyDescent="0.25"/>
    <row r="10263" customFormat="1" x14ac:dyDescent="0.25"/>
    <row r="10264" customFormat="1" x14ac:dyDescent="0.25"/>
    <row r="10265" customFormat="1" x14ac:dyDescent="0.25"/>
    <row r="10266" customFormat="1" x14ac:dyDescent="0.25"/>
    <row r="10267" customFormat="1" x14ac:dyDescent="0.25"/>
    <row r="10268" customFormat="1" x14ac:dyDescent="0.25"/>
    <row r="10269" customFormat="1" x14ac:dyDescent="0.25"/>
    <row r="10270" customFormat="1" x14ac:dyDescent="0.25"/>
    <row r="10271" customFormat="1" x14ac:dyDescent="0.25"/>
    <row r="10272" customFormat="1" x14ac:dyDescent="0.25"/>
    <row r="10273" customFormat="1" x14ac:dyDescent="0.25"/>
    <row r="10274" customFormat="1" x14ac:dyDescent="0.25"/>
    <row r="10275" customFormat="1" x14ac:dyDescent="0.25"/>
    <row r="10276" customFormat="1" x14ac:dyDescent="0.25"/>
    <row r="10277" customFormat="1" x14ac:dyDescent="0.25"/>
    <row r="10278" customFormat="1" x14ac:dyDescent="0.25"/>
    <row r="10279" customFormat="1" x14ac:dyDescent="0.25"/>
    <row r="10280" customFormat="1" x14ac:dyDescent="0.25"/>
    <row r="10281" customFormat="1" x14ac:dyDescent="0.25"/>
    <row r="10282" customFormat="1" x14ac:dyDescent="0.25"/>
    <row r="10283" customFormat="1" x14ac:dyDescent="0.25"/>
    <row r="10284" customFormat="1" x14ac:dyDescent="0.25"/>
    <row r="10285" customFormat="1" x14ac:dyDescent="0.25"/>
    <row r="10286" customFormat="1" x14ac:dyDescent="0.25"/>
    <row r="10287" customFormat="1" x14ac:dyDescent="0.25"/>
    <row r="10288" customFormat="1" x14ac:dyDescent="0.25"/>
    <row r="10289" customFormat="1" x14ac:dyDescent="0.25"/>
    <row r="10290" customFormat="1" x14ac:dyDescent="0.25"/>
    <row r="10291" customFormat="1" x14ac:dyDescent="0.25"/>
    <row r="10292" customFormat="1" x14ac:dyDescent="0.25"/>
    <row r="10293" customFormat="1" x14ac:dyDescent="0.25"/>
    <row r="10294" customFormat="1" x14ac:dyDescent="0.25"/>
    <row r="10295" customFormat="1" x14ac:dyDescent="0.25"/>
    <row r="10296" customFormat="1" x14ac:dyDescent="0.25"/>
    <row r="10297" customFormat="1" x14ac:dyDescent="0.25"/>
    <row r="10298" customFormat="1" x14ac:dyDescent="0.25"/>
    <row r="10299" customFormat="1" x14ac:dyDescent="0.25"/>
    <row r="10300" customFormat="1" x14ac:dyDescent="0.25"/>
    <row r="10301" customFormat="1" x14ac:dyDescent="0.25"/>
    <row r="10302" customFormat="1" x14ac:dyDescent="0.25"/>
    <row r="10303" customFormat="1" x14ac:dyDescent="0.25"/>
    <row r="10304" customFormat="1" x14ac:dyDescent="0.25"/>
    <row r="10305" customFormat="1" x14ac:dyDescent="0.25"/>
    <row r="10306" customFormat="1" x14ac:dyDescent="0.25"/>
    <row r="10307" customFormat="1" x14ac:dyDescent="0.25"/>
    <row r="10308" customFormat="1" x14ac:dyDescent="0.25"/>
    <row r="10309" customFormat="1" x14ac:dyDescent="0.25"/>
    <row r="10310" customFormat="1" x14ac:dyDescent="0.25"/>
    <row r="10311" customFormat="1" x14ac:dyDescent="0.25"/>
    <row r="10312" customFormat="1" x14ac:dyDescent="0.25"/>
    <row r="10313" customFormat="1" x14ac:dyDescent="0.25"/>
    <row r="10314" customFormat="1" x14ac:dyDescent="0.25"/>
    <row r="10315" customFormat="1" x14ac:dyDescent="0.25"/>
    <row r="10316" customFormat="1" x14ac:dyDescent="0.25"/>
    <row r="10317" customFormat="1" x14ac:dyDescent="0.25"/>
    <row r="10318" customFormat="1" x14ac:dyDescent="0.25"/>
    <row r="10319" customFormat="1" x14ac:dyDescent="0.25"/>
    <row r="10320" customFormat="1" x14ac:dyDescent="0.25"/>
    <row r="10321" customFormat="1" x14ac:dyDescent="0.25"/>
    <row r="10322" customFormat="1" x14ac:dyDescent="0.25"/>
    <row r="10323" customFormat="1" x14ac:dyDescent="0.25"/>
    <row r="10324" customFormat="1" x14ac:dyDescent="0.25"/>
    <row r="10325" customFormat="1" x14ac:dyDescent="0.25"/>
    <row r="10326" customFormat="1" x14ac:dyDescent="0.25"/>
    <row r="10327" customFormat="1" x14ac:dyDescent="0.25"/>
    <row r="10328" customFormat="1" x14ac:dyDescent="0.25"/>
    <row r="10329" customFormat="1" x14ac:dyDescent="0.25"/>
    <row r="10330" customFormat="1" x14ac:dyDescent="0.25"/>
    <row r="10331" customFormat="1" x14ac:dyDescent="0.25"/>
    <row r="10332" customFormat="1" x14ac:dyDescent="0.25"/>
    <row r="10333" customFormat="1" x14ac:dyDescent="0.25"/>
    <row r="10334" customFormat="1" x14ac:dyDescent="0.25"/>
    <row r="10335" customFormat="1" x14ac:dyDescent="0.25"/>
    <row r="10336" customFormat="1" x14ac:dyDescent="0.25"/>
    <row r="10337" customFormat="1" x14ac:dyDescent="0.25"/>
    <row r="10338" customFormat="1" x14ac:dyDescent="0.25"/>
    <row r="10339" customFormat="1" x14ac:dyDescent="0.25"/>
    <row r="10340" customFormat="1" x14ac:dyDescent="0.25"/>
    <row r="10341" customFormat="1" x14ac:dyDescent="0.25"/>
    <row r="10342" customFormat="1" x14ac:dyDescent="0.25"/>
    <row r="10343" customFormat="1" x14ac:dyDescent="0.25"/>
    <row r="10344" customFormat="1" x14ac:dyDescent="0.25"/>
    <row r="10345" customFormat="1" x14ac:dyDescent="0.25"/>
    <row r="10346" customFormat="1" x14ac:dyDescent="0.25"/>
    <row r="10347" customFormat="1" x14ac:dyDescent="0.25"/>
    <row r="10348" customFormat="1" x14ac:dyDescent="0.25"/>
    <row r="10349" customFormat="1" x14ac:dyDescent="0.25"/>
    <row r="10350" customFormat="1" x14ac:dyDescent="0.25"/>
    <row r="10351" customFormat="1" x14ac:dyDescent="0.25"/>
    <row r="10352" customFormat="1" x14ac:dyDescent="0.25"/>
    <row r="10353" customFormat="1" x14ac:dyDescent="0.25"/>
    <row r="10354" customFormat="1" x14ac:dyDescent="0.25"/>
    <row r="10355" customFormat="1" x14ac:dyDescent="0.25"/>
    <row r="10356" customFormat="1" x14ac:dyDescent="0.25"/>
    <row r="10357" customFormat="1" x14ac:dyDescent="0.25"/>
    <row r="10358" customFormat="1" x14ac:dyDescent="0.25"/>
    <row r="10359" customFormat="1" x14ac:dyDescent="0.25"/>
    <row r="10360" customFormat="1" x14ac:dyDescent="0.25"/>
    <row r="10361" customFormat="1" x14ac:dyDescent="0.25"/>
    <row r="10362" customFormat="1" x14ac:dyDescent="0.25"/>
    <row r="10363" customFormat="1" x14ac:dyDescent="0.25"/>
    <row r="10364" customFormat="1" x14ac:dyDescent="0.25"/>
    <row r="10365" customFormat="1" x14ac:dyDescent="0.25"/>
    <row r="10366" customFormat="1" x14ac:dyDescent="0.25"/>
    <row r="10367" customFormat="1" x14ac:dyDescent="0.25"/>
    <row r="10368" customFormat="1" x14ac:dyDescent="0.25"/>
    <row r="10369" customFormat="1" x14ac:dyDescent="0.25"/>
    <row r="10370" customFormat="1" x14ac:dyDescent="0.25"/>
    <row r="10371" customFormat="1" x14ac:dyDescent="0.25"/>
    <row r="10372" customFormat="1" x14ac:dyDescent="0.25"/>
    <row r="10373" customFormat="1" x14ac:dyDescent="0.25"/>
    <row r="10374" customFormat="1" x14ac:dyDescent="0.25"/>
    <row r="10375" customFormat="1" x14ac:dyDescent="0.25"/>
    <row r="10376" customFormat="1" x14ac:dyDescent="0.25"/>
    <row r="10377" customFormat="1" x14ac:dyDescent="0.25"/>
    <row r="10378" customFormat="1" x14ac:dyDescent="0.25"/>
    <row r="10379" customFormat="1" x14ac:dyDescent="0.25"/>
    <row r="10380" customFormat="1" x14ac:dyDescent="0.25"/>
    <row r="10381" customFormat="1" x14ac:dyDescent="0.25"/>
    <row r="10382" customFormat="1" x14ac:dyDescent="0.25"/>
    <row r="10383" customFormat="1" x14ac:dyDescent="0.25"/>
    <row r="10384" customFormat="1" x14ac:dyDescent="0.25"/>
    <row r="10385" customFormat="1" x14ac:dyDescent="0.25"/>
    <row r="10386" customFormat="1" x14ac:dyDescent="0.25"/>
    <row r="10387" customFormat="1" x14ac:dyDescent="0.25"/>
    <row r="10388" customFormat="1" x14ac:dyDescent="0.25"/>
    <row r="10389" customFormat="1" x14ac:dyDescent="0.25"/>
    <row r="10390" customFormat="1" x14ac:dyDescent="0.25"/>
    <row r="10391" customFormat="1" x14ac:dyDescent="0.25"/>
    <row r="10392" customFormat="1" x14ac:dyDescent="0.25"/>
    <row r="10393" customFormat="1" x14ac:dyDescent="0.25"/>
    <row r="10394" customFormat="1" x14ac:dyDescent="0.25"/>
    <row r="10395" customFormat="1" x14ac:dyDescent="0.25"/>
    <row r="10396" customFormat="1" x14ac:dyDescent="0.25"/>
    <row r="10397" customFormat="1" x14ac:dyDescent="0.25"/>
    <row r="10398" customFormat="1" x14ac:dyDescent="0.25"/>
    <row r="10399" customFormat="1" x14ac:dyDescent="0.25"/>
    <row r="10400" customFormat="1" x14ac:dyDescent="0.25"/>
    <row r="10401" customFormat="1" x14ac:dyDescent="0.25"/>
    <row r="10402" customFormat="1" x14ac:dyDescent="0.25"/>
    <row r="10403" customFormat="1" x14ac:dyDescent="0.25"/>
    <row r="10404" customFormat="1" x14ac:dyDescent="0.25"/>
    <row r="10405" customFormat="1" x14ac:dyDescent="0.25"/>
    <row r="10406" customFormat="1" x14ac:dyDescent="0.25"/>
    <row r="10407" customFormat="1" x14ac:dyDescent="0.25"/>
    <row r="10408" customFormat="1" x14ac:dyDescent="0.25"/>
    <row r="10409" customFormat="1" x14ac:dyDescent="0.25"/>
    <row r="10410" customFormat="1" x14ac:dyDescent="0.25"/>
    <row r="10411" customFormat="1" x14ac:dyDescent="0.25"/>
    <row r="10412" customFormat="1" x14ac:dyDescent="0.25"/>
    <row r="10413" customFormat="1" x14ac:dyDescent="0.25"/>
    <row r="10414" customFormat="1" x14ac:dyDescent="0.25"/>
    <row r="10415" customFormat="1" x14ac:dyDescent="0.25"/>
    <row r="10416" customFormat="1" x14ac:dyDescent="0.25"/>
    <row r="10417" customFormat="1" x14ac:dyDescent="0.25"/>
    <row r="10418" customFormat="1" x14ac:dyDescent="0.25"/>
    <row r="10419" customFormat="1" x14ac:dyDescent="0.25"/>
    <row r="10420" customFormat="1" x14ac:dyDescent="0.25"/>
    <row r="10421" customFormat="1" x14ac:dyDescent="0.25"/>
    <row r="10422" customFormat="1" x14ac:dyDescent="0.25"/>
    <row r="10423" customFormat="1" x14ac:dyDescent="0.25"/>
    <row r="10424" customFormat="1" x14ac:dyDescent="0.25"/>
    <row r="10425" customFormat="1" x14ac:dyDescent="0.25"/>
    <row r="10426" customFormat="1" x14ac:dyDescent="0.25"/>
    <row r="10427" customFormat="1" x14ac:dyDescent="0.25"/>
    <row r="10428" customFormat="1" x14ac:dyDescent="0.25"/>
    <row r="10429" customFormat="1" x14ac:dyDescent="0.25"/>
    <row r="10430" customFormat="1" x14ac:dyDescent="0.25"/>
    <row r="10431" customFormat="1" x14ac:dyDescent="0.25"/>
    <row r="10432" customFormat="1" x14ac:dyDescent="0.25"/>
    <row r="10433" customFormat="1" x14ac:dyDescent="0.25"/>
    <row r="10434" customFormat="1" x14ac:dyDescent="0.25"/>
    <row r="10435" customFormat="1" x14ac:dyDescent="0.25"/>
    <row r="10436" customFormat="1" x14ac:dyDescent="0.25"/>
    <row r="10437" customFormat="1" x14ac:dyDescent="0.25"/>
    <row r="10438" customFormat="1" x14ac:dyDescent="0.25"/>
    <row r="10439" customFormat="1" x14ac:dyDescent="0.25"/>
    <row r="10440" customFormat="1" x14ac:dyDescent="0.25"/>
    <row r="10441" customFormat="1" x14ac:dyDescent="0.25"/>
    <row r="10442" customFormat="1" x14ac:dyDescent="0.25"/>
    <row r="10443" customFormat="1" x14ac:dyDescent="0.25"/>
    <row r="10444" customFormat="1" x14ac:dyDescent="0.25"/>
    <row r="10445" customFormat="1" x14ac:dyDescent="0.25"/>
    <row r="10446" customFormat="1" x14ac:dyDescent="0.25"/>
    <row r="10447" customFormat="1" x14ac:dyDescent="0.25"/>
    <row r="10448" customFormat="1" x14ac:dyDescent="0.25"/>
    <row r="10449" customFormat="1" x14ac:dyDescent="0.25"/>
    <row r="10450" customFormat="1" x14ac:dyDescent="0.25"/>
    <row r="10451" customFormat="1" x14ac:dyDescent="0.25"/>
    <row r="10452" customFormat="1" x14ac:dyDescent="0.25"/>
    <row r="10453" customFormat="1" x14ac:dyDescent="0.25"/>
    <row r="10454" customFormat="1" x14ac:dyDescent="0.25"/>
    <row r="10455" customFormat="1" x14ac:dyDescent="0.25"/>
    <row r="10456" customFormat="1" x14ac:dyDescent="0.25"/>
    <row r="10457" customFormat="1" x14ac:dyDescent="0.25"/>
    <row r="10458" customFormat="1" x14ac:dyDescent="0.25"/>
    <row r="10459" customFormat="1" x14ac:dyDescent="0.25"/>
    <row r="10460" customFormat="1" x14ac:dyDescent="0.25"/>
    <row r="10461" customFormat="1" x14ac:dyDescent="0.25"/>
    <row r="10462" customFormat="1" x14ac:dyDescent="0.25"/>
    <row r="10463" customFormat="1" x14ac:dyDescent="0.25"/>
    <row r="10464" customFormat="1" x14ac:dyDescent="0.25"/>
    <row r="10465" customFormat="1" x14ac:dyDescent="0.25"/>
    <row r="10466" customFormat="1" x14ac:dyDescent="0.25"/>
    <row r="10467" customFormat="1" x14ac:dyDescent="0.25"/>
    <row r="10468" customFormat="1" x14ac:dyDescent="0.25"/>
    <row r="10469" customFormat="1" x14ac:dyDescent="0.25"/>
    <row r="10470" customFormat="1" x14ac:dyDescent="0.25"/>
    <row r="10471" customFormat="1" x14ac:dyDescent="0.25"/>
    <row r="10472" customFormat="1" x14ac:dyDescent="0.25"/>
    <row r="10473" customFormat="1" x14ac:dyDescent="0.25"/>
    <row r="10474" customFormat="1" x14ac:dyDescent="0.25"/>
    <row r="10475" customFormat="1" x14ac:dyDescent="0.25"/>
    <row r="10476" customFormat="1" x14ac:dyDescent="0.25"/>
    <row r="10477" customFormat="1" x14ac:dyDescent="0.25"/>
    <row r="10478" customFormat="1" x14ac:dyDescent="0.25"/>
    <row r="10479" customFormat="1" x14ac:dyDescent="0.25"/>
    <row r="10480" customFormat="1" x14ac:dyDescent="0.25"/>
    <row r="10481" customFormat="1" x14ac:dyDescent="0.25"/>
    <row r="10482" customFormat="1" x14ac:dyDescent="0.25"/>
    <row r="10483" customFormat="1" x14ac:dyDescent="0.25"/>
    <row r="10484" customFormat="1" x14ac:dyDescent="0.25"/>
    <row r="10485" customFormat="1" x14ac:dyDescent="0.25"/>
    <row r="10486" customFormat="1" x14ac:dyDescent="0.25"/>
    <row r="10487" customFormat="1" x14ac:dyDescent="0.25"/>
    <row r="10488" customFormat="1" x14ac:dyDescent="0.25"/>
    <row r="10489" customFormat="1" x14ac:dyDescent="0.25"/>
    <row r="10490" customFormat="1" x14ac:dyDescent="0.25"/>
    <row r="10491" customFormat="1" x14ac:dyDescent="0.25"/>
    <row r="10492" customFormat="1" x14ac:dyDescent="0.25"/>
    <row r="10493" customFormat="1" x14ac:dyDescent="0.25"/>
    <row r="10494" customFormat="1" x14ac:dyDescent="0.25"/>
    <row r="10495" customFormat="1" x14ac:dyDescent="0.25"/>
    <row r="10496" customFormat="1" x14ac:dyDescent="0.25"/>
    <row r="10497" customFormat="1" x14ac:dyDescent="0.25"/>
    <row r="10498" customFormat="1" x14ac:dyDescent="0.25"/>
    <row r="10499" customFormat="1" x14ac:dyDescent="0.25"/>
    <row r="10500" customFormat="1" x14ac:dyDescent="0.25"/>
    <row r="10501" customFormat="1" x14ac:dyDescent="0.25"/>
    <row r="10502" customFormat="1" x14ac:dyDescent="0.25"/>
    <row r="10503" customFormat="1" x14ac:dyDescent="0.25"/>
    <row r="10504" customFormat="1" x14ac:dyDescent="0.25"/>
    <row r="10505" customFormat="1" x14ac:dyDescent="0.25"/>
    <row r="10506" customFormat="1" x14ac:dyDescent="0.25"/>
    <row r="10507" customFormat="1" x14ac:dyDescent="0.25"/>
    <row r="10508" customFormat="1" x14ac:dyDescent="0.25"/>
    <row r="10509" customFormat="1" x14ac:dyDescent="0.25"/>
    <row r="10510" customFormat="1" x14ac:dyDescent="0.25"/>
    <row r="10511" customFormat="1" x14ac:dyDescent="0.25"/>
    <row r="10512" customFormat="1" x14ac:dyDescent="0.25"/>
    <row r="10513" customFormat="1" x14ac:dyDescent="0.25"/>
    <row r="10514" customFormat="1" x14ac:dyDescent="0.25"/>
    <row r="10515" customFormat="1" x14ac:dyDescent="0.25"/>
    <row r="10516" customFormat="1" x14ac:dyDescent="0.25"/>
    <row r="10517" customFormat="1" x14ac:dyDescent="0.25"/>
    <row r="10518" customFormat="1" x14ac:dyDescent="0.25"/>
    <row r="10519" customFormat="1" x14ac:dyDescent="0.25"/>
    <row r="10520" customFormat="1" x14ac:dyDescent="0.25"/>
    <row r="10521" customFormat="1" x14ac:dyDescent="0.25"/>
    <row r="10522" customFormat="1" x14ac:dyDescent="0.25"/>
    <row r="10523" customFormat="1" x14ac:dyDescent="0.25"/>
    <row r="10524" customFormat="1" x14ac:dyDescent="0.25"/>
    <row r="10525" customFormat="1" x14ac:dyDescent="0.25"/>
    <row r="10526" customFormat="1" x14ac:dyDescent="0.25"/>
    <row r="10527" customFormat="1" x14ac:dyDescent="0.25"/>
    <row r="10528" customFormat="1" x14ac:dyDescent="0.25"/>
    <row r="10529" customFormat="1" x14ac:dyDescent="0.25"/>
    <row r="10530" customFormat="1" x14ac:dyDescent="0.25"/>
    <row r="10531" customFormat="1" x14ac:dyDescent="0.25"/>
    <row r="10532" customFormat="1" x14ac:dyDescent="0.25"/>
    <row r="10533" customFormat="1" x14ac:dyDescent="0.25"/>
    <row r="10534" customFormat="1" x14ac:dyDescent="0.25"/>
    <row r="10535" customFormat="1" x14ac:dyDescent="0.25"/>
    <row r="10536" customFormat="1" x14ac:dyDescent="0.25"/>
    <row r="10537" customFormat="1" x14ac:dyDescent="0.25"/>
    <row r="10538" customFormat="1" x14ac:dyDescent="0.25"/>
    <row r="10539" customFormat="1" x14ac:dyDescent="0.25"/>
    <row r="10540" customFormat="1" x14ac:dyDescent="0.25"/>
    <row r="10541" customFormat="1" x14ac:dyDescent="0.25"/>
    <row r="10542" customFormat="1" x14ac:dyDescent="0.25"/>
    <row r="10543" customFormat="1" x14ac:dyDescent="0.25"/>
    <row r="10544" customFormat="1" x14ac:dyDescent="0.25"/>
    <row r="10545" customFormat="1" x14ac:dyDescent="0.25"/>
    <row r="10546" customFormat="1" x14ac:dyDescent="0.25"/>
    <row r="10547" customFormat="1" x14ac:dyDescent="0.25"/>
    <row r="10548" customFormat="1" x14ac:dyDescent="0.25"/>
    <row r="10549" customFormat="1" x14ac:dyDescent="0.25"/>
    <row r="10550" customFormat="1" x14ac:dyDescent="0.25"/>
    <row r="10551" customFormat="1" x14ac:dyDescent="0.25"/>
    <row r="10552" customFormat="1" x14ac:dyDescent="0.25"/>
    <row r="10553" customFormat="1" x14ac:dyDescent="0.25"/>
    <row r="10554" customFormat="1" x14ac:dyDescent="0.25"/>
    <row r="10555" customFormat="1" x14ac:dyDescent="0.25"/>
    <row r="10556" customFormat="1" x14ac:dyDescent="0.25"/>
    <row r="10557" customFormat="1" x14ac:dyDescent="0.25"/>
    <row r="10558" customFormat="1" x14ac:dyDescent="0.25"/>
    <row r="10559" customFormat="1" x14ac:dyDescent="0.25"/>
    <row r="10560" customFormat="1" x14ac:dyDescent="0.25"/>
    <row r="10561" customFormat="1" x14ac:dyDescent="0.25"/>
    <row r="10562" customFormat="1" x14ac:dyDescent="0.25"/>
    <row r="10563" customFormat="1" x14ac:dyDescent="0.25"/>
    <row r="10564" customFormat="1" x14ac:dyDescent="0.25"/>
    <row r="10565" customFormat="1" x14ac:dyDescent="0.25"/>
    <row r="10566" customFormat="1" x14ac:dyDescent="0.25"/>
    <row r="10567" customFormat="1" x14ac:dyDescent="0.25"/>
    <row r="10568" customFormat="1" x14ac:dyDescent="0.25"/>
    <row r="10569" customFormat="1" x14ac:dyDescent="0.25"/>
    <row r="10570" customFormat="1" x14ac:dyDescent="0.25"/>
    <row r="10571" customFormat="1" x14ac:dyDescent="0.25"/>
    <row r="10572" customFormat="1" x14ac:dyDescent="0.25"/>
    <row r="10573" customFormat="1" x14ac:dyDescent="0.25"/>
    <row r="10574" customFormat="1" x14ac:dyDescent="0.25"/>
    <row r="10575" customFormat="1" x14ac:dyDescent="0.25"/>
    <row r="10576" customFormat="1" x14ac:dyDescent="0.25"/>
    <row r="10577" customFormat="1" x14ac:dyDescent="0.25"/>
    <row r="10578" customFormat="1" x14ac:dyDescent="0.25"/>
    <row r="10579" customFormat="1" x14ac:dyDescent="0.25"/>
    <row r="10580" customFormat="1" x14ac:dyDescent="0.25"/>
    <row r="10581" customFormat="1" x14ac:dyDescent="0.25"/>
    <row r="10582" customFormat="1" x14ac:dyDescent="0.25"/>
    <row r="10583" customFormat="1" x14ac:dyDescent="0.25"/>
    <row r="10584" customFormat="1" x14ac:dyDescent="0.25"/>
    <row r="10585" customFormat="1" x14ac:dyDescent="0.25"/>
    <row r="10586" customFormat="1" x14ac:dyDescent="0.25"/>
    <row r="10587" customFormat="1" x14ac:dyDescent="0.25"/>
    <row r="10588" customFormat="1" x14ac:dyDescent="0.25"/>
    <row r="10589" customFormat="1" x14ac:dyDescent="0.25"/>
    <row r="10590" customFormat="1" x14ac:dyDescent="0.25"/>
    <row r="10591" customFormat="1" x14ac:dyDescent="0.25"/>
    <row r="10592" customFormat="1" x14ac:dyDescent="0.25"/>
    <row r="10593" customFormat="1" x14ac:dyDescent="0.25"/>
    <row r="10594" customFormat="1" x14ac:dyDescent="0.25"/>
    <row r="10595" customFormat="1" x14ac:dyDescent="0.25"/>
    <row r="10596" customFormat="1" x14ac:dyDescent="0.25"/>
    <row r="10597" customFormat="1" x14ac:dyDescent="0.25"/>
    <row r="10598" customFormat="1" x14ac:dyDescent="0.25"/>
    <row r="10599" customFormat="1" x14ac:dyDescent="0.25"/>
    <row r="10600" customFormat="1" x14ac:dyDescent="0.25"/>
    <row r="10601" customFormat="1" x14ac:dyDescent="0.25"/>
    <row r="10602" customFormat="1" x14ac:dyDescent="0.25"/>
    <row r="10603" customFormat="1" x14ac:dyDescent="0.25"/>
    <row r="10604" customFormat="1" x14ac:dyDescent="0.25"/>
    <row r="10605" customFormat="1" x14ac:dyDescent="0.25"/>
    <row r="10606" customFormat="1" x14ac:dyDescent="0.25"/>
    <row r="10607" customFormat="1" x14ac:dyDescent="0.25"/>
    <row r="10608" customFormat="1" x14ac:dyDescent="0.25"/>
    <row r="10609" customFormat="1" x14ac:dyDescent="0.25"/>
    <row r="10610" customFormat="1" x14ac:dyDescent="0.25"/>
    <row r="10611" customFormat="1" x14ac:dyDescent="0.25"/>
    <row r="10612" customFormat="1" x14ac:dyDescent="0.25"/>
    <row r="10613" customFormat="1" x14ac:dyDescent="0.25"/>
    <row r="10614" customFormat="1" x14ac:dyDescent="0.25"/>
    <row r="10615" customFormat="1" x14ac:dyDescent="0.25"/>
    <row r="10616" customFormat="1" x14ac:dyDescent="0.25"/>
    <row r="10617" customFormat="1" x14ac:dyDescent="0.25"/>
    <row r="10618" customFormat="1" x14ac:dyDescent="0.25"/>
    <row r="10619" customFormat="1" x14ac:dyDescent="0.25"/>
    <row r="10620" customFormat="1" x14ac:dyDescent="0.25"/>
    <row r="10621" customFormat="1" x14ac:dyDescent="0.25"/>
    <row r="10622" customFormat="1" x14ac:dyDescent="0.25"/>
    <row r="10623" customFormat="1" x14ac:dyDescent="0.25"/>
    <row r="10624" customFormat="1" x14ac:dyDescent="0.25"/>
    <row r="10625" customFormat="1" x14ac:dyDescent="0.25"/>
    <row r="10626" customFormat="1" x14ac:dyDescent="0.25"/>
    <row r="10627" customFormat="1" x14ac:dyDescent="0.25"/>
    <row r="10628" customFormat="1" x14ac:dyDescent="0.25"/>
    <row r="10629" customFormat="1" x14ac:dyDescent="0.25"/>
    <row r="10630" customFormat="1" x14ac:dyDescent="0.25"/>
    <row r="10631" customFormat="1" x14ac:dyDescent="0.25"/>
    <row r="10632" customFormat="1" x14ac:dyDescent="0.25"/>
    <row r="10633" customFormat="1" x14ac:dyDescent="0.25"/>
    <row r="10634" customFormat="1" x14ac:dyDescent="0.25"/>
    <row r="10635" customFormat="1" x14ac:dyDescent="0.25"/>
    <row r="10636" customFormat="1" x14ac:dyDescent="0.25"/>
    <row r="10637" customFormat="1" x14ac:dyDescent="0.25"/>
    <row r="10638" customFormat="1" x14ac:dyDescent="0.25"/>
    <row r="10639" customFormat="1" x14ac:dyDescent="0.25"/>
    <row r="10640" customFormat="1" x14ac:dyDescent="0.25"/>
    <row r="10641" customFormat="1" x14ac:dyDescent="0.25"/>
    <row r="10642" customFormat="1" x14ac:dyDescent="0.25"/>
    <row r="10643" customFormat="1" x14ac:dyDescent="0.25"/>
    <row r="10644" customFormat="1" x14ac:dyDescent="0.25"/>
    <row r="10645" customFormat="1" x14ac:dyDescent="0.25"/>
    <row r="10646" customFormat="1" x14ac:dyDescent="0.25"/>
    <row r="10647" customFormat="1" x14ac:dyDescent="0.25"/>
    <row r="10648" customFormat="1" x14ac:dyDescent="0.25"/>
    <row r="10649" customFormat="1" x14ac:dyDescent="0.25"/>
    <row r="10650" customFormat="1" x14ac:dyDescent="0.25"/>
    <row r="10651" customFormat="1" x14ac:dyDescent="0.25"/>
    <row r="10652" customFormat="1" x14ac:dyDescent="0.25"/>
    <row r="10653" customFormat="1" x14ac:dyDescent="0.25"/>
    <row r="10654" customFormat="1" x14ac:dyDescent="0.25"/>
    <row r="10655" customFormat="1" x14ac:dyDescent="0.25"/>
    <row r="10656" customFormat="1" x14ac:dyDescent="0.25"/>
    <row r="10657" customFormat="1" x14ac:dyDescent="0.25"/>
    <row r="10658" customFormat="1" x14ac:dyDescent="0.25"/>
    <row r="10659" customFormat="1" x14ac:dyDescent="0.25"/>
    <row r="10660" customFormat="1" x14ac:dyDescent="0.25"/>
    <row r="10661" customFormat="1" x14ac:dyDescent="0.25"/>
    <row r="10662" customFormat="1" x14ac:dyDescent="0.25"/>
    <row r="10663" customFormat="1" x14ac:dyDescent="0.25"/>
    <row r="10664" customFormat="1" x14ac:dyDescent="0.25"/>
    <row r="10665" customFormat="1" x14ac:dyDescent="0.25"/>
    <row r="10666" customFormat="1" x14ac:dyDescent="0.25"/>
    <row r="10667" customFormat="1" x14ac:dyDescent="0.25"/>
    <row r="10668" customFormat="1" x14ac:dyDescent="0.25"/>
    <row r="10669" customFormat="1" x14ac:dyDescent="0.25"/>
    <row r="10670" customFormat="1" x14ac:dyDescent="0.25"/>
    <row r="10671" customFormat="1" x14ac:dyDescent="0.25"/>
    <row r="10672" customFormat="1" x14ac:dyDescent="0.25"/>
    <row r="10673" customFormat="1" x14ac:dyDescent="0.25"/>
    <row r="10674" customFormat="1" x14ac:dyDescent="0.25"/>
    <row r="10675" customFormat="1" x14ac:dyDescent="0.25"/>
    <row r="10676" customFormat="1" x14ac:dyDescent="0.25"/>
    <row r="10677" customFormat="1" x14ac:dyDescent="0.25"/>
    <row r="10678" customFormat="1" x14ac:dyDescent="0.25"/>
    <row r="10679" customFormat="1" x14ac:dyDescent="0.25"/>
    <row r="10680" customFormat="1" x14ac:dyDescent="0.25"/>
    <row r="10681" customFormat="1" x14ac:dyDescent="0.25"/>
    <row r="10682" customFormat="1" x14ac:dyDescent="0.25"/>
    <row r="10683" customFormat="1" x14ac:dyDescent="0.25"/>
    <row r="10684" customFormat="1" x14ac:dyDescent="0.25"/>
    <row r="10685" customFormat="1" x14ac:dyDescent="0.25"/>
    <row r="10686" customFormat="1" x14ac:dyDescent="0.25"/>
    <row r="10687" customFormat="1" x14ac:dyDescent="0.25"/>
    <row r="10688" customFormat="1" x14ac:dyDescent="0.25"/>
    <row r="10689" customFormat="1" x14ac:dyDescent="0.25"/>
    <row r="10690" customFormat="1" x14ac:dyDescent="0.25"/>
    <row r="10691" customFormat="1" x14ac:dyDescent="0.25"/>
    <row r="10692" customFormat="1" x14ac:dyDescent="0.25"/>
    <row r="10693" customFormat="1" x14ac:dyDescent="0.25"/>
    <row r="10694" customFormat="1" x14ac:dyDescent="0.25"/>
    <row r="10695" customFormat="1" x14ac:dyDescent="0.25"/>
    <row r="10696" customFormat="1" x14ac:dyDescent="0.25"/>
    <row r="10697" customFormat="1" x14ac:dyDescent="0.25"/>
    <row r="10698" customFormat="1" x14ac:dyDescent="0.25"/>
    <row r="10699" customFormat="1" x14ac:dyDescent="0.25"/>
    <row r="10700" customFormat="1" x14ac:dyDescent="0.25"/>
    <row r="10701" customFormat="1" x14ac:dyDescent="0.25"/>
    <row r="10702" customFormat="1" x14ac:dyDescent="0.25"/>
    <row r="10703" customFormat="1" x14ac:dyDescent="0.25"/>
    <row r="10704" customFormat="1" x14ac:dyDescent="0.25"/>
    <row r="10705" customFormat="1" x14ac:dyDescent="0.25"/>
    <row r="10706" customFormat="1" x14ac:dyDescent="0.25"/>
    <row r="10707" customFormat="1" x14ac:dyDescent="0.25"/>
    <row r="10708" customFormat="1" x14ac:dyDescent="0.25"/>
    <row r="10709" customFormat="1" x14ac:dyDescent="0.25"/>
    <row r="10710" customFormat="1" x14ac:dyDescent="0.25"/>
    <row r="10711" customFormat="1" x14ac:dyDescent="0.25"/>
    <row r="10712" customFormat="1" x14ac:dyDescent="0.25"/>
    <row r="10713" customFormat="1" x14ac:dyDescent="0.25"/>
    <row r="10714" customFormat="1" x14ac:dyDescent="0.25"/>
    <row r="10715" customFormat="1" x14ac:dyDescent="0.25"/>
    <row r="10716" customFormat="1" x14ac:dyDescent="0.25"/>
    <row r="10717" customFormat="1" x14ac:dyDescent="0.25"/>
    <row r="10718" customFormat="1" x14ac:dyDescent="0.25"/>
    <row r="10719" customFormat="1" x14ac:dyDescent="0.25"/>
    <row r="10720" customFormat="1" x14ac:dyDescent="0.25"/>
    <row r="10721" customFormat="1" x14ac:dyDescent="0.25"/>
    <row r="10722" customFormat="1" x14ac:dyDescent="0.25"/>
    <row r="10723" customFormat="1" x14ac:dyDescent="0.25"/>
    <row r="10724" customFormat="1" x14ac:dyDescent="0.25"/>
    <row r="10725" customFormat="1" x14ac:dyDescent="0.25"/>
    <row r="10726" customFormat="1" x14ac:dyDescent="0.25"/>
    <row r="10727" customFormat="1" x14ac:dyDescent="0.25"/>
    <row r="10728" customFormat="1" x14ac:dyDescent="0.25"/>
    <row r="10729" customFormat="1" x14ac:dyDescent="0.25"/>
    <row r="10730" customFormat="1" x14ac:dyDescent="0.25"/>
    <row r="10731" customFormat="1" x14ac:dyDescent="0.25"/>
    <row r="10732" customFormat="1" x14ac:dyDescent="0.25"/>
    <row r="10733" customFormat="1" x14ac:dyDescent="0.25"/>
    <row r="10734" customFormat="1" x14ac:dyDescent="0.25"/>
    <row r="10735" customFormat="1" x14ac:dyDescent="0.25"/>
    <row r="10736" customFormat="1" x14ac:dyDescent="0.25"/>
    <row r="10737" customFormat="1" x14ac:dyDescent="0.25"/>
    <row r="10738" customFormat="1" x14ac:dyDescent="0.25"/>
    <row r="10739" customFormat="1" x14ac:dyDescent="0.25"/>
    <row r="10740" customFormat="1" x14ac:dyDescent="0.25"/>
    <row r="10741" customFormat="1" x14ac:dyDescent="0.25"/>
    <row r="10742" customFormat="1" x14ac:dyDescent="0.25"/>
    <row r="10743" customFormat="1" x14ac:dyDescent="0.25"/>
    <row r="10744" customFormat="1" x14ac:dyDescent="0.25"/>
    <row r="10745" customFormat="1" x14ac:dyDescent="0.25"/>
    <row r="10746" customFormat="1" x14ac:dyDescent="0.25"/>
    <row r="10747" customFormat="1" x14ac:dyDescent="0.25"/>
    <row r="10748" customFormat="1" x14ac:dyDescent="0.25"/>
    <row r="10749" customFormat="1" x14ac:dyDescent="0.25"/>
    <row r="10750" customFormat="1" x14ac:dyDescent="0.25"/>
    <row r="10751" customFormat="1" x14ac:dyDescent="0.25"/>
    <row r="10752" customFormat="1" x14ac:dyDescent="0.25"/>
    <row r="10753" customFormat="1" x14ac:dyDescent="0.25"/>
    <row r="10754" customFormat="1" x14ac:dyDescent="0.25"/>
    <row r="10755" customFormat="1" x14ac:dyDescent="0.25"/>
    <row r="10756" customFormat="1" x14ac:dyDescent="0.25"/>
    <row r="10757" customFormat="1" x14ac:dyDescent="0.25"/>
    <row r="10758" customFormat="1" x14ac:dyDescent="0.25"/>
    <row r="10759" customFormat="1" x14ac:dyDescent="0.25"/>
    <row r="10760" customFormat="1" x14ac:dyDescent="0.25"/>
    <row r="10761" customFormat="1" x14ac:dyDescent="0.25"/>
    <row r="10762" customFormat="1" x14ac:dyDescent="0.25"/>
    <row r="10763" customFormat="1" x14ac:dyDescent="0.25"/>
    <row r="10764" customFormat="1" x14ac:dyDescent="0.25"/>
    <row r="10765" customFormat="1" x14ac:dyDescent="0.25"/>
    <row r="10766" customFormat="1" x14ac:dyDescent="0.25"/>
    <row r="10767" customFormat="1" x14ac:dyDescent="0.25"/>
    <row r="10768" customFormat="1" x14ac:dyDescent="0.25"/>
    <row r="10769" customFormat="1" x14ac:dyDescent="0.25"/>
    <row r="10770" customFormat="1" x14ac:dyDescent="0.25"/>
    <row r="10771" customFormat="1" x14ac:dyDescent="0.25"/>
    <row r="10772" customFormat="1" x14ac:dyDescent="0.25"/>
    <row r="10773" customFormat="1" x14ac:dyDescent="0.25"/>
    <row r="10774" customFormat="1" x14ac:dyDescent="0.25"/>
    <row r="10775" customFormat="1" x14ac:dyDescent="0.25"/>
    <row r="10776" customFormat="1" x14ac:dyDescent="0.25"/>
    <row r="10777" customFormat="1" x14ac:dyDescent="0.25"/>
    <row r="10778" customFormat="1" x14ac:dyDescent="0.25"/>
    <row r="10779" customFormat="1" x14ac:dyDescent="0.25"/>
    <row r="10780" customFormat="1" x14ac:dyDescent="0.25"/>
    <row r="10781" customFormat="1" x14ac:dyDescent="0.25"/>
    <row r="10782" customFormat="1" x14ac:dyDescent="0.25"/>
    <row r="10783" customFormat="1" x14ac:dyDescent="0.25"/>
    <row r="10784" customFormat="1" x14ac:dyDescent="0.25"/>
    <row r="10785" customFormat="1" x14ac:dyDescent="0.25"/>
    <row r="10786" customFormat="1" x14ac:dyDescent="0.25"/>
    <row r="10787" customFormat="1" x14ac:dyDescent="0.25"/>
    <row r="10788" customFormat="1" x14ac:dyDescent="0.25"/>
    <row r="10789" customFormat="1" x14ac:dyDescent="0.25"/>
    <row r="10790" customFormat="1" x14ac:dyDescent="0.25"/>
    <row r="10791" customFormat="1" x14ac:dyDescent="0.25"/>
    <row r="10792" customFormat="1" x14ac:dyDescent="0.25"/>
    <row r="10793" customFormat="1" x14ac:dyDescent="0.25"/>
    <row r="10794" customFormat="1" x14ac:dyDescent="0.25"/>
    <row r="10795" customFormat="1" x14ac:dyDescent="0.25"/>
    <row r="10796" customFormat="1" x14ac:dyDescent="0.25"/>
    <row r="10797" customFormat="1" x14ac:dyDescent="0.25"/>
    <row r="10798" customFormat="1" x14ac:dyDescent="0.25"/>
    <row r="10799" customFormat="1" x14ac:dyDescent="0.25"/>
    <row r="10800" customFormat="1" x14ac:dyDescent="0.25"/>
    <row r="10801" customFormat="1" x14ac:dyDescent="0.25"/>
    <row r="10802" customFormat="1" x14ac:dyDescent="0.25"/>
    <row r="10803" customFormat="1" x14ac:dyDescent="0.25"/>
    <row r="10804" customFormat="1" x14ac:dyDescent="0.25"/>
    <row r="10805" customFormat="1" x14ac:dyDescent="0.25"/>
    <row r="10806" customFormat="1" x14ac:dyDescent="0.25"/>
    <row r="10807" customFormat="1" x14ac:dyDescent="0.25"/>
    <row r="10808" customFormat="1" x14ac:dyDescent="0.25"/>
    <row r="10809" customFormat="1" x14ac:dyDescent="0.25"/>
    <row r="10810" customFormat="1" x14ac:dyDescent="0.25"/>
    <row r="10811" customFormat="1" x14ac:dyDescent="0.25"/>
    <row r="10812" customFormat="1" x14ac:dyDescent="0.25"/>
    <row r="10813" customFormat="1" x14ac:dyDescent="0.25"/>
    <row r="10814" customFormat="1" x14ac:dyDescent="0.25"/>
    <row r="10815" customFormat="1" x14ac:dyDescent="0.25"/>
    <row r="10816" customFormat="1" x14ac:dyDescent="0.25"/>
    <row r="10817" customFormat="1" x14ac:dyDescent="0.25"/>
    <row r="10818" customFormat="1" x14ac:dyDescent="0.25"/>
    <row r="10819" customFormat="1" x14ac:dyDescent="0.25"/>
    <row r="10820" customFormat="1" x14ac:dyDescent="0.25"/>
    <row r="10821" customFormat="1" x14ac:dyDescent="0.25"/>
    <row r="10822" customFormat="1" x14ac:dyDescent="0.25"/>
    <row r="10823" customFormat="1" x14ac:dyDescent="0.25"/>
    <row r="10824" customFormat="1" x14ac:dyDescent="0.25"/>
    <row r="10825" customFormat="1" x14ac:dyDescent="0.25"/>
    <row r="10826" customFormat="1" x14ac:dyDescent="0.25"/>
    <row r="10827" customFormat="1" x14ac:dyDescent="0.25"/>
    <row r="10828" customFormat="1" x14ac:dyDescent="0.25"/>
    <row r="10829" customFormat="1" x14ac:dyDescent="0.25"/>
    <row r="10830" customFormat="1" x14ac:dyDescent="0.25"/>
    <row r="10831" customFormat="1" x14ac:dyDescent="0.25"/>
    <row r="10832" customFormat="1" x14ac:dyDescent="0.25"/>
    <row r="10833" customFormat="1" x14ac:dyDescent="0.25"/>
    <row r="10834" customFormat="1" x14ac:dyDescent="0.25"/>
    <row r="10835" customFormat="1" x14ac:dyDescent="0.25"/>
    <row r="10836" customFormat="1" x14ac:dyDescent="0.25"/>
    <row r="10837" customFormat="1" x14ac:dyDescent="0.25"/>
    <row r="10838" customFormat="1" x14ac:dyDescent="0.25"/>
    <row r="10839" customFormat="1" x14ac:dyDescent="0.25"/>
    <row r="10840" customFormat="1" x14ac:dyDescent="0.25"/>
    <row r="10841" customFormat="1" x14ac:dyDescent="0.25"/>
    <row r="10842" customFormat="1" x14ac:dyDescent="0.25"/>
    <row r="10843" customFormat="1" x14ac:dyDescent="0.25"/>
    <row r="10844" customFormat="1" x14ac:dyDescent="0.25"/>
    <row r="10845" customFormat="1" x14ac:dyDescent="0.25"/>
    <row r="10846" customFormat="1" x14ac:dyDescent="0.25"/>
    <row r="10847" customFormat="1" x14ac:dyDescent="0.25"/>
    <row r="10848" customFormat="1" x14ac:dyDescent="0.25"/>
    <row r="10849" customFormat="1" x14ac:dyDescent="0.25"/>
    <row r="10850" customFormat="1" x14ac:dyDescent="0.25"/>
    <row r="10851" customFormat="1" x14ac:dyDescent="0.25"/>
    <row r="10852" customFormat="1" x14ac:dyDescent="0.25"/>
    <row r="10853" customFormat="1" x14ac:dyDescent="0.25"/>
    <row r="10854" customFormat="1" x14ac:dyDescent="0.25"/>
    <row r="10855" customFormat="1" x14ac:dyDescent="0.25"/>
    <row r="10856" customFormat="1" x14ac:dyDescent="0.25"/>
    <row r="10857" customFormat="1" x14ac:dyDescent="0.25"/>
    <row r="10858" customFormat="1" x14ac:dyDescent="0.25"/>
    <row r="10859" customFormat="1" x14ac:dyDescent="0.25"/>
    <row r="10860" customFormat="1" x14ac:dyDescent="0.25"/>
    <row r="10861" customFormat="1" x14ac:dyDescent="0.25"/>
    <row r="10862" customFormat="1" x14ac:dyDescent="0.25"/>
    <row r="10863" customFormat="1" x14ac:dyDescent="0.25"/>
    <row r="10864" customFormat="1" x14ac:dyDescent="0.25"/>
    <row r="10865" customFormat="1" x14ac:dyDescent="0.25"/>
    <row r="10866" customFormat="1" x14ac:dyDescent="0.25"/>
    <row r="10867" customFormat="1" x14ac:dyDescent="0.25"/>
    <row r="10868" customFormat="1" x14ac:dyDescent="0.25"/>
    <row r="10869" customFormat="1" x14ac:dyDescent="0.25"/>
    <row r="10870" customFormat="1" x14ac:dyDescent="0.25"/>
    <row r="10871" customFormat="1" x14ac:dyDescent="0.25"/>
    <row r="10872" customFormat="1" x14ac:dyDescent="0.25"/>
    <row r="10873" customFormat="1" x14ac:dyDescent="0.25"/>
    <row r="10874" customFormat="1" x14ac:dyDescent="0.25"/>
    <row r="10875" customFormat="1" x14ac:dyDescent="0.25"/>
    <row r="10876" customFormat="1" x14ac:dyDescent="0.25"/>
    <row r="10877" customFormat="1" x14ac:dyDescent="0.25"/>
    <row r="10878" customFormat="1" x14ac:dyDescent="0.25"/>
    <row r="10879" customFormat="1" x14ac:dyDescent="0.25"/>
    <row r="10880" customFormat="1" x14ac:dyDescent="0.25"/>
    <row r="10881" customFormat="1" x14ac:dyDescent="0.25"/>
    <row r="10882" customFormat="1" x14ac:dyDescent="0.25"/>
    <row r="10883" customFormat="1" x14ac:dyDescent="0.25"/>
    <row r="10884" customFormat="1" x14ac:dyDescent="0.25"/>
    <row r="10885" customFormat="1" x14ac:dyDescent="0.25"/>
    <row r="10886" customFormat="1" x14ac:dyDescent="0.25"/>
    <row r="10887" customFormat="1" x14ac:dyDescent="0.25"/>
    <row r="10888" customFormat="1" x14ac:dyDescent="0.25"/>
    <row r="10889" customFormat="1" x14ac:dyDescent="0.25"/>
    <row r="10890" customFormat="1" x14ac:dyDescent="0.25"/>
    <row r="10891" customFormat="1" x14ac:dyDescent="0.25"/>
    <row r="10892" customFormat="1" x14ac:dyDescent="0.25"/>
    <row r="10893" customFormat="1" x14ac:dyDescent="0.25"/>
    <row r="10894" customFormat="1" x14ac:dyDescent="0.25"/>
    <row r="10895" customFormat="1" x14ac:dyDescent="0.25"/>
    <row r="10896" customFormat="1" x14ac:dyDescent="0.25"/>
    <row r="10897" customFormat="1" x14ac:dyDescent="0.25"/>
    <row r="10898" customFormat="1" x14ac:dyDescent="0.25"/>
    <row r="10899" customFormat="1" x14ac:dyDescent="0.25"/>
    <row r="10900" customFormat="1" x14ac:dyDescent="0.25"/>
    <row r="10901" customFormat="1" x14ac:dyDescent="0.25"/>
    <row r="10902" customFormat="1" x14ac:dyDescent="0.25"/>
    <row r="10903" customFormat="1" x14ac:dyDescent="0.25"/>
    <row r="10904" customFormat="1" x14ac:dyDescent="0.25"/>
    <row r="10905" customFormat="1" x14ac:dyDescent="0.25"/>
    <row r="10906" customFormat="1" x14ac:dyDescent="0.25"/>
    <row r="10907" customFormat="1" x14ac:dyDescent="0.25"/>
    <row r="10908" customFormat="1" x14ac:dyDescent="0.25"/>
    <row r="10909" customFormat="1" x14ac:dyDescent="0.25"/>
    <row r="10910" customFormat="1" x14ac:dyDescent="0.25"/>
    <row r="10911" customFormat="1" x14ac:dyDescent="0.25"/>
    <row r="10912" customFormat="1" x14ac:dyDescent="0.25"/>
    <row r="10913" customFormat="1" x14ac:dyDescent="0.25"/>
    <row r="10914" customFormat="1" x14ac:dyDescent="0.25"/>
    <row r="10915" customFormat="1" x14ac:dyDescent="0.25"/>
    <row r="10916" customFormat="1" x14ac:dyDescent="0.25"/>
    <row r="10917" customFormat="1" x14ac:dyDescent="0.25"/>
    <row r="10918" customFormat="1" x14ac:dyDescent="0.25"/>
    <row r="10919" customFormat="1" x14ac:dyDescent="0.25"/>
    <row r="10920" customFormat="1" x14ac:dyDescent="0.25"/>
    <row r="10921" customFormat="1" x14ac:dyDescent="0.25"/>
    <row r="10922" customFormat="1" x14ac:dyDescent="0.25"/>
    <row r="10923" customFormat="1" x14ac:dyDescent="0.25"/>
    <row r="10924" customFormat="1" x14ac:dyDescent="0.25"/>
    <row r="10925" customFormat="1" x14ac:dyDescent="0.25"/>
    <row r="10926" customFormat="1" x14ac:dyDescent="0.25"/>
    <row r="10927" customFormat="1" x14ac:dyDescent="0.25"/>
    <row r="10928" customFormat="1" x14ac:dyDescent="0.25"/>
    <row r="10929" customFormat="1" x14ac:dyDescent="0.25"/>
    <row r="10930" customFormat="1" x14ac:dyDescent="0.25"/>
    <row r="10931" customFormat="1" x14ac:dyDescent="0.25"/>
    <row r="10932" customFormat="1" x14ac:dyDescent="0.25"/>
    <row r="10933" customFormat="1" x14ac:dyDescent="0.25"/>
    <row r="10934" customFormat="1" x14ac:dyDescent="0.25"/>
    <row r="10935" customFormat="1" x14ac:dyDescent="0.25"/>
    <row r="10936" customFormat="1" x14ac:dyDescent="0.25"/>
    <row r="10937" customFormat="1" x14ac:dyDescent="0.25"/>
    <row r="10938" customFormat="1" x14ac:dyDescent="0.25"/>
    <row r="10939" customFormat="1" x14ac:dyDescent="0.25"/>
    <row r="10940" customFormat="1" x14ac:dyDescent="0.25"/>
    <row r="10941" customFormat="1" x14ac:dyDescent="0.25"/>
    <row r="10942" customFormat="1" x14ac:dyDescent="0.25"/>
    <row r="10943" customFormat="1" x14ac:dyDescent="0.25"/>
    <row r="10944" customFormat="1" x14ac:dyDescent="0.25"/>
    <row r="10945" customFormat="1" x14ac:dyDescent="0.25"/>
    <row r="10946" customFormat="1" x14ac:dyDescent="0.25"/>
    <row r="10947" customFormat="1" x14ac:dyDescent="0.25"/>
    <row r="10948" customFormat="1" x14ac:dyDescent="0.25"/>
    <row r="10949" customFormat="1" x14ac:dyDescent="0.25"/>
    <row r="10950" customFormat="1" x14ac:dyDescent="0.25"/>
    <row r="10951" customFormat="1" x14ac:dyDescent="0.25"/>
    <row r="10952" customFormat="1" x14ac:dyDescent="0.25"/>
    <row r="10953" customFormat="1" x14ac:dyDescent="0.25"/>
    <row r="10954" customFormat="1" x14ac:dyDescent="0.25"/>
    <row r="10955" customFormat="1" x14ac:dyDescent="0.25"/>
    <row r="10956" customFormat="1" x14ac:dyDescent="0.25"/>
    <row r="10957" customFormat="1" x14ac:dyDescent="0.25"/>
    <row r="10958" customFormat="1" x14ac:dyDescent="0.25"/>
    <row r="10959" customFormat="1" x14ac:dyDescent="0.25"/>
    <row r="10960" customFormat="1" x14ac:dyDescent="0.25"/>
    <row r="10961" customFormat="1" x14ac:dyDescent="0.25"/>
    <row r="10962" customFormat="1" x14ac:dyDescent="0.25"/>
    <row r="10963" customFormat="1" x14ac:dyDescent="0.25"/>
    <row r="10964" customFormat="1" x14ac:dyDescent="0.25"/>
    <row r="10965" customFormat="1" x14ac:dyDescent="0.25"/>
    <row r="10966" customFormat="1" x14ac:dyDescent="0.25"/>
    <row r="10967" customFormat="1" x14ac:dyDescent="0.25"/>
    <row r="10968" customFormat="1" x14ac:dyDescent="0.25"/>
    <row r="10969" customFormat="1" x14ac:dyDescent="0.25"/>
    <row r="10970" customFormat="1" x14ac:dyDescent="0.25"/>
    <row r="10971" customFormat="1" x14ac:dyDescent="0.25"/>
    <row r="10972" customFormat="1" x14ac:dyDescent="0.25"/>
    <row r="10973" customFormat="1" x14ac:dyDescent="0.25"/>
    <row r="10974" customFormat="1" x14ac:dyDescent="0.25"/>
    <row r="10975" customFormat="1" x14ac:dyDescent="0.25"/>
    <row r="10976" customFormat="1" x14ac:dyDescent="0.25"/>
    <row r="10977" customFormat="1" x14ac:dyDescent="0.25"/>
    <row r="10978" customFormat="1" x14ac:dyDescent="0.25"/>
    <row r="10979" customFormat="1" x14ac:dyDescent="0.25"/>
    <row r="10980" customFormat="1" x14ac:dyDescent="0.25"/>
    <row r="10981" customFormat="1" x14ac:dyDescent="0.25"/>
    <row r="10982" customFormat="1" x14ac:dyDescent="0.25"/>
    <row r="10983" customFormat="1" x14ac:dyDescent="0.25"/>
    <row r="10984" customFormat="1" x14ac:dyDescent="0.25"/>
    <row r="10985" customFormat="1" x14ac:dyDescent="0.25"/>
    <row r="10986" customFormat="1" x14ac:dyDescent="0.25"/>
    <row r="10987" customFormat="1" x14ac:dyDescent="0.25"/>
    <row r="10988" customFormat="1" x14ac:dyDescent="0.25"/>
    <row r="10989" customFormat="1" x14ac:dyDescent="0.25"/>
    <row r="10990" customFormat="1" x14ac:dyDescent="0.25"/>
    <row r="10991" customFormat="1" x14ac:dyDescent="0.25"/>
    <row r="10992" customFormat="1" x14ac:dyDescent="0.25"/>
    <row r="10993" customFormat="1" x14ac:dyDescent="0.25"/>
    <row r="10994" customFormat="1" x14ac:dyDescent="0.25"/>
    <row r="10995" customFormat="1" x14ac:dyDescent="0.25"/>
    <row r="10996" customFormat="1" x14ac:dyDescent="0.25"/>
    <row r="10997" customFormat="1" x14ac:dyDescent="0.25"/>
    <row r="10998" customFormat="1" x14ac:dyDescent="0.25"/>
    <row r="10999" customFormat="1" x14ac:dyDescent="0.25"/>
    <row r="11000" customFormat="1" x14ac:dyDescent="0.25"/>
    <row r="11001" customFormat="1" x14ac:dyDescent="0.25"/>
    <row r="11002" customFormat="1" x14ac:dyDescent="0.25"/>
    <row r="11003" customFormat="1" x14ac:dyDescent="0.25"/>
    <row r="11004" customFormat="1" x14ac:dyDescent="0.25"/>
    <row r="11005" customFormat="1" x14ac:dyDescent="0.25"/>
    <row r="11006" customFormat="1" x14ac:dyDescent="0.25"/>
    <row r="11007" customFormat="1" x14ac:dyDescent="0.25"/>
    <row r="11008" customFormat="1" x14ac:dyDescent="0.25"/>
    <row r="11009" customFormat="1" x14ac:dyDescent="0.25"/>
    <row r="11010" customFormat="1" x14ac:dyDescent="0.25"/>
    <row r="11011" customFormat="1" x14ac:dyDescent="0.25"/>
    <row r="11012" customFormat="1" x14ac:dyDescent="0.25"/>
    <row r="11013" customFormat="1" x14ac:dyDescent="0.25"/>
    <row r="11014" customFormat="1" x14ac:dyDescent="0.25"/>
    <row r="11015" customFormat="1" x14ac:dyDescent="0.25"/>
    <row r="11016" customFormat="1" x14ac:dyDescent="0.25"/>
    <row r="11017" customFormat="1" x14ac:dyDescent="0.25"/>
    <row r="11018" customFormat="1" x14ac:dyDescent="0.25"/>
    <row r="11019" customFormat="1" x14ac:dyDescent="0.25"/>
    <row r="11020" customFormat="1" x14ac:dyDescent="0.25"/>
    <row r="11021" customFormat="1" x14ac:dyDescent="0.25"/>
    <row r="11022" customFormat="1" x14ac:dyDescent="0.25"/>
    <row r="11023" customFormat="1" x14ac:dyDescent="0.25"/>
    <row r="11024" customFormat="1" x14ac:dyDescent="0.25"/>
    <row r="11025" customFormat="1" x14ac:dyDescent="0.25"/>
    <row r="11026" customFormat="1" x14ac:dyDescent="0.25"/>
    <row r="11027" customFormat="1" x14ac:dyDescent="0.25"/>
    <row r="11028" customFormat="1" x14ac:dyDescent="0.25"/>
    <row r="11029" customFormat="1" x14ac:dyDescent="0.25"/>
    <row r="11030" customFormat="1" x14ac:dyDescent="0.25"/>
    <row r="11031" customFormat="1" x14ac:dyDescent="0.25"/>
    <row r="11032" customFormat="1" x14ac:dyDescent="0.25"/>
    <row r="11033" customFormat="1" x14ac:dyDescent="0.25"/>
    <row r="11034" customFormat="1" x14ac:dyDescent="0.25"/>
    <row r="11035" customFormat="1" x14ac:dyDescent="0.25"/>
    <row r="11036" customFormat="1" x14ac:dyDescent="0.25"/>
    <row r="11037" customFormat="1" x14ac:dyDescent="0.25"/>
    <row r="11038" customFormat="1" x14ac:dyDescent="0.25"/>
    <row r="11039" customFormat="1" x14ac:dyDescent="0.25"/>
    <row r="11040" customFormat="1" x14ac:dyDescent="0.25"/>
    <row r="11041" customFormat="1" x14ac:dyDescent="0.25"/>
    <row r="11042" customFormat="1" x14ac:dyDescent="0.25"/>
    <row r="11043" customFormat="1" x14ac:dyDescent="0.25"/>
    <row r="11044" customFormat="1" x14ac:dyDescent="0.25"/>
    <row r="11045" customFormat="1" x14ac:dyDescent="0.25"/>
    <row r="11046" customFormat="1" x14ac:dyDescent="0.25"/>
    <row r="11047" customFormat="1" x14ac:dyDescent="0.25"/>
    <row r="11048" customFormat="1" x14ac:dyDescent="0.25"/>
    <row r="11049" customFormat="1" x14ac:dyDescent="0.25"/>
    <row r="11050" customFormat="1" x14ac:dyDescent="0.25"/>
    <row r="11051" customFormat="1" x14ac:dyDescent="0.25"/>
    <row r="11052" customFormat="1" x14ac:dyDescent="0.25"/>
    <row r="11053" customFormat="1" x14ac:dyDescent="0.25"/>
    <row r="11054" customFormat="1" x14ac:dyDescent="0.25"/>
    <row r="11055" customFormat="1" x14ac:dyDescent="0.25"/>
    <row r="11056" customFormat="1" x14ac:dyDescent="0.25"/>
    <row r="11057" customFormat="1" x14ac:dyDescent="0.25"/>
    <row r="11058" customFormat="1" x14ac:dyDescent="0.25"/>
    <row r="11059" customFormat="1" x14ac:dyDescent="0.25"/>
    <row r="11060" customFormat="1" x14ac:dyDescent="0.25"/>
    <row r="11061" customFormat="1" x14ac:dyDescent="0.25"/>
    <row r="11062" customFormat="1" x14ac:dyDescent="0.25"/>
    <row r="11063" customFormat="1" x14ac:dyDescent="0.25"/>
    <row r="11064" customFormat="1" x14ac:dyDescent="0.25"/>
    <row r="11065" customFormat="1" x14ac:dyDescent="0.25"/>
    <row r="11066" customFormat="1" x14ac:dyDescent="0.25"/>
    <row r="11067" customFormat="1" x14ac:dyDescent="0.25"/>
    <row r="11068" customFormat="1" x14ac:dyDescent="0.25"/>
    <row r="11069" customFormat="1" x14ac:dyDescent="0.25"/>
    <row r="11070" customFormat="1" x14ac:dyDescent="0.25"/>
    <row r="11071" customFormat="1" x14ac:dyDescent="0.25"/>
    <row r="11072" customFormat="1" x14ac:dyDescent="0.25"/>
    <row r="11073" customFormat="1" x14ac:dyDescent="0.25"/>
    <row r="11074" customFormat="1" x14ac:dyDescent="0.25"/>
    <row r="11075" customFormat="1" x14ac:dyDescent="0.25"/>
    <row r="11076" customFormat="1" x14ac:dyDescent="0.25"/>
    <row r="11077" customFormat="1" x14ac:dyDescent="0.25"/>
    <row r="11078" customFormat="1" x14ac:dyDescent="0.25"/>
    <row r="11079" customFormat="1" x14ac:dyDescent="0.25"/>
    <row r="11080" customFormat="1" x14ac:dyDescent="0.25"/>
    <row r="11081" customFormat="1" x14ac:dyDescent="0.25"/>
    <row r="11082" customFormat="1" x14ac:dyDescent="0.25"/>
    <row r="11083" customFormat="1" x14ac:dyDescent="0.25"/>
    <row r="11084" customFormat="1" x14ac:dyDescent="0.25"/>
    <row r="11085" customFormat="1" x14ac:dyDescent="0.25"/>
    <row r="11086" customFormat="1" x14ac:dyDescent="0.25"/>
    <row r="11087" customFormat="1" x14ac:dyDescent="0.25"/>
    <row r="11088" customFormat="1" x14ac:dyDescent="0.25"/>
    <row r="11089" customFormat="1" x14ac:dyDescent="0.25"/>
    <row r="11090" customFormat="1" x14ac:dyDescent="0.25"/>
    <row r="11091" customFormat="1" x14ac:dyDescent="0.25"/>
    <row r="11092" customFormat="1" x14ac:dyDescent="0.25"/>
    <row r="11093" customFormat="1" x14ac:dyDescent="0.25"/>
    <row r="11094" customFormat="1" x14ac:dyDescent="0.25"/>
    <row r="11095" customFormat="1" x14ac:dyDescent="0.25"/>
    <row r="11096" customFormat="1" x14ac:dyDescent="0.25"/>
    <row r="11097" customFormat="1" x14ac:dyDescent="0.25"/>
    <row r="11098" customFormat="1" x14ac:dyDescent="0.25"/>
    <row r="11099" customFormat="1" x14ac:dyDescent="0.25"/>
    <row r="11100" customFormat="1" x14ac:dyDescent="0.25"/>
    <row r="11101" customFormat="1" x14ac:dyDescent="0.25"/>
    <row r="11102" customFormat="1" x14ac:dyDescent="0.25"/>
    <row r="11103" customFormat="1" x14ac:dyDescent="0.25"/>
    <row r="11104" customFormat="1" x14ac:dyDescent="0.25"/>
    <row r="11105" customFormat="1" x14ac:dyDescent="0.25"/>
    <row r="11106" customFormat="1" x14ac:dyDescent="0.25"/>
    <row r="11107" customFormat="1" x14ac:dyDescent="0.25"/>
    <row r="11108" customFormat="1" x14ac:dyDescent="0.25"/>
    <row r="11109" customFormat="1" x14ac:dyDescent="0.25"/>
    <row r="11110" customFormat="1" x14ac:dyDescent="0.25"/>
    <row r="11111" customFormat="1" x14ac:dyDescent="0.25"/>
    <row r="11112" customFormat="1" x14ac:dyDescent="0.25"/>
    <row r="11113" customFormat="1" x14ac:dyDescent="0.25"/>
    <row r="11114" customFormat="1" x14ac:dyDescent="0.25"/>
    <row r="11115" customFormat="1" x14ac:dyDescent="0.25"/>
    <row r="11116" customFormat="1" x14ac:dyDescent="0.25"/>
    <row r="11117" customFormat="1" x14ac:dyDescent="0.25"/>
    <row r="11118" customFormat="1" x14ac:dyDescent="0.25"/>
    <row r="11119" customFormat="1" x14ac:dyDescent="0.25"/>
    <row r="11120" customFormat="1" x14ac:dyDescent="0.25"/>
    <row r="11121" customFormat="1" x14ac:dyDescent="0.25"/>
    <row r="11122" customFormat="1" x14ac:dyDescent="0.25"/>
    <row r="11123" customFormat="1" x14ac:dyDescent="0.25"/>
    <row r="11124" customFormat="1" x14ac:dyDescent="0.25"/>
    <row r="11125" customFormat="1" x14ac:dyDescent="0.25"/>
    <row r="11126" customFormat="1" x14ac:dyDescent="0.25"/>
    <row r="11127" customFormat="1" x14ac:dyDescent="0.25"/>
    <row r="11128" customFormat="1" x14ac:dyDescent="0.25"/>
    <row r="11129" customFormat="1" x14ac:dyDescent="0.25"/>
    <row r="11130" customFormat="1" x14ac:dyDescent="0.25"/>
    <row r="11131" customFormat="1" x14ac:dyDescent="0.25"/>
    <row r="11132" customFormat="1" x14ac:dyDescent="0.25"/>
    <row r="11133" customFormat="1" x14ac:dyDescent="0.25"/>
    <row r="11134" customFormat="1" x14ac:dyDescent="0.25"/>
    <row r="11135" customFormat="1" x14ac:dyDescent="0.25"/>
    <row r="11136" customFormat="1" x14ac:dyDescent="0.25"/>
    <row r="11137" customFormat="1" x14ac:dyDescent="0.25"/>
    <row r="11138" customFormat="1" x14ac:dyDescent="0.25"/>
    <row r="11139" customFormat="1" x14ac:dyDescent="0.25"/>
    <row r="11140" customFormat="1" x14ac:dyDescent="0.25"/>
    <row r="11141" customFormat="1" x14ac:dyDescent="0.25"/>
    <row r="11142" customFormat="1" x14ac:dyDescent="0.25"/>
    <row r="11143" customFormat="1" x14ac:dyDescent="0.25"/>
    <row r="11144" customFormat="1" x14ac:dyDescent="0.25"/>
    <row r="11145" customFormat="1" x14ac:dyDescent="0.25"/>
    <row r="11146" customFormat="1" x14ac:dyDescent="0.25"/>
    <row r="11147" customFormat="1" x14ac:dyDescent="0.25"/>
    <row r="11148" customFormat="1" x14ac:dyDescent="0.25"/>
    <row r="11149" customFormat="1" x14ac:dyDescent="0.25"/>
    <row r="11150" customFormat="1" x14ac:dyDescent="0.25"/>
    <row r="11151" customFormat="1" x14ac:dyDescent="0.25"/>
    <row r="11152" customFormat="1" x14ac:dyDescent="0.25"/>
    <row r="11153" customFormat="1" x14ac:dyDescent="0.25"/>
    <row r="11154" customFormat="1" x14ac:dyDescent="0.25"/>
    <row r="11155" customFormat="1" x14ac:dyDescent="0.25"/>
    <row r="11156" customFormat="1" x14ac:dyDescent="0.25"/>
    <row r="11157" customFormat="1" x14ac:dyDescent="0.25"/>
    <row r="11158" customFormat="1" x14ac:dyDescent="0.25"/>
    <row r="11159" customFormat="1" x14ac:dyDescent="0.25"/>
    <row r="11160" customFormat="1" x14ac:dyDescent="0.25"/>
    <row r="11161" customFormat="1" x14ac:dyDescent="0.25"/>
    <row r="11162" customFormat="1" x14ac:dyDescent="0.25"/>
    <row r="11163" customFormat="1" x14ac:dyDescent="0.25"/>
    <row r="11164" customFormat="1" x14ac:dyDescent="0.25"/>
    <row r="11165" customFormat="1" x14ac:dyDescent="0.25"/>
    <row r="11166" customFormat="1" x14ac:dyDescent="0.25"/>
    <row r="11167" customFormat="1" x14ac:dyDescent="0.25"/>
    <row r="11168" customFormat="1" x14ac:dyDescent="0.25"/>
    <row r="11169" customFormat="1" x14ac:dyDescent="0.25"/>
    <row r="11170" customFormat="1" x14ac:dyDescent="0.25"/>
    <row r="11171" customFormat="1" x14ac:dyDescent="0.25"/>
    <row r="11172" customFormat="1" x14ac:dyDescent="0.25"/>
    <row r="11173" customFormat="1" x14ac:dyDescent="0.25"/>
    <row r="11174" customFormat="1" x14ac:dyDescent="0.25"/>
    <row r="11175" customFormat="1" x14ac:dyDescent="0.25"/>
    <row r="11176" customFormat="1" x14ac:dyDescent="0.25"/>
    <row r="11177" customFormat="1" x14ac:dyDescent="0.25"/>
    <row r="11178" customFormat="1" x14ac:dyDescent="0.25"/>
    <row r="11179" customFormat="1" x14ac:dyDescent="0.25"/>
    <row r="11180" customFormat="1" x14ac:dyDescent="0.25"/>
    <row r="11181" customFormat="1" x14ac:dyDescent="0.25"/>
    <row r="11182" customFormat="1" x14ac:dyDescent="0.25"/>
    <row r="11183" customFormat="1" x14ac:dyDescent="0.25"/>
    <row r="11184" customFormat="1" x14ac:dyDescent="0.25"/>
    <row r="11185" customFormat="1" x14ac:dyDescent="0.25"/>
    <row r="11186" customFormat="1" x14ac:dyDescent="0.25"/>
    <row r="11187" customFormat="1" x14ac:dyDescent="0.25"/>
    <row r="11188" customFormat="1" x14ac:dyDescent="0.25"/>
    <row r="11189" customFormat="1" x14ac:dyDescent="0.25"/>
    <row r="11190" customFormat="1" x14ac:dyDescent="0.25"/>
    <row r="11191" customFormat="1" x14ac:dyDescent="0.25"/>
    <row r="11192" customFormat="1" x14ac:dyDescent="0.25"/>
    <row r="11193" customFormat="1" x14ac:dyDescent="0.25"/>
    <row r="11194" customFormat="1" x14ac:dyDescent="0.25"/>
    <row r="11195" customFormat="1" x14ac:dyDescent="0.25"/>
    <row r="11196" customFormat="1" x14ac:dyDescent="0.25"/>
    <row r="11197" customFormat="1" x14ac:dyDescent="0.25"/>
    <row r="11198" customFormat="1" x14ac:dyDescent="0.25"/>
    <row r="11199" customFormat="1" x14ac:dyDescent="0.25"/>
    <row r="11200" customFormat="1" x14ac:dyDescent="0.25"/>
    <row r="11201" customFormat="1" x14ac:dyDescent="0.25"/>
    <row r="11202" customFormat="1" x14ac:dyDescent="0.25"/>
    <row r="11203" customFormat="1" x14ac:dyDescent="0.25"/>
    <row r="11204" customFormat="1" x14ac:dyDescent="0.25"/>
    <row r="11205" customFormat="1" x14ac:dyDescent="0.25"/>
    <row r="11206" customFormat="1" x14ac:dyDescent="0.25"/>
    <row r="11207" customFormat="1" x14ac:dyDescent="0.25"/>
    <row r="11208" customFormat="1" x14ac:dyDescent="0.25"/>
    <row r="11209" customFormat="1" x14ac:dyDescent="0.25"/>
    <row r="11210" customFormat="1" x14ac:dyDescent="0.25"/>
    <row r="11211" customFormat="1" x14ac:dyDescent="0.25"/>
    <row r="11212" customFormat="1" x14ac:dyDescent="0.25"/>
    <row r="11213" customFormat="1" x14ac:dyDescent="0.25"/>
    <row r="11214" customFormat="1" x14ac:dyDescent="0.25"/>
    <row r="11215" customFormat="1" x14ac:dyDescent="0.25"/>
    <row r="11216" customFormat="1" x14ac:dyDescent="0.25"/>
    <row r="11217" customFormat="1" x14ac:dyDescent="0.25"/>
    <row r="11218" customFormat="1" x14ac:dyDescent="0.25"/>
    <row r="11219" customFormat="1" x14ac:dyDescent="0.25"/>
    <row r="11220" customFormat="1" x14ac:dyDescent="0.25"/>
    <row r="11221" customFormat="1" x14ac:dyDescent="0.25"/>
    <row r="11222" customFormat="1" x14ac:dyDescent="0.25"/>
    <row r="11223" customFormat="1" x14ac:dyDescent="0.25"/>
    <row r="11224" customFormat="1" x14ac:dyDescent="0.25"/>
    <row r="11225" customFormat="1" x14ac:dyDescent="0.25"/>
    <row r="11226" customFormat="1" x14ac:dyDescent="0.25"/>
    <row r="11227" customFormat="1" x14ac:dyDescent="0.25"/>
    <row r="11228" customFormat="1" x14ac:dyDescent="0.25"/>
    <row r="11229" customFormat="1" x14ac:dyDescent="0.25"/>
    <row r="11230" customFormat="1" x14ac:dyDescent="0.25"/>
    <row r="11231" customFormat="1" x14ac:dyDescent="0.25"/>
    <row r="11232" customFormat="1" x14ac:dyDescent="0.25"/>
    <row r="11233" customFormat="1" x14ac:dyDescent="0.25"/>
    <row r="11234" customFormat="1" x14ac:dyDescent="0.25"/>
    <row r="11235" customFormat="1" x14ac:dyDescent="0.25"/>
    <row r="11236" customFormat="1" x14ac:dyDescent="0.25"/>
    <row r="11237" customFormat="1" x14ac:dyDescent="0.25"/>
    <row r="11238" customFormat="1" x14ac:dyDescent="0.25"/>
    <row r="11239" customFormat="1" x14ac:dyDescent="0.25"/>
    <row r="11240" customFormat="1" x14ac:dyDescent="0.25"/>
    <row r="11241" customFormat="1" x14ac:dyDescent="0.25"/>
    <row r="11242" customFormat="1" x14ac:dyDescent="0.25"/>
    <row r="11243" customFormat="1" x14ac:dyDescent="0.25"/>
    <row r="11244" customFormat="1" x14ac:dyDescent="0.25"/>
    <row r="11245" customFormat="1" x14ac:dyDescent="0.25"/>
    <row r="11246" customFormat="1" x14ac:dyDescent="0.25"/>
    <row r="11247" customFormat="1" x14ac:dyDescent="0.25"/>
    <row r="11248" customFormat="1" x14ac:dyDescent="0.25"/>
    <row r="11249" customFormat="1" x14ac:dyDescent="0.25"/>
    <row r="11250" customFormat="1" x14ac:dyDescent="0.25"/>
    <row r="11251" customFormat="1" x14ac:dyDescent="0.25"/>
    <row r="11252" customFormat="1" x14ac:dyDescent="0.25"/>
    <row r="11253" customFormat="1" x14ac:dyDescent="0.25"/>
    <row r="11254" customFormat="1" x14ac:dyDescent="0.25"/>
    <row r="11255" customFormat="1" x14ac:dyDescent="0.25"/>
    <row r="11256" customFormat="1" x14ac:dyDescent="0.25"/>
    <row r="11257" customFormat="1" x14ac:dyDescent="0.25"/>
    <row r="11258" customFormat="1" x14ac:dyDescent="0.25"/>
    <row r="11259" customFormat="1" x14ac:dyDescent="0.25"/>
    <row r="11260" customFormat="1" x14ac:dyDescent="0.25"/>
    <row r="11261" customFormat="1" x14ac:dyDescent="0.25"/>
    <row r="11262" customFormat="1" x14ac:dyDescent="0.25"/>
    <row r="11263" customFormat="1" x14ac:dyDescent="0.25"/>
    <row r="11264" customFormat="1" x14ac:dyDescent="0.25"/>
    <row r="11265" customFormat="1" x14ac:dyDescent="0.25"/>
    <row r="11266" customFormat="1" x14ac:dyDescent="0.25"/>
    <row r="11267" customFormat="1" x14ac:dyDescent="0.25"/>
    <row r="11268" customFormat="1" x14ac:dyDescent="0.25"/>
    <row r="11269" customFormat="1" x14ac:dyDescent="0.25"/>
    <row r="11270" customFormat="1" x14ac:dyDescent="0.25"/>
    <row r="11271" customFormat="1" x14ac:dyDescent="0.25"/>
    <row r="11272" customFormat="1" x14ac:dyDescent="0.25"/>
    <row r="11273" customFormat="1" x14ac:dyDescent="0.25"/>
    <row r="11274" customFormat="1" x14ac:dyDescent="0.25"/>
    <row r="11275" customFormat="1" x14ac:dyDescent="0.25"/>
    <row r="11276" customFormat="1" x14ac:dyDescent="0.25"/>
    <row r="11277" customFormat="1" x14ac:dyDescent="0.25"/>
    <row r="11278" customFormat="1" x14ac:dyDescent="0.25"/>
    <row r="11279" customFormat="1" x14ac:dyDescent="0.25"/>
    <row r="11280" customFormat="1" x14ac:dyDescent="0.25"/>
    <row r="11281" customFormat="1" x14ac:dyDescent="0.25"/>
    <row r="11282" customFormat="1" x14ac:dyDescent="0.25"/>
    <row r="11283" customFormat="1" x14ac:dyDescent="0.25"/>
    <row r="11284" customFormat="1" x14ac:dyDescent="0.25"/>
    <row r="11285" customFormat="1" x14ac:dyDescent="0.25"/>
    <row r="11286" customFormat="1" x14ac:dyDescent="0.25"/>
    <row r="11287" customFormat="1" x14ac:dyDescent="0.25"/>
    <row r="11288" customFormat="1" x14ac:dyDescent="0.25"/>
    <row r="11289" customFormat="1" x14ac:dyDescent="0.25"/>
    <row r="11290" customFormat="1" x14ac:dyDescent="0.25"/>
    <row r="11291" customFormat="1" x14ac:dyDescent="0.25"/>
    <row r="11292" customFormat="1" x14ac:dyDescent="0.25"/>
    <row r="11293" customFormat="1" x14ac:dyDescent="0.25"/>
    <row r="11294" customFormat="1" x14ac:dyDescent="0.25"/>
    <row r="11295" customFormat="1" x14ac:dyDescent="0.25"/>
    <row r="11296" customFormat="1" x14ac:dyDescent="0.25"/>
    <row r="11297" customFormat="1" x14ac:dyDescent="0.25"/>
    <row r="11298" customFormat="1" x14ac:dyDescent="0.25"/>
    <row r="11299" customFormat="1" x14ac:dyDescent="0.25"/>
    <row r="11300" customFormat="1" x14ac:dyDescent="0.25"/>
    <row r="11301" customFormat="1" x14ac:dyDescent="0.25"/>
    <row r="11302" customFormat="1" x14ac:dyDescent="0.25"/>
    <row r="11303" customFormat="1" x14ac:dyDescent="0.25"/>
    <row r="11304" customFormat="1" x14ac:dyDescent="0.25"/>
    <row r="11305" customFormat="1" x14ac:dyDescent="0.25"/>
    <row r="11306" customFormat="1" x14ac:dyDescent="0.25"/>
    <row r="11307" customFormat="1" x14ac:dyDescent="0.25"/>
    <row r="11308" customFormat="1" x14ac:dyDescent="0.25"/>
    <row r="11309" customFormat="1" x14ac:dyDescent="0.25"/>
    <row r="11310" customFormat="1" x14ac:dyDescent="0.25"/>
    <row r="11311" customFormat="1" x14ac:dyDescent="0.25"/>
    <row r="11312" customFormat="1" x14ac:dyDescent="0.25"/>
    <row r="11313" customFormat="1" x14ac:dyDescent="0.25"/>
    <row r="11314" customFormat="1" x14ac:dyDescent="0.25"/>
    <row r="11315" customFormat="1" x14ac:dyDescent="0.25"/>
    <row r="11316" customFormat="1" x14ac:dyDescent="0.25"/>
    <row r="11317" customFormat="1" x14ac:dyDescent="0.25"/>
    <row r="11318" customFormat="1" x14ac:dyDescent="0.25"/>
    <row r="11319" customFormat="1" x14ac:dyDescent="0.25"/>
    <row r="11320" customFormat="1" x14ac:dyDescent="0.25"/>
    <row r="11321" customFormat="1" x14ac:dyDescent="0.25"/>
    <row r="11322" customFormat="1" x14ac:dyDescent="0.25"/>
    <row r="11323" customFormat="1" x14ac:dyDescent="0.25"/>
    <row r="11324" customFormat="1" x14ac:dyDescent="0.25"/>
    <row r="11325" customFormat="1" x14ac:dyDescent="0.25"/>
    <row r="11326" customFormat="1" x14ac:dyDescent="0.25"/>
    <row r="11327" customFormat="1" x14ac:dyDescent="0.25"/>
    <row r="11328" customFormat="1" x14ac:dyDescent="0.25"/>
    <row r="11329" customFormat="1" x14ac:dyDescent="0.25"/>
    <row r="11330" customFormat="1" x14ac:dyDescent="0.25"/>
    <row r="11331" customFormat="1" x14ac:dyDescent="0.25"/>
    <row r="11332" customFormat="1" x14ac:dyDescent="0.25"/>
    <row r="11333" customFormat="1" x14ac:dyDescent="0.25"/>
    <row r="11334" customFormat="1" x14ac:dyDescent="0.25"/>
    <row r="11335" customFormat="1" x14ac:dyDescent="0.25"/>
    <row r="11336" customFormat="1" x14ac:dyDescent="0.25"/>
    <row r="11337" customFormat="1" x14ac:dyDescent="0.25"/>
    <row r="11338" customFormat="1" x14ac:dyDescent="0.25"/>
    <row r="11339" customFormat="1" x14ac:dyDescent="0.25"/>
    <row r="11340" customFormat="1" x14ac:dyDescent="0.25"/>
    <row r="11341" customFormat="1" x14ac:dyDescent="0.25"/>
    <row r="11342" customFormat="1" x14ac:dyDescent="0.25"/>
    <row r="11343" customFormat="1" x14ac:dyDescent="0.25"/>
    <row r="11344" customFormat="1" x14ac:dyDescent="0.25"/>
    <row r="11345" customFormat="1" x14ac:dyDescent="0.25"/>
    <row r="11346" customFormat="1" x14ac:dyDescent="0.25"/>
    <row r="11347" customFormat="1" x14ac:dyDescent="0.25"/>
    <row r="11348" customFormat="1" x14ac:dyDescent="0.25"/>
    <row r="11349" customFormat="1" x14ac:dyDescent="0.25"/>
    <row r="11350" customFormat="1" x14ac:dyDescent="0.25"/>
    <row r="11351" customFormat="1" x14ac:dyDescent="0.25"/>
    <row r="11352" customFormat="1" x14ac:dyDescent="0.25"/>
    <row r="11353" customFormat="1" x14ac:dyDescent="0.25"/>
    <row r="11354" customFormat="1" x14ac:dyDescent="0.25"/>
    <row r="11355" customFormat="1" x14ac:dyDescent="0.25"/>
    <row r="11356" customFormat="1" x14ac:dyDescent="0.25"/>
    <row r="11357" customFormat="1" x14ac:dyDescent="0.25"/>
    <row r="11358" customFormat="1" x14ac:dyDescent="0.25"/>
    <row r="11359" customFormat="1" x14ac:dyDescent="0.25"/>
    <row r="11360" customFormat="1" x14ac:dyDescent="0.25"/>
    <row r="11361" customFormat="1" x14ac:dyDescent="0.25"/>
    <row r="11362" customFormat="1" x14ac:dyDescent="0.25"/>
    <row r="11363" customFormat="1" x14ac:dyDescent="0.25"/>
    <row r="11364" customFormat="1" x14ac:dyDescent="0.25"/>
    <row r="11365" customFormat="1" x14ac:dyDescent="0.25"/>
    <row r="11366" customFormat="1" x14ac:dyDescent="0.25"/>
    <row r="11367" customFormat="1" x14ac:dyDescent="0.25"/>
    <row r="11368" customFormat="1" x14ac:dyDescent="0.25"/>
    <row r="11369" customFormat="1" x14ac:dyDescent="0.25"/>
    <row r="11370" customFormat="1" x14ac:dyDescent="0.25"/>
    <row r="11371" customFormat="1" x14ac:dyDescent="0.25"/>
    <row r="11372" customFormat="1" x14ac:dyDescent="0.25"/>
    <row r="11373" customFormat="1" x14ac:dyDescent="0.25"/>
    <row r="11374" customFormat="1" x14ac:dyDescent="0.25"/>
    <row r="11375" customFormat="1" x14ac:dyDescent="0.25"/>
    <row r="11376" customFormat="1" x14ac:dyDescent="0.25"/>
    <row r="11377" customFormat="1" x14ac:dyDescent="0.25"/>
    <row r="11378" customFormat="1" x14ac:dyDescent="0.25"/>
    <row r="11379" customFormat="1" x14ac:dyDescent="0.25"/>
    <row r="11380" customFormat="1" x14ac:dyDescent="0.25"/>
    <row r="11381" customFormat="1" x14ac:dyDescent="0.25"/>
    <row r="11382" customFormat="1" x14ac:dyDescent="0.25"/>
    <row r="11383" customFormat="1" x14ac:dyDescent="0.25"/>
    <row r="11384" customFormat="1" x14ac:dyDescent="0.25"/>
    <row r="11385" customFormat="1" x14ac:dyDescent="0.25"/>
    <row r="11386" customFormat="1" x14ac:dyDescent="0.25"/>
    <row r="11387" customFormat="1" x14ac:dyDescent="0.25"/>
    <row r="11388" customFormat="1" x14ac:dyDescent="0.25"/>
    <row r="11389" customFormat="1" x14ac:dyDescent="0.25"/>
    <row r="11390" customFormat="1" x14ac:dyDescent="0.25"/>
    <row r="11391" customFormat="1" x14ac:dyDescent="0.25"/>
    <row r="11392" customFormat="1" x14ac:dyDescent="0.25"/>
    <row r="11393" customFormat="1" x14ac:dyDescent="0.25"/>
    <row r="11394" customFormat="1" x14ac:dyDescent="0.25"/>
    <row r="11395" customFormat="1" x14ac:dyDescent="0.25"/>
    <row r="11396" customFormat="1" x14ac:dyDescent="0.25"/>
    <row r="11397" customFormat="1" x14ac:dyDescent="0.25"/>
    <row r="11398" customFormat="1" x14ac:dyDescent="0.25"/>
    <row r="11399" customFormat="1" x14ac:dyDescent="0.25"/>
    <row r="11400" customFormat="1" x14ac:dyDescent="0.25"/>
    <row r="11401" customFormat="1" x14ac:dyDescent="0.25"/>
    <row r="11402" customFormat="1" x14ac:dyDescent="0.25"/>
    <row r="11403" customFormat="1" x14ac:dyDescent="0.25"/>
    <row r="11404" customFormat="1" x14ac:dyDescent="0.25"/>
    <row r="11405" customFormat="1" x14ac:dyDescent="0.25"/>
    <row r="11406" customFormat="1" x14ac:dyDescent="0.25"/>
    <row r="11407" customFormat="1" x14ac:dyDescent="0.25"/>
    <row r="11408" customFormat="1" x14ac:dyDescent="0.25"/>
    <row r="11409" customFormat="1" x14ac:dyDescent="0.25"/>
    <row r="11410" customFormat="1" x14ac:dyDescent="0.25"/>
    <row r="11411" customFormat="1" x14ac:dyDescent="0.25"/>
    <row r="11412" customFormat="1" x14ac:dyDescent="0.25"/>
    <row r="11413" customFormat="1" x14ac:dyDescent="0.25"/>
    <row r="11414" customFormat="1" x14ac:dyDescent="0.25"/>
    <row r="11415" customFormat="1" x14ac:dyDescent="0.25"/>
    <row r="11416" customFormat="1" x14ac:dyDescent="0.25"/>
    <row r="11417" customFormat="1" x14ac:dyDescent="0.25"/>
    <row r="11418" customFormat="1" x14ac:dyDescent="0.25"/>
    <row r="11419" customFormat="1" x14ac:dyDescent="0.25"/>
    <row r="11420" customFormat="1" x14ac:dyDescent="0.25"/>
    <row r="11421" customFormat="1" x14ac:dyDescent="0.25"/>
    <row r="11422" customFormat="1" x14ac:dyDescent="0.25"/>
    <row r="11423" customFormat="1" x14ac:dyDescent="0.25"/>
    <row r="11424" customFormat="1" x14ac:dyDescent="0.25"/>
    <row r="11425" customFormat="1" x14ac:dyDescent="0.25"/>
    <row r="11426" customFormat="1" x14ac:dyDescent="0.25"/>
    <row r="11427" customFormat="1" x14ac:dyDescent="0.25"/>
    <row r="11428" customFormat="1" x14ac:dyDescent="0.25"/>
    <row r="11429" customFormat="1" x14ac:dyDescent="0.25"/>
    <row r="11430" customFormat="1" x14ac:dyDescent="0.25"/>
    <row r="11431" customFormat="1" x14ac:dyDescent="0.25"/>
    <row r="11432" customFormat="1" x14ac:dyDescent="0.25"/>
    <row r="11433" customFormat="1" x14ac:dyDescent="0.25"/>
    <row r="11434" customFormat="1" x14ac:dyDescent="0.25"/>
    <row r="11435" customFormat="1" x14ac:dyDescent="0.25"/>
    <row r="11436" customFormat="1" x14ac:dyDescent="0.25"/>
    <row r="11437" customFormat="1" x14ac:dyDescent="0.25"/>
    <row r="11438" customFormat="1" x14ac:dyDescent="0.25"/>
    <row r="11439" customFormat="1" x14ac:dyDescent="0.25"/>
    <row r="11440" customFormat="1" x14ac:dyDescent="0.25"/>
    <row r="11441" customFormat="1" x14ac:dyDescent="0.25"/>
    <row r="11442" customFormat="1" x14ac:dyDescent="0.25"/>
    <row r="11443" customFormat="1" x14ac:dyDescent="0.25"/>
    <row r="11444" customFormat="1" x14ac:dyDescent="0.25"/>
    <row r="11445" customFormat="1" x14ac:dyDescent="0.25"/>
    <row r="11446" customFormat="1" x14ac:dyDescent="0.25"/>
    <row r="11447" customFormat="1" x14ac:dyDescent="0.25"/>
    <row r="11448" customFormat="1" x14ac:dyDescent="0.25"/>
    <row r="11449" customFormat="1" x14ac:dyDescent="0.25"/>
    <row r="11450" customFormat="1" x14ac:dyDescent="0.25"/>
    <row r="11451" customFormat="1" x14ac:dyDescent="0.25"/>
    <row r="11452" customFormat="1" x14ac:dyDescent="0.25"/>
    <row r="11453" customFormat="1" x14ac:dyDescent="0.25"/>
    <row r="11454" customFormat="1" x14ac:dyDescent="0.25"/>
    <row r="11455" customFormat="1" x14ac:dyDescent="0.25"/>
    <row r="11456" customFormat="1" x14ac:dyDescent="0.25"/>
    <row r="11457" customFormat="1" x14ac:dyDescent="0.25"/>
    <row r="11458" customFormat="1" x14ac:dyDescent="0.25"/>
    <row r="11459" customFormat="1" x14ac:dyDescent="0.25"/>
    <row r="11460" customFormat="1" x14ac:dyDescent="0.25"/>
    <row r="11461" customFormat="1" x14ac:dyDescent="0.25"/>
    <row r="11462" customFormat="1" x14ac:dyDescent="0.25"/>
    <row r="11463" customFormat="1" x14ac:dyDescent="0.25"/>
    <row r="11464" customFormat="1" x14ac:dyDescent="0.25"/>
    <row r="11465" customFormat="1" x14ac:dyDescent="0.25"/>
    <row r="11466" customFormat="1" x14ac:dyDescent="0.25"/>
    <row r="11467" customFormat="1" x14ac:dyDescent="0.25"/>
    <row r="11468" customFormat="1" x14ac:dyDescent="0.25"/>
    <row r="11469" customFormat="1" x14ac:dyDescent="0.25"/>
    <row r="11470" customFormat="1" x14ac:dyDescent="0.25"/>
    <row r="11471" customFormat="1" x14ac:dyDescent="0.25"/>
    <row r="11472" customFormat="1" x14ac:dyDescent="0.25"/>
    <row r="11473" customFormat="1" x14ac:dyDescent="0.25"/>
    <row r="11474" customFormat="1" x14ac:dyDescent="0.25"/>
    <row r="11475" customFormat="1" x14ac:dyDescent="0.25"/>
    <row r="11476" customFormat="1" x14ac:dyDescent="0.25"/>
    <row r="11477" customFormat="1" x14ac:dyDescent="0.25"/>
    <row r="11478" customFormat="1" x14ac:dyDescent="0.25"/>
    <row r="11479" customFormat="1" x14ac:dyDescent="0.25"/>
    <row r="11480" customFormat="1" x14ac:dyDescent="0.25"/>
    <row r="11481" customFormat="1" x14ac:dyDescent="0.25"/>
    <row r="11482" customFormat="1" x14ac:dyDescent="0.25"/>
    <row r="11483" customFormat="1" x14ac:dyDescent="0.25"/>
    <row r="11484" customFormat="1" x14ac:dyDescent="0.25"/>
    <row r="11485" customFormat="1" x14ac:dyDescent="0.25"/>
    <row r="11486" customFormat="1" x14ac:dyDescent="0.25"/>
    <row r="11487" customFormat="1" x14ac:dyDescent="0.25"/>
    <row r="11488" customFormat="1" x14ac:dyDescent="0.25"/>
    <row r="11489" customFormat="1" x14ac:dyDescent="0.25"/>
    <row r="11490" customFormat="1" x14ac:dyDescent="0.25"/>
    <row r="11491" customFormat="1" x14ac:dyDescent="0.25"/>
    <row r="11492" customFormat="1" x14ac:dyDescent="0.25"/>
    <row r="11493" customFormat="1" x14ac:dyDescent="0.25"/>
    <row r="11494" customFormat="1" x14ac:dyDescent="0.25"/>
    <row r="11495" customFormat="1" x14ac:dyDescent="0.25"/>
    <row r="11496" customFormat="1" x14ac:dyDescent="0.25"/>
    <row r="11497" customFormat="1" x14ac:dyDescent="0.25"/>
    <row r="11498" customFormat="1" x14ac:dyDescent="0.25"/>
    <row r="11499" customFormat="1" x14ac:dyDescent="0.25"/>
    <row r="11500" customFormat="1" x14ac:dyDescent="0.25"/>
    <row r="11501" customFormat="1" x14ac:dyDescent="0.25"/>
    <row r="11502" customFormat="1" x14ac:dyDescent="0.25"/>
    <row r="11503" customFormat="1" x14ac:dyDescent="0.25"/>
    <row r="11504" customFormat="1" x14ac:dyDescent="0.25"/>
    <row r="11505" customFormat="1" x14ac:dyDescent="0.25"/>
    <row r="11506" customFormat="1" x14ac:dyDescent="0.25"/>
    <row r="11507" customFormat="1" x14ac:dyDescent="0.25"/>
    <row r="11508" customFormat="1" x14ac:dyDescent="0.25"/>
    <row r="11509" customFormat="1" x14ac:dyDescent="0.25"/>
    <row r="11510" customFormat="1" x14ac:dyDescent="0.25"/>
    <row r="11511" customFormat="1" x14ac:dyDescent="0.25"/>
    <row r="11512" customFormat="1" x14ac:dyDescent="0.25"/>
    <row r="11513" customFormat="1" x14ac:dyDescent="0.25"/>
    <row r="11514" customFormat="1" x14ac:dyDescent="0.25"/>
    <row r="11515" customFormat="1" x14ac:dyDescent="0.25"/>
    <row r="11516" customFormat="1" x14ac:dyDescent="0.25"/>
    <row r="11517" customFormat="1" x14ac:dyDescent="0.25"/>
    <row r="11518" customFormat="1" x14ac:dyDescent="0.25"/>
    <row r="11519" customFormat="1" x14ac:dyDescent="0.25"/>
    <row r="11520" customFormat="1" x14ac:dyDescent="0.25"/>
    <row r="11521" customFormat="1" x14ac:dyDescent="0.25"/>
    <row r="11522" customFormat="1" x14ac:dyDescent="0.25"/>
    <row r="11523" customFormat="1" x14ac:dyDescent="0.25"/>
    <row r="11524" customFormat="1" x14ac:dyDescent="0.25"/>
    <row r="11525" customFormat="1" x14ac:dyDescent="0.25"/>
    <row r="11526" customFormat="1" x14ac:dyDescent="0.25"/>
    <row r="11527" customFormat="1" x14ac:dyDescent="0.25"/>
    <row r="11528" customFormat="1" x14ac:dyDescent="0.25"/>
    <row r="11529" customFormat="1" x14ac:dyDescent="0.25"/>
    <row r="11530" customFormat="1" x14ac:dyDescent="0.25"/>
    <row r="11531" customFormat="1" x14ac:dyDescent="0.25"/>
    <row r="11532" customFormat="1" x14ac:dyDescent="0.25"/>
    <row r="11533" customFormat="1" x14ac:dyDescent="0.25"/>
    <row r="11534" customFormat="1" x14ac:dyDescent="0.25"/>
    <row r="11535" customFormat="1" x14ac:dyDescent="0.25"/>
    <row r="11536" customFormat="1" x14ac:dyDescent="0.25"/>
    <row r="11537" customFormat="1" x14ac:dyDescent="0.25"/>
    <row r="11538" customFormat="1" x14ac:dyDescent="0.25"/>
    <row r="11539" customFormat="1" x14ac:dyDescent="0.25"/>
    <row r="11540" customFormat="1" x14ac:dyDescent="0.25"/>
    <row r="11541" customFormat="1" x14ac:dyDescent="0.25"/>
    <row r="11542" customFormat="1" x14ac:dyDescent="0.25"/>
    <row r="11543" customFormat="1" x14ac:dyDescent="0.25"/>
    <row r="11544" customFormat="1" x14ac:dyDescent="0.25"/>
    <row r="11545" customFormat="1" x14ac:dyDescent="0.25"/>
    <row r="11546" customFormat="1" x14ac:dyDescent="0.25"/>
    <row r="11547" customFormat="1" x14ac:dyDescent="0.25"/>
    <row r="11548" customFormat="1" x14ac:dyDescent="0.25"/>
    <row r="11549" customFormat="1" x14ac:dyDescent="0.25"/>
    <row r="11550" customFormat="1" x14ac:dyDescent="0.25"/>
    <row r="11551" customFormat="1" x14ac:dyDescent="0.25"/>
    <row r="11552" customFormat="1" x14ac:dyDescent="0.25"/>
    <row r="11553" customFormat="1" x14ac:dyDescent="0.25"/>
    <row r="11554" customFormat="1" x14ac:dyDescent="0.25"/>
    <row r="11555" customFormat="1" x14ac:dyDescent="0.25"/>
    <row r="11556" customFormat="1" x14ac:dyDescent="0.25"/>
    <row r="11557" customFormat="1" x14ac:dyDescent="0.25"/>
    <row r="11558" customFormat="1" x14ac:dyDescent="0.25"/>
    <row r="11559" customFormat="1" x14ac:dyDescent="0.25"/>
    <row r="11560" customFormat="1" x14ac:dyDescent="0.25"/>
    <row r="11561" customFormat="1" x14ac:dyDescent="0.25"/>
    <row r="11562" customFormat="1" x14ac:dyDescent="0.25"/>
    <row r="11563" customFormat="1" x14ac:dyDescent="0.25"/>
    <row r="11564" customFormat="1" x14ac:dyDescent="0.25"/>
    <row r="11565" customFormat="1" x14ac:dyDescent="0.25"/>
    <row r="11566" customFormat="1" x14ac:dyDescent="0.25"/>
    <row r="11567" customFormat="1" x14ac:dyDescent="0.25"/>
    <row r="11568" customFormat="1" x14ac:dyDescent="0.25"/>
    <row r="11569" customFormat="1" x14ac:dyDescent="0.25"/>
    <row r="11570" customFormat="1" x14ac:dyDescent="0.25"/>
    <row r="11571" customFormat="1" x14ac:dyDescent="0.25"/>
    <row r="11572" customFormat="1" x14ac:dyDescent="0.25"/>
    <row r="11573" customFormat="1" x14ac:dyDescent="0.25"/>
    <row r="11574" customFormat="1" x14ac:dyDescent="0.25"/>
    <row r="11575" customFormat="1" x14ac:dyDescent="0.25"/>
    <row r="11576" customFormat="1" x14ac:dyDescent="0.25"/>
    <row r="11577" customFormat="1" x14ac:dyDescent="0.25"/>
    <row r="11578" customFormat="1" x14ac:dyDescent="0.25"/>
    <row r="11579" customFormat="1" x14ac:dyDescent="0.25"/>
    <row r="11580" customFormat="1" x14ac:dyDescent="0.25"/>
    <row r="11581" customFormat="1" x14ac:dyDescent="0.25"/>
    <row r="11582" customFormat="1" x14ac:dyDescent="0.25"/>
    <row r="11583" customFormat="1" x14ac:dyDescent="0.25"/>
    <row r="11584" customFormat="1" x14ac:dyDescent="0.25"/>
    <row r="11585" customFormat="1" x14ac:dyDescent="0.25"/>
    <row r="11586" customFormat="1" x14ac:dyDescent="0.25"/>
    <row r="11587" customFormat="1" x14ac:dyDescent="0.25"/>
    <row r="11588" customFormat="1" x14ac:dyDescent="0.25"/>
    <row r="11589" customFormat="1" x14ac:dyDescent="0.25"/>
    <row r="11590" customFormat="1" x14ac:dyDescent="0.25"/>
    <row r="11591" customFormat="1" x14ac:dyDescent="0.25"/>
    <row r="11592" customFormat="1" x14ac:dyDescent="0.25"/>
    <row r="11593" customFormat="1" x14ac:dyDescent="0.25"/>
    <row r="11594" customFormat="1" x14ac:dyDescent="0.25"/>
    <row r="11595" customFormat="1" x14ac:dyDescent="0.25"/>
    <row r="11596" customFormat="1" x14ac:dyDescent="0.25"/>
    <row r="11597" customFormat="1" x14ac:dyDescent="0.25"/>
    <row r="11598" customFormat="1" x14ac:dyDescent="0.25"/>
    <row r="11599" customFormat="1" x14ac:dyDescent="0.25"/>
    <row r="11600" customFormat="1" x14ac:dyDescent="0.25"/>
    <row r="11601" customFormat="1" x14ac:dyDescent="0.25"/>
    <row r="11602" customFormat="1" x14ac:dyDescent="0.25"/>
    <row r="11603" customFormat="1" x14ac:dyDescent="0.25"/>
    <row r="11604" customFormat="1" x14ac:dyDescent="0.25"/>
    <row r="11605" customFormat="1" x14ac:dyDescent="0.25"/>
    <row r="11606" customFormat="1" x14ac:dyDescent="0.25"/>
    <row r="11607" customFormat="1" x14ac:dyDescent="0.25"/>
    <row r="11608" customFormat="1" x14ac:dyDescent="0.25"/>
    <row r="11609" customFormat="1" x14ac:dyDescent="0.25"/>
    <row r="11610" customFormat="1" x14ac:dyDescent="0.25"/>
    <row r="11611" customFormat="1" x14ac:dyDescent="0.25"/>
    <row r="11612" customFormat="1" x14ac:dyDescent="0.25"/>
    <row r="11613" customFormat="1" x14ac:dyDescent="0.25"/>
    <row r="11614" customFormat="1" x14ac:dyDescent="0.25"/>
    <row r="11615" customFormat="1" x14ac:dyDescent="0.25"/>
    <row r="11616" customFormat="1" x14ac:dyDescent="0.25"/>
    <row r="11617" customFormat="1" x14ac:dyDescent="0.25"/>
    <row r="11618" customFormat="1" x14ac:dyDescent="0.25"/>
    <row r="11619" customFormat="1" x14ac:dyDescent="0.25"/>
    <row r="11620" customFormat="1" x14ac:dyDescent="0.25"/>
    <row r="11621" customFormat="1" x14ac:dyDescent="0.25"/>
    <row r="11622" customFormat="1" x14ac:dyDescent="0.25"/>
    <row r="11623" customFormat="1" x14ac:dyDescent="0.25"/>
    <row r="11624" customFormat="1" x14ac:dyDescent="0.25"/>
    <row r="11625" customFormat="1" x14ac:dyDescent="0.25"/>
    <row r="11626" customFormat="1" x14ac:dyDescent="0.25"/>
    <row r="11627" customFormat="1" x14ac:dyDescent="0.25"/>
    <row r="11628" customFormat="1" x14ac:dyDescent="0.25"/>
    <row r="11629" customFormat="1" x14ac:dyDescent="0.25"/>
    <row r="11630" customFormat="1" x14ac:dyDescent="0.25"/>
    <row r="11631" customFormat="1" x14ac:dyDescent="0.25"/>
    <row r="11632" customFormat="1" x14ac:dyDescent="0.25"/>
    <row r="11633" customFormat="1" x14ac:dyDescent="0.25"/>
    <row r="11634" customFormat="1" x14ac:dyDescent="0.25"/>
    <row r="11635" customFormat="1" x14ac:dyDescent="0.25"/>
    <row r="11636" customFormat="1" x14ac:dyDescent="0.25"/>
    <row r="11637" customFormat="1" x14ac:dyDescent="0.25"/>
    <row r="11638" customFormat="1" x14ac:dyDescent="0.25"/>
    <row r="11639" customFormat="1" x14ac:dyDescent="0.25"/>
    <row r="11640" customFormat="1" x14ac:dyDescent="0.25"/>
    <row r="11641" customFormat="1" x14ac:dyDescent="0.25"/>
    <row r="11642" customFormat="1" x14ac:dyDescent="0.25"/>
    <row r="11643" customFormat="1" x14ac:dyDescent="0.25"/>
    <row r="11644" customFormat="1" x14ac:dyDescent="0.25"/>
    <row r="11645" customFormat="1" x14ac:dyDescent="0.25"/>
    <row r="11646" customFormat="1" x14ac:dyDescent="0.25"/>
    <row r="11647" customFormat="1" x14ac:dyDescent="0.25"/>
    <row r="11648" customFormat="1" x14ac:dyDescent="0.25"/>
    <row r="11649" customFormat="1" x14ac:dyDescent="0.25"/>
    <row r="11650" customFormat="1" x14ac:dyDescent="0.25"/>
    <row r="11651" customFormat="1" x14ac:dyDescent="0.25"/>
    <row r="11652" customFormat="1" x14ac:dyDescent="0.25"/>
    <row r="11653" customFormat="1" x14ac:dyDescent="0.25"/>
    <row r="11654" customFormat="1" x14ac:dyDescent="0.25"/>
    <row r="11655" customFormat="1" x14ac:dyDescent="0.25"/>
    <row r="11656" customFormat="1" x14ac:dyDescent="0.25"/>
    <row r="11657" customFormat="1" x14ac:dyDescent="0.25"/>
    <row r="11658" customFormat="1" x14ac:dyDescent="0.25"/>
    <row r="11659" customFormat="1" x14ac:dyDescent="0.25"/>
    <row r="11660" customFormat="1" x14ac:dyDescent="0.25"/>
    <row r="11661" customFormat="1" x14ac:dyDescent="0.25"/>
    <row r="11662" customFormat="1" x14ac:dyDescent="0.25"/>
    <row r="11663" customFormat="1" x14ac:dyDescent="0.25"/>
    <row r="11664" customFormat="1" x14ac:dyDescent="0.25"/>
    <row r="11665" customFormat="1" x14ac:dyDescent="0.25"/>
    <row r="11666" customFormat="1" x14ac:dyDescent="0.25"/>
    <row r="11667" customFormat="1" x14ac:dyDescent="0.25"/>
    <row r="11668" customFormat="1" x14ac:dyDescent="0.25"/>
    <row r="11669" customFormat="1" x14ac:dyDescent="0.25"/>
    <row r="11670" customFormat="1" x14ac:dyDescent="0.25"/>
    <row r="11671" customFormat="1" x14ac:dyDescent="0.25"/>
    <row r="11672" customFormat="1" x14ac:dyDescent="0.25"/>
    <row r="11673" customFormat="1" x14ac:dyDescent="0.25"/>
    <row r="11674" customFormat="1" x14ac:dyDescent="0.25"/>
    <row r="11675" customFormat="1" x14ac:dyDescent="0.25"/>
    <row r="11676" customFormat="1" x14ac:dyDescent="0.25"/>
    <row r="11677" customFormat="1" x14ac:dyDescent="0.25"/>
    <row r="11678" customFormat="1" x14ac:dyDescent="0.25"/>
    <row r="11679" customFormat="1" x14ac:dyDescent="0.25"/>
    <row r="11680" customFormat="1" x14ac:dyDescent="0.25"/>
    <row r="11681" customFormat="1" x14ac:dyDescent="0.25"/>
    <row r="11682" customFormat="1" x14ac:dyDescent="0.25"/>
    <row r="11683" customFormat="1" x14ac:dyDescent="0.25"/>
    <row r="11684" customFormat="1" x14ac:dyDescent="0.25"/>
    <row r="11685" customFormat="1" x14ac:dyDescent="0.25"/>
    <row r="11686" customFormat="1" x14ac:dyDescent="0.25"/>
    <row r="11687" customFormat="1" x14ac:dyDescent="0.25"/>
    <row r="11688" customFormat="1" x14ac:dyDescent="0.25"/>
    <row r="11689" customFormat="1" x14ac:dyDescent="0.25"/>
    <row r="11690" customFormat="1" x14ac:dyDescent="0.25"/>
    <row r="11691" customFormat="1" x14ac:dyDescent="0.25"/>
    <row r="11692" customFormat="1" x14ac:dyDescent="0.25"/>
    <row r="11693" customFormat="1" x14ac:dyDescent="0.25"/>
    <row r="11694" customFormat="1" x14ac:dyDescent="0.25"/>
    <row r="11695" customFormat="1" x14ac:dyDescent="0.25"/>
    <row r="11696" customFormat="1" x14ac:dyDescent="0.25"/>
    <row r="11697" customFormat="1" x14ac:dyDescent="0.25"/>
    <row r="11698" customFormat="1" x14ac:dyDescent="0.25"/>
    <row r="11699" customFormat="1" x14ac:dyDescent="0.25"/>
    <row r="11700" customFormat="1" x14ac:dyDescent="0.25"/>
    <row r="11701" customFormat="1" x14ac:dyDescent="0.25"/>
    <row r="11702" customFormat="1" x14ac:dyDescent="0.25"/>
    <row r="11703" customFormat="1" x14ac:dyDescent="0.25"/>
    <row r="11704" customFormat="1" x14ac:dyDescent="0.25"/>
    <row r="11705" customFormat="1" x14ac:dyDescent="0.25"/>
    <row r="11706" customFormat="1" x14ac:dyDescent="0.25"/>
    <row r="11707" customFormat="1" x14ac:dyDescent="0.25"/>
    <row r="11708" customFormat="1" x14ac:dyDescent="0.25"/>
    <row r="11709" customFormat="1" x14ac:dyDescent="0.25"/>
    <row r="11710" customFormat="1" x14ac:dyDescent="0.25"/>
    <row r="11711" customFormat="1" x14ac:dyDescent="0.25"/>
    <row r="11712" customFormat="1" x14ac:dyDescent="0.25"/>
    <row r="11713" customFormat="1" x14ac:dyDescent="0.25"/>
    <row r="11714" customFormat="1" x14ac:dyDescent="0.25"/>
    <row r="11715" customFormat="1" x14ac:dyDescent="0.25"/>
    <row r="11716" customFormat="1" x14ac:dyDescent="0.25"/>
    <row r="11717" customFormat="1" x14ac:dyDescent="0.25"/>
    <row r="11718" customFormat="1" x14ac:dyDescent="0.25"/>
    <row r="11719" customFormat="1" x14ac:dyDescent="0.25"/>
    <row r="11720" customFormat="1" x14ac:dyDescent="0.25"/>
    <row r="11721" customFormat="1" x14ac:dyDescent="0.25"/>
    <row r="11722" customFormat="1" x14ac:dyDescent="0.25"/>
    <row r="11723" customFormat="1" x14ac:dyDescent="0.25"/>
    <row r="11724" customFormat="1" x14ac:dyDescent="0.25"/>
    <row r="11725" customFormat="1" x14ac:dyDescent="0.25"/>
    <row r="11726" customFormat="1" x14ac:dyDescent="0.25"/>
    <row r="11727" customFormat="1" x14ac:dyDescent="0.25"/>
    <row r="11728" customFormat="1" x14ac:dyDescent="0.25"/>
    <row r="11729" customFormat="1" x14ac:dyDescent="0.25"/>
    <row r="11730" customFormat="1" x14ac:dyDescent="0.25"/>
    <row r="11731" customFormat="1" x14ac:dyDescent="0.25"/>
    <row r="11732" customFormat="1" x14ac:dyDescent="0.25"/>
    <row r="11733" customFormat="1" x14ac:dyDescent="0.25"/>
    <row r="11734" customFormat="1" x14ac:dyDescent="0.25"/>
    <row r="11735" customFormat="1" x14ac:dyDescent="0.25"/>
    <row r="11736" customFormat="1" x14ac:dyDescent="0.25"/>
    <row r="11737" customFormat="1" x14ac:dyDescent="0.25"/>
    <row r="11738" customFormat="1" x14ac:dyDescent="0.25"/>
    <row r="11739" customFormat="1" x14ac:dyDescent="0.25"/>
    <row r="11740" customFormat="1" x14ac:dyDescent="0.25"/>
    <row r="11741" customFormat="1" x14ac:dyDescent="0.25"/>
    <row r="11742" customFormat="1" x14ac:dyDescent="0.25"/>
    <row r="11743" customFormat="1" x14ac:dyDescent="0.25"/>
    <row r="11744" customFormat="1" x14ac:dyDescent="0.25"/>
    <row r="11745" customFormat="1" x14ac:dyDescent="0.25"/>
    <row r="11746" customFormat="1" x14ac:dyDescent="0.25"/>
    <row r="11747" customFormat="1" x14ac:dyDescent="0.25"/>
    <row r="11748" customFormat="1" x14ac:dyDescent="0.25"/>
    <row r="11749" customFormat="1" x14ac:dyDescent="0.25"/>
    <row r="11750" customFormat="1" x14ac:dyDescent="0.25"/>
    <row r="11751" customFormat="1" x14ac:dyDescent="0.25"/>
    <row r="11752" customFormat="1" x14ac:dyDescent="0.25"/>
    <row r="11753" customFormat="1" x14ac:dyDescent="0.25"/>
    <row r="11754" customFormat="1" x14ac:dyDescent="0.25"/>
    <row r="11755" customFormat="1" x14ac:dyDescent="0.25"/>
    <row r="11756" customFormat="1" x14ac:dyDescent="0.25"/>
    <row r="11757" customFormat="1" x14ac:dyDescent="0.25"/>
    <row r="11758" customFormat="1" x14ac:dyDescent="0.25"/>
    <row r="11759" customFormat="1" x14ac:dyDescent="0.25"/>
    <row r="11760" customFormat="1" x14ac:dyDescent="0.25"/>
    <row r="11761" customFormat="1" x14ac:dyDescent="0.25"/>
    <row r="11762" customFormat="1" x14ac:dyDescent="0.25"/>
    <row r="11763" customFormat="1" x14ac:dyDescent="0.25"/>
    <row r="11764" customFormat="1" x14ac:dyDescent="0.25"/>
    <row r="11765" customFormat="1" x14ac:dyDescent="0.25"/>
    <row r="11766" customFormat="1" x14ac:dyDescent="0.25"/>
    <row r="11767" customFormat="1" x14ac:dyDescent="0.25"/>
    <row r="11768" customFormat="1" x14ac:dyDescent="0.25"/>
    <row r="11769" customFormat="1" x14ac:dyDescent="0.25"/>
    <row r="11770" customFormat="1" x14ac:dyDescent="0.25"/>
    <row r="11771" customFormat="1" x14ac:dyDescent="0.25"/>
    <row r="11772" customFormat="1" x14ac:dyDescent="0.25"/>
    <row r="11773" customFormat="1" x14ac:dyDescent="0.25"/>
    <row r="11774" customFormat="1" x14ac:dyDescent="0.25"/>
    <row r="11775" customFormat="1" x14ac:dyDescent="0.25"/>
    <row r="11776" customFormat="1" x14ac:dyDescent="0.25"/>
    <row r="11777" customFormat="1" x14ac:dyDescent="0.25"/>
    <row r="11778" customFormat="1" x14ac:dyDescent="0.25"/>
    <row r="11779" customFormat="1" x14ac:dyDescent="0.25"/>
    <row r="11780" customFormat="1" x14ac:dyDescent="0.25"/>
    <row r="11781" customFormat="1" x14ac:dyDescent="0.25"/>
    <row r="11782" customFormat="1" x14ac:dyDescent="0.25"/>
    <row r="11783" customFormat="1" x14ac:dyDescent="0.25"/>
    <row r="11784" customFormat="1" x14ac:dyDescent="0.25"/>
    <row r="11785" customFormat="1" x14ac:dyDescent="0.25"/>
    <row r="11786" customFormat="1" x14ac:dyDescent="0.25"/>
    <row r="11787" customFormat="1" x14ac:dyDescent="0.25"/>
    <row r="11788" customFormat="1" x14ac:dyDescent="0.25"/>
    <row r="11789" customFormat="1" x14ac:dyDescent="0.25"/>
    <row r="11790" customFormat="1" x14ac:dyDescent="0.25"/>
    <row r="11791" customFormat="1" x14ac:dyDescent="0.25"/>
    <row r="11792" customFormat="1" x14ac:dyDescent="0.25"/>
    <row r="11793" customFormat="1" x14ac:dyDescent="0.25"/>
    <row r="11794" customFormat="1" x14ac:dyDescent="0.25"/>
    <row r="11795" customFormat="1" x14ac:dyDescent="0.25"/>
    <row r="11796" customFormat="1" x14ac:dyDescent="0.25"/>
    <row r="11797" customFormat="1" x14ac:dyDescent="0.25"/>
    <row r="11798" customFormat="1" x14ac:dyDescent="0.25"/>
    <row r="11799" customFormat="1" x14ac:dyDescent="0.25"/>
    <row r="11800" customFormat="1" x14ac:dyDescent="0.25"/>
    <row r="11801" customFormat="1" x14ac:dyDescent="0.25"/>
    <row r="11802" customFormat="1" x14ac:dyDescent="0.25"/>
    <row r="11803" customFormat="1" x14ac:dyDescent="0.25"/>
    <row r="11804" customFormat="1" x14ac:dyDescent="0.25"/>
    <row r="11805" customFormat="1" x14ac:dyDescent="0.25"/>
    <row r="11806" customFormat="1" x14ac:dyDescent="0.25"/>
    <row r="11807" customFormat="1" x14ac:dyDescent="0.25"/>
    <row r="11808" customFormat="1" x14ac:dyDescent="0.25"/>
    <row r="11809" customFormat="1" x14ac:dyDescent="0.25"/>
    <row r="11810" customFormat="1" x14ac:dyDescent="0.25"/>
    <row r="11811" customFormat="1" x14ac:dyDescent="0.25"/>
    <row r="11812" customFormat="1" x14ac:dyDescent="0.25"/>
    <row r="11813" customFormat="1" x14ac:dyDescent="0.25"/>
    <row r="11814" customFormat="1" x14ac:dyDescent="0.25"/>
    <row r="11815" customFormat="1" x14ac:dyDescent="0.25"/>
    <row r="11816" customFormat="1" x14ac:dyDescent="0.25"/>
    <row r="11817" customFormat="1" x14ac:dyDescent="0.25"/>
    <row r="11818" customFormat="1" x14ac:dyDescent="0.25"/>
    <row r="11819" customFormat="1" x14ac:dyDescent="0.25"/>
    <row r="11820" customFormat="1" x14ac:dyDescent="0.25"/>
    <row r="11821" customFormat="1" x14ac:dyDescent="0.25"/>
    <row r="11822" customFormat="1" x14ac:dyDescent="0.25"/>
    <row r="11823" customFormat="1" x14ac:dyDescent="0.25"/>
    <row r="11824" customFormat="1" x14ac:dyDescent="0.25"/>
    <row r="11825" customFormat="1" x14ac:dyDescent="0.25"/>
    <row r="11826" customFormat="1" x14ac:dyDescent="0.25"/>
    <row r="11827" customFormat="1" x14ac:dyDescent="0.25"/>
    <row r="11828" customFormat="1" x14ac:dyDescent="0.25"/>
    <row r="11829" customFormat="1" x14ac:dyDescent="0.25"/>
    <row r="11830" customFormat="1" x14ac:dyDescent="0.25"/>
    <row r="11831" customFormat="1" x14ac:dyDescent="0.25"/>
    <row r="11832" customFormat="1" x14ac:dyDescent="0.25"/>
    <row r="11833" customFormat="1" x14ac:dyDescent="0.25"/>
    <row r="11834" customFormat="1" x14ac:dyDescent="0.25"/>
    <row r="11835" customFormat="1" x14ac:dyDescent="0.25"/>
    <row r="11836" customFormat="1" x14ac:dyDescent="0.25"/>
    <row r="11837" customFormat="1" x14ac:dyDescent="0.25"/>
    <row r="11838" customFormat="1" x14ac:dyDescent="0.25"/>
    <row r="11839" customFormat="1" x14ac:dyDescent="0.25"/>
    <row r="11840" customFormat="1" x14ac:dyDescent="0.25"/>
    <row r="11841" customFormat="1" x14ac:dyDescent="0.25"/>
    <row r="11842" customFormat="1" x14ac:dyDescent="0.25"/>
    <row r="11843" customFormat="1" x14ac:dyDescent="0.25"/>
    <row r="11844" customFormat="1" x14ac:dyDescent="0.25"/>
    <row r="11845" customFormat="1" x14ac:dyDescent="0.25"/>
    <row r="11846" customFormat="1" x14ac:dyDescent="0.25"/>
    <row r="11847" customFormat="1" x14ac:dyDescent="0.25"/>
    <row r="11848" customFormat="1" x14ac:dyDescent="0.25"/>
    <row r="11849" customFormat="1" x14ac:dyDescent="0.25"/>
    <row r="11850" customFormat="1" x14ac:dyDescent="0.25"/>
    <row r="11851" customFormat="1" x14ac:dyDescent="0.25"/>
    <row r="11852" customFormat="1" x14ac:dyDescent="0.25"/>
    <row r="11853" customFormat="1" x14ac:dyDescent="0.25"/>
    <row r="11854" customFormat="1" x14ac:dyDescent="0.25"/>
    <row r="11855" customFormat="1" x14ac:dyDescent="0.25"/>
    <row r="11856" customFormat="1" x14ac:dyDescent="0.25"/>
    <row r="11857" customFormat="1" x14ac:dyDescent="0.25"/>
    <row r="11858" customFormat="1" x14ac:dyDescent="0.25"/>
    <row r="11859" customFormat="1" x14ac:dyDescent="0.25"/>
    <row r="11860" customFormat="1" x14ac:dyDescent="0.25"/>
    <row r="11861" customFormat="1" x14ac:dyDescent="0.25"/>
    <row r="11862" customFormat="1" x14ac:dyDescent="0.25"/>
    <row r="11863" customFormat="1" x14ac:dyDescent="0.25"/>
    <row r="11864" customFormat="1" x14ac:dyDescent="0.25"/>
    <row r="11865" customFormat="1" x14ac:dyDescent="0.25"/>
    <row r="11866" customFormat="1" x14ac:dyDescent="0.25"/>
    <row r="11867" customFormat="1" x14ac:dyDescent="0.25"/>
    <row r="11868" customFormat="1" x14ac:dyDescent="0.25"/>
    <row r="11869" customFormat="1" x14ac:dyDescent="0.25"/>
    <row r="11870" customFormat="1" x14ac:dyDescent="0.25"/>
    <row r="11871" customFormat="1" x14ac:dyDescent="0.25"/>
    <row r="11872" customFormat="1" x14ac:dyDescent="0.25"/>
    <row r="11873" customFormat="1" x14ac:dyDescent="0.25"/>
    <row r="11874" customFormat="1" x14ac:dyDescent="0.25"/>
    <row r="11875" customFormat="1" x14ac:dyDescent="0.25"/>
    <row r="11876" customFormat="1" x14ac:dyDescent="0.25"/>
    <row r="11877" customFormat="1" x14ac:dyDescent="0.25"/>
    <row r="11878" customFormat="1" x14ac:dyDescent="0.25"/>
    <row r="11879" customFormat="1" x14ac:dyDescent="0.25"/>
    <row r="11880" customFormat="1" x14ac:dyDescent="0.25"/>
    <row r="11881" customFormat="1" x14ac:dyDescent="0.25"/>
    <row r="11882" customFormat="1" x14ac:dyDescent="0.25"/>
    <row r="11883" customFormat="1" x14ac:dyDescent="0.25"/>
    <row r="11884" customFormat="1" x14ac:dyDescent="0.25"/>
    <row r="11885" customFormat="1" x14ac:dyDescent="0.25"/>
    <row r="11886" customFormat="1" x14ac:dyDescent="0.25"/>
    <row r="11887" customFormat="1" x14ac:dyDescent="0.25"/>
    <row r="11888" customFormat="1" x14ac:dyDescent="0.25"/>
    <row r="11889" customFormat="1" x14ac:dyDescent="0.25"/>
    <row r="11890" customFormat="1" x14ac:dyDescent="0.25"/>
    <row r="11891" customFormat="1" x14ac:dyDescent="0.25"/>
    <row r="11892" customFormat="1" x14ac:dyDescent="0.25"/>
    <row r="11893" customFormat="1" x14ac:dyDescent="0.25"/>
    <row r="11894" customFormat="1" x14ac:dyDescent="0.25"/>
    <row r="11895" customFormat="1" x14ac:dyDescent="0.25"/>
    <row r="11896" customFormat="1" x14ac:dyDescent="0.25"/>
    <row r="11897" customFormat="1" x14ac:dyDescent="0.25"/>
    <row r="11898" customFormat="1" x14ac:dyDescent="0.25"/>
    <row r="11899" customFormat="1" x14ac:dyDescent="0.25"/>
    <row r="11900" customFormat="1" x14ac:dyDescent="0.25"/>
    <row r="11901" customFormat="1" x14ac:dyDescent="0.25"/>
    <row r="11902" customFormat="1" x14ac:dyDescent="0.25"/>
    <row r="11903" customFormat="1" x14ac:dyDescent="0.25"/>
    <row r="11904" customFormat="1" x14ac:dyDescent="0.25"/>
    <row r="11905" customFormat="1" x14ac:dyDescent="0.25"/>
    <row r="11906" customFormat="1" x14ac:dyDescent="0.25"/>
    <row r="11907" customFormat="1" x14ac:dyDescent="0.25"/>
    <row r="11908" customFormat="1" x14ac:dyDescent="0.25"/>
    <row r="11909" customFormat="1" x14ac:dyDescent="0.25"/>
    <row r="11910" customFormat="1" x14ac:dyDescent="0.25"/>
    <row r="11911" customFormat="1" x14ac:dyDescent="0.25"/>
    <row r="11912" customFormat="1" x14ac:dyDescent="0.25"/>
    <row r="11913" customFormat="1" x14ac:dyDescent="0.25"/>
    <row r="11914" customFormat="1" x14ac:dyDescent="0.25"/>
    <row r="11915" customFormat="1" x14ac:dyDescent="0.25"/>
    <row r="11916" customFormat="1" x14ac:dyDescent="0.25"/>
    <row r="11917" customFormat="1" x14ac:dyDescent="0.25"/>
    <row r="11918" customFormat="1" x14ac:dyDescent="0.25"/>
    <row r="11919" customFormat="1" x14ac:dyDescent="0.25"/>
    <row r="11920" customFormat="1" x14ac:dyDescent="0.25"/>
    <row r="11921" customFormat="1" x14ac:dyDescent="0.25"/>
    <row r="11922" customFormat="1" x14ac:dyDescent="0.25"/>
    <row r="11923" customFormat="1" x14ac:dyDescent="0.25"/>
    <row r="11924" customFormat="1" x14ac:dyDescent="0.25"/>
    <row r="11925" customFormat="1" x14ac:dyDescent="0.25"/>
    <row r="11926" customFormat="1" x14ac:dyDescent="0.25"/>
    <row r="11927" customFormat="1" x14ac:dyDescent="0.25"/>
    <row r="11928" customFormat="1" x14ac:dyDescent="0.25"/>
    <row r="11929" customFormat="1" x14ac:dyDescent="0.25"/>
    <row r="11930" customFormat="1" x14ac:dyDescent="0.25"/>
    <row r="11931" customFormat="1" x14ac:dyDescent="0.25"/>
    <row r="11932" customFormat="1" x14ac:dyDescent="0.25"/>
    <row r="11933" customFormat="1" x14ac:dyDescent="0.25"/>
    <row r="11934" customFormat="1" x14ac:dyDescent="0.25"/>
    <row r="11935" customFormat="1" x14ac:dyDescent="0.25"/>
    <row r="11936" customFormat="1" x14ac:dyDescent="0.25"/>
    <row r="11937" customFormat="1" x14ac:dyDescent="0.25"/>
    <row r="11938" customFormat="1" x14ac:dyDescent="0.25"/>
    <row r="11939" customFormat="1" x14ac:dyDescent="0.25"/>
    <row r="11940" customFormat="1" x14ac:dyDescent="0.25"/>
    <row r="11941" customFormat="1" x14ac:dyDescent="0.25"/>
    <row r="11942" customFormat="1" x14ac:dyDescent="0.25"/>
    <row r="11943" customFormat="1" x14ac:dyDescent="0.25"/>
    <row r="11944" customFormat="1" x14ac:dyDescent="0.25"/>
    <row r="11945" customFormat="1" x14ac:dyDescent="0.25"/>
    <row r="11946" customFormat="1" x14ac:dyDescent="0.25"/>
    <row r="11947" customFormat="1" x14ac:dyDescent="0.25"/>
    <row r="11948" customFormat="1" x14ac:dyDescent="0.25"/>
    <row r="11949" customFormat="1" x14ac:dyDescent="0.25"/>
    <row r="11950" customFormat="1" x14ac:dyDescent="0.25"/>
    <row r="11951" customFormat="1" x14ac:dyDescent="0.25"/>
    <row r="11952" customFormat="1" x14ac:dyDescent="0.25"/>
    <row r="11953" customFormat="1" x14ac:dyDescent="0.25"/>
    <row r="11954" customFormat="1" x14ac:dyDescent="0.25"/>
    <row r="11955" customFormat="1" x14ac:dyDescent="0.25"/>
    <row r="11956" customFormat="1" x14ac:dyDescent="0.25"/>
    <row r="11957" customFormat="1" x14ac:dyDescent="0.25"/>
    <row r="11958" customFormat="1" x14ac:dyDescent="0.25"/>
    <row r="11959" customFormat="1" x14ac:dyDescent="0.25"/>
    <row r="11960" customFormat="1" x14ac:dyDescent="0.25"/>
    <row r="11961" customFormat="1" x14ac:dyDescent="0.25"/>
    <row r="11962" customFormat="1" x14ac:dyDescent="0.25"/>
    <row r="11963" customFormat="1" x14ac:dyDescent="0.25"/>
    <row r="11964" customFormat="1" x14ac:dyDescent="0.25"/>
    <row r="11965" customFormat="1" x14ac:dyDescent="0.25"/>
    <row r="11966" customFormat="1" x14ac:dyDescent="0.25"/>
    <row r="11967" customFormat="1" x14ac:dyDescent="0.25"/>
    <row r="11968" customFormat="1" x14ac:dyDescent="0.25"/>
    <row r="11969" customFormat="1" x14ac:dyDescent="0.25"/>
    <row r="11970" customFormat="1" x14ac:dyDescent="0.25"/>
    <row r="11971" customFormat="1" x14ac:dyDescent="0.25"/>
    <row r="11972" customFormat="1" x14ac:dyDescent="0.25"/>
    <row r="11973" customFormat="1" x14ac:dyDescent="0.25"/>
    <row r="11974" customFormat="1" x14ac:dyDescent="0.25"/>
    <row r="11975" customFormat="1" x14ac:dyDescent="0.25"/>
    <row r="11976" customFormat="1" x14ac:dyDescent="0.25"/>
    <row r="11977" customFormat="1" x14ac:dyDescent="0.25"/>
    <row r="11978" customFormat="1" x14ac:dyDescent="0.25"/>
    <row r="11979" customFormat="1" x14ac:dyDescent="0.25"/>
    <row r="11980" customFormat="1" x14ac:dyDescent="0.25"/>
    <row r="11981" customFormat="1" x14ac:dyDescent="0.25"/>
    <row r="11982" customFormat="1" x14ac:dyDescent="0.25"/>
    <row r="11983" customFormat="1" x14ac:dyDescent="0.25"/>
    <row r="11984" customFormat="1" x14ac:dyDescent="0.25"/>
    <row r="11985" customFormat="1" x14ac:dyDescent="0.25"/>
    <row r="11986" customFormat="1" x14ac:dyDescent="0.25"/>
    <row r="11987" customFormat="1" x14ac:dyDescent="0.25"/>
    <row r="11988" customFormat="1" x14ac:dyDescent="0.25"/>
    <row r="11989" customFormat="1" x14ac:dyDescent="0.25"/>
    <row r="11990" customFormat="1" x14ac:dyDescent="0.25"/>
    <row r="11991" customFormat="1" x14ac:dyDescent="0.25"/>
    <row r="11992" customFormat="1" x14ac:dyDescent="0.25"/>
    <row r="11993" customFormat="1" x14ac:dyDescent="0.25"/>
    <row r="11994" customFormat="1" x14ac:dyDescent="0.25"/>
    <row r="11995" customFormat="1" x14ac:dyDescent="0.25"/>
    <row r="11996" customFormat="1" x14ac:dyDescent="0.25"/>
    <row r="11997" customFormat="1" x14ac:dyDescent="0.25"/>
    <row r="11998" customFormat="1" x14ac:dyDescent="0.25"/>
    <row r="11999" customFormat="1" x14ac:dyDescent="0.25"/>
    <row r="12000" customFormat="1" x14ac:dyDescent="0.25"/>
    <row r="12001" customFormat="1" x14ac:dyDescent="0.25"/>
    <row r="12002" customFormat="1" x14ac:dyDescent="0.25"/>
    <row r="12003" customFormat="1" x14ac:dyDescent="0.25"/>
    <row r="12004" customFormat="1" x14ac:dyDescent="0.25"/>
    <row r="12005" customFormat="1" x14ac:dyDescent="0.25"/>
    <row r="12006" customFormat="1" x14ac:dyDescent="0.25"/>
    <row r="12007" customFormat="1" x14ac:dyDescent="0.25"/>
    <row r="12008" customFormat="1" x14ac:dyDescent="0.25"/>
    <row r="12009" customFormat="1" x14ac:dyDescent="0.25"/>
    <row r="12010" customFormat="1" x14ac:dyDescent="0.25"/>
    <row r="12011" customFormat="1" x14ac:dyDescent="0.25"/>
    <row r="12012" customFormat="1" x14ac:dyDescent="0.25"/>
    <row r="12013" customFormat="1" x14ac:dyDescent="0.25"/>
    <row r="12014" customFormat="1" x14ac:dyDescent="0.25"/>
    <row r="12015" customFormat="1" x14ac:dyDescent="0.25"/>
    <row r="12016" customFormat="1" x14ac:dyDescent="0.25"/>
    <row r="12017" customFormat="1" x14ac:dyDescent="0.25"/>
    <row r="12018" customFormat="1" x14ac:dyDescent="0.25"/>
    <row r="12019" customFormat="1" x14ac:dyDescent="0.25"/>
    <row r="12020" customFormat="1" x14ac:dyDescent="0.25"/>
    <row r="12021" customFormat="1" x14ac:dyDescent="0.25"/>
    <row r="12022" customFormat="1" x14ac:dyDescent="0.25"/>
    <row r="12023" customFormat="1" x14ac:dyDescent="0.25"/>
    <row r="12024" customFormat="1" x14ac:dyDescent="0.25"/>
    <row r="12025" customFormat="1" x14ac:dyDescent="0.25"/>
    <row r="12026" customFormat="1" x14ac:dyDescent="0.25"/>
    <row r="12027" customFormat="1" x14ac:dyDescent="0.25"/>
    <row r="12028" customFormat="1" x14ac:dyDescent="0.25"/>
    <row r="12029" customFormat="1" x14ac:dyDescent="0.25"/>
    <row r="12030" customFormat="1" x14ac:dyDescent="0.25"/>
    <row r="12031" customFormat="1" x14ac:dyDescent="0.25"/>
    <row r="12032" customFormat="1" x14ac:dyDescent="0.25"/>
    <row r="12033" customFormat="1" x14ac:dyDescent="0.25"/>
    <row r="12034" customFormat="1" x14ac:dyDescent="0.25"/>
    <row r="12035" customFormat="1" x14ac:dyDescent="0.25"/>
    <row r="12036" customFormat="1" x14ac:dyDescent="0.25"/>
    <row r="12037" customFormat="1" x14ac:dyDescent="0.25"/>
    <row r="12038" customFormat="1" x14ac:dyDescent="0.25"/>
    <row r="12039" customFormat="1" x14ac:dyDescent="0.25"/>
    <row r="12040" customFormat="1" x14ac:dyDescent="0.25"/>
    <row r="12041" customFormat="1" x14ac:dyDescent="0.25"/>
    <row r="12042" customFormat="1" x14ac:dyDescent="0.25"/>
    <row r="12043" customFormat="1" x14ac:dyDescent="0.25"/>
    <row r="12044" customFormat="1" x14ac:dyDescent="0.25"/>
    <row r="12045" customFormat="1" x14ac:dyDescent="0.25"/>
    <row r="12046" customFormat="1" x14ac:dyDescent="0.25"/>
    <row r="12047" customFormat="1" x14ac:dyDescent="0.25"/>
    <row r="12048" customFormat="1" x14ac:dyDescent="0.25"/>
    <row r="12049" customFormat="1" x14ac:dyDescent="0.25"/>
    <row r="12050" customFormat="1" x14ac:dyDescent="0.25"/>
    <row r="12051" customFormat="1" x14ac:dyDescent="0.25"/>
    <row r="12052" customFormat="1" x14ac:dyDescent="0.25"/>
    <row r="12053" customFormat="1" x14ac:dyDescent="0.25"/>
    <row r="12054" customFormat="1" x14ac:dyDescent="0.25"/>
    <row r="12055" customFormat="1" x14ac:dyDescent="0.25"/>
    <row r="12056" customFormat="1" x14ac:dyDescent="0.25"/>
    <row r="12057" customFormat="1" x14ac:dyDescent="0.25"/>
    <row r="12058" customFormat="1" x14ac:dyDescent="0.25"/>
    <row r="12059" customFormat="1" x14ac:dyDescent="0.25"/>
    <row r="12060" customFormat="1" x14ac:dyDescent="0.25"/>
    <row r="12061" customFormat="1" x14ac:dyDescent="0.25"/>
    <row r="12062" customFormat="1" x14ac:dyDescent="0.25"/>
    <row r="12063" customFormat="1" x14ac:dyDescent="0.25"/>
    <row r="12064" customFormat="1" x14ac:dyDescent="0.25"/>
    <row r="12065" customFormat="1" x14ac:dyDescent="0.25"/>
    <row r="12066" customFormat="1" x14ac:dyDescent="0.25"/>
    <row r="12067" customFormat="1" x14ac:dyDescent="0.25"/>
    <row r="12068" customFormat="1" x14ac:dyDescent="0.25"/>
    <row r="12069" customFormat="1" x14ac:dyDescent="0.25"/>
    <row r="12070" customFormat="1" x14ac:dyDescent="0.25"/>
    <row r="12071" customFormat="1" x14ac:dyDescent="0.25"/>
    <row r="12072" customFormat="1" x14ac:dyDescent="0.25"/>
    <row r="12073" customFormat="1" x14ac:dyDescent="0.25"/>
    <row r="12074" customFormat="1" x14ac:dyDescent="0.25"/>
    <row r="12075" customFormat="1" x14ac:dyDescent="0.25"/>
    <row r="12076" customFormat="1" x14ac:dyDescent="0.25"/>
    <row r="12077" customFormat="1" x14ac:dyDescent="0.25"/>
    <row r="12078" customFormat="1" x14ac:dyDescent="0.25"/>
    <row r="12079" customFormat="1" x14ac:dyDescent="0.25"/>
    <row r="12080" customFormat="1" x14ac:dyDescent="0.25"/>
    <row r="12081" customFormat="1" x14ac:dyDescent="0.25"/>
    <row r="12082" customFormat="1" x14ac:dyDescent="0.25"/>
    <row r="12083" customFormat="1" x14ac:dyDescent="0.25"/>
    <row r="12084" customFormat="1" x14ac:dyDescent="0.25"/>
    <row r="12085" customFormat="1" x14ac:dyDescent="0.25"/>
    <row r="12086" customFormat="1" x14ac:dyDescent="0.25"/>
    <row r="12087" customFormat="1" x14ac:dyDescent="0.25"/>
    <row r="12088" customFormat="1" x14ac:dyDescent="0.25"/>
    <row r="12089" customFormat="1" x14ac:dyDescent="0.25"/>
    <row r="12090" customFormat="1" x14ac:dyDescent="0.25"/>
    <row r="12091" customFormat="1" x14ac:dyDescent="0.25"/>
    <row r="12092" customFormat="1" x14ac:dyDescent="0.25"/>
    <row r="12093" customFormat="1" x14ac:dyDescent="0.25"/>
    <row r="12094" customFormat="1" x14ac:dyDescent="0.25"/>
    <row r="12095" customFormat="1" x14ac:dyDescent="0.25"/>
    <row r="12096" customFormat="1" x14ac:dyDescent="0.25"/>
    <row r="12097" customFormat="1" x14ac:dyDescent="0.25"/>
    <row r="12098" customFormat="1" x14ac:dyDescent="0.25"/>
    <row r="12099" customFormat="1" x14ac:dyDescent="0.25"/>
    <row r="12100" customFormat="1" x14ac:dyDescent="0.25"/>
    <row r="12101" customFormat="1" x14ac:dyDescent="0.25"/>
    <row r="12102" customFormat="1" x14ac:dyDescent="0.25"/>
    <row r="12103" customFormat="1" x14ac:dyDescent="0.25"/>
    <row r="12104" customFormat="1" x14ac:dyDescent="0.25"/>
    <row r="12105" customFormat="1" x14ac:dyDescent="0.25"/>
    <row r="12106" customFormat="1" x14ac:dyDescent="0.25"/>
    <row r="12107" customFormat="1" x14ac:dyDescent="0.25"/>
    <row r="12108" customFormat="1" x14ac:dyDescent="0.25"/>
    <row r="12109" customFormat="1" x14ac:dyDescent="0.25"/>
    <row r="12110" customFormat="1" x14ac:dyDescent="0.25"/>
    <row r="12111" customFormat="1" x14ac:dyDescent="0.25"/>
    <row r="12112" customFormat="1" x14ac:dyDescent="0.25"/>
    <row r="12113" customFormat="1" x14ac:dyDescent="0.25"/>
    <row r="12114" customFormat="1" x14ac:dyDescent="0.25"/>
    <row r="12115" customFormat="1" x14ac:dyDescent="0.25"/>
    <row r="12116" customFormat="1" x14ac:dyDescent="0.25"/>
    <row r="12117" customFormat="1" x14ac:dyDescent="0.25"/>
    <row r="12118" customFormat="1" x14ac:dyDescent="0.25"/>
    <row r="12119" customFormat="1" x14ac:dyDescent="0.25"/>
    <row r="12120" customFormat="1" x14ac:dyDescent="0.25"/>
    <row r="12121" customFormat="1" x14ac:dyDescent="0.25"/>
    <row r="12122" customFormat="1" x14ac:dyDescent="0.25"/>
    <row r="12123" customFormat="1" x14ac:dyDescent="0.25"/>
    <row r="12124" customFormat="1" x14ac:dyDescent="0.25"/>
    <row r="12125" customFormat="1" x14ac:dyDescent="0.25"/>
    <row r="12126" customFormat="1" x14ac:dyDescent="0.25"/>
    <row r="12127" customFormat="1" x14ac:dyDescent="0.25"/>
    <row r="12128" customFormat="1" x14ac:dyDescent="0.25"/>
    <row r="12129" customFormat="1" x14ac:dyDescent="0.25"/>
    <row r="12130" customFormat="1" x14ac:dyDescent="0.25"/>
    <row r="12131" customFormat="1" x14ac:dyDescent="0.25"/>
    <row r="12132" customFormat="1" x14ac:dyDescent="0.25"/>
    <row r="12133" customFormat="1" x14ac:dyDescent="0.25"/>
    <row r="12134" customFormat="1" x14ac:dyDescent="0.25"/>
    <row r="12135" customFormat="1" x14ac:dyDescent="0.25"/>
    <row r="12136" customFormat="1" x14ac:dyDescent="0.25"/>
    <row r="12137" customFormat="1" x14ac:dyDescent="0.25"/>
    <row r="12138" customFormat="1" x14ac:dyDescent="0.25"/>
    <row r="12139" customFormat="1" x14ac:dyDescent="0.25"/>
    <row r="12140" customFormat="1" x14ac:dyDescent="0.25"/>
    <row r="12141" customFormat="1" x14ac:dyDescent="0.25"/>
    <row r="12142" customFormat="1" x14ac:dyDescent="0.25"/>
    <row r="12143" customFormat="1" x14ac:dyDescent="0.25"/>
    <row r="12144" customFormat="1" x14ac:dyDescent="0.25"/>
    <row r="12145" customFormat="1" x14ac:dyDescent="0.25"/>
    <row r="12146" customFormat="1" x14ac:dyDescent="0.25"/>
    <row r="12147" customFormat="1" x14ac:dyDescent="0.25"/>
    <row r="12148" customFormat="1" x14ac:dyDescent="0.25"/>
    <row r="12149" customFormat="1" x14ac:dyDescent="0.25"/>
    <row r="12150" customFormat="1" x14ac:dyDescent="0.25"/>
    <row r="12151" customFormat="1" x14ac:dyDescent="0.25"/>
    <row r="12152" customFormat="1" x14ac:dyDescent="0.25"/>
    <row r="12153" customFormat="1" x14ac:dyDescent="0.25"/>
    <row r="12154" customFormat="1" x14ac:dyDescent="0.25"/>
    <row r="12155" customFormat="1" x14ac:dyDescent="0.25"/>
    <row r="12156" customFormat="1" x14ac:dyDescent="0.25"/>
    <row r="12157" customFormat="1" x14ac:dyDescent="0.25"/>
    <row r="12158" customFormat="1" x14ac:dyDescent="0.25"/>
    <row r="12159" customFormat="1" x14ac:dyDescent="0.25"/>
    <row r="12160" customFormat="1" x14ac:dyDescent="0.25"/>
    <row r="12161" customFormat="1" x14ac:dyDescent="0.25"/>
    <row r="12162" customFormat="1" x14ac:dyDescent="0.25"/>
    <row r="12163" customFormat="1" x14ac:dyDescent="0.25"/>
    <row r="12164" customFormat="1" x14ac:dyDescent="0.25"/>
    <row r="12165" customFormat="1" x14ac:dyDescent="0.25"/>
    <row r="12166" customFormat="1" x14ac:dyDescent="0.25"/>
    <row r="12167" customFormat="1" x14ac:dyDescent="0.25"/>
    <row r="12168" customFormat="1" x14ac:dyDescent="0.25"/>
    <row r="12169" customFormat="1" x14ac:dyDescent="0.25"/>
    <row r="12170" customFormat="1" x14ac:dyDescent="0.25"/>
    <row r="12171" customFormat="1" x14ac:dyDescent="0.25"/>
    <row r="12172" customFormat="1" x14ac:dyDescent="0.25"/>
    <row r="12173" customFormat="1" x14ac:dyDescent="0.25"/>
    <row r="12174" customFormat="1" x14ac:dyDescent="0.25"/>
    <row r="12175" customFormat="1" x14ac:dyDescent="0.25"/>
    <row r="12176" customFormat="1" x14ac:dyDescent="0.25"/>
    <row r="12177" customFormat="1" x14ac:dyDescent="0.25"/>
    <row r="12178" customFormat="1" x14ac:dyDescent="0.25"/>
    <row r="12179" customFormat="1" x14ac:dyDescent="0.25"/>
    <row r="12180" customFormat="1" x14ac:dyDescent="0.25"/>
    <row r="12181" customFormat="1" x14ac:dyDescent="0.25"/>
    <row r="12182" customFormat="1" x14ac:dyDescent="0.25"/>
    <row r="12183" customFormat="1" x14ac:dyDescent="0.25"/>
    <row r="12184" customFormat="1" x14ac:dyDescent="0.25"/>
    <row r="12185" customFormat="1" x14ac:dyDescent="0.25"/>
    <row r="12186" customFormat="1" x14ac:dyDescent="0.25"/>
    <row r="12187" customFormat="1" x14ac:dyDescent="0.25"/>
    <row r="12188" customFormat="1" x14ac:dyDescent="0.25"/>
    <row r="12189" customFormat="1" x14ac:dyDescent="0.25"/>
    <row r="12190" customFormat="1" x14ac:dyDescent="0.25"/>
    <row r="12191" customFormat="1" x14ac:dyDescent="0.25"/>
    <row r="12192" customFormat="1" x14ac:dyDescent="0.25"/>
    <row r="12193" customFormat="1" x14ac:dyDescent="0.25"/>
    <row r="12194" customFormat="1" x14ac:dyDescent="0.25"/>
    <row r="12195" customFormat="1" x14ac:dyDescent="0.25"/>
    <row r="12196" customFormat="1" x14ac:dyDescent="0.25"/>
    <row r="12197" customFormat="1" x14ac:dyDescent="0.25"/>
    <row r="12198" customFormat="1" x14ac:dyDescent="0.25"/>
    <row r="12199" customFormat="1" x14ac:dyDescent="0.25"/>
    <row r="12200" customFormat="1" x14ac:dyDescent="0.25"/>
    <row r="12201" customFormat="1" x14ac:dyDescent="0.25"/>
    <row r="12202" customFormat="1" x14ac:dyDescent="0.25"/>
    <row r="12203" customFormat="1" x14ac:dyDescent="0.25"/>
    <row r="12204" customFormat="1" x14ac:dyDescent="0.25"/>
    <row r="12205" customFormat="1" x14ac:dyDescent="0.25"/>
    <row r="12206" customFormat="1" x14ac:dyDescent="0.25"/>
    <row r="12207" customFormat="1" x14ac:dyDescent="0.25"/>
    <row r="12208" customFormat="1" x14ac:dyDescent="0.25"/>
    <row r="12209" customFormat="1" x14ac:dyDescent="0.25"/>
    <row r="12210" customFormat="1" x14ac:dyDescent="0.25"/>
    <row r="12211" customFormat="1" x14ac:dyDescent="0.25"/>
    <row r="12212" customFormat="1" x14ac:dyDescent="0.25"/>
    <row r="12213" customFormat="1" x14ac:dyDescent="0.25"/>
    <row r="12214" customFormat="1" x14ac:dyDescent="0.25"/>
    <row r="12215" customFormat="1" x14ac:dyDescent="0.25"/>
    <row r="12216" customFormat="1" x14ac:dyDescent="0.25"/>
    <row r="12217" customFormat="1" x14ac:dyDescent="0.25"/>
    <row r="12218" customFormat="1" x14ac:dyDescent="0.25"/>
    <row r="12219" customFormat="1" x14ac:dyDescent="0.25"/>
    <row r="12220" customFormat="1" x14ac:dyDescent="0.25"/>
    <row r="12221" customFormat="1" x14ac:dyDescent="0.25"/>
    <row r="12222" customFormat="1" x14ac:dyDescent="0.25"/>
    <row r="12223" customFormat="1" x14ac:dyDescent="0.25"/>
    <row r="12224" customFormat="1" x14ac:dyDescent="0.25"/>
    <row r="12225" customFormat="1" x14ac:dyDescent="0.25"/>
    <row r="12226" customFormat="1" x14ac:dyDescent="0.25"/>
    <row r="12227" customFormat="1" x14ac:dyDescent="0.25"/>
    <row r="12228" customFormat="1" x14ac:dyDescent="0.25"/>
    <row r="12229" customFormat="1" x14ac:dyDescent="0.25"/>
    <row r="12230" customFormat="1" x14ac:dyDescent="0.25"/>
    <row r="12231" customFormat="1" x14ac:dyDescent="0.25"/>
    <row r="12232" customFormat="1" x14ac:dyDescent="0.25"/>
    <row r="12233" customFormat="1" x14ac:dyDescent="0.25"/>
    <row r="12234" customFormat="1" x14ac:dyDescent="0.25"/>
    <row r="12235" customFormat="1" x14ac:dyDescent="0.25"/>
    <row r="12236" customFormat="1" x14ac:dyDescent="0.25"/>
    <row r="12237" customFormat="1" x14ac:dyDescent="0.25"/>
    <row r="12238" customFormat="1" x14ac:dyDescent="0.25"/>
    <row r="12239" customFormat="1" x14ac:dyDescent="0.25"/>
    <row r="12240" customFormat="1" x14ac:dyDescent="0.25"/>
    <row r="12241" customFormat="1" x14ac:dyDescent="0.25"/>
    <row r="12242" customFormat="1" x14ac:dyDescent="0.25"/>
    <row r="12243" customFormat="1" x14ac:dyDescent="0.25"/>
    <row r="12244" customFormat="1" x14ac:dyDescent="0.25"/>
    <row r="12245" customFormat="1" x14ac:dyDescent="0.25"/>
    <row r="12246" customFormat="1" x14ac:dyDescent="0.25"/>
    <row r="12247" customFormat="1" x14ac:dyDescent="0.25"/>
    <row r="12248" customFormat="1" x14ac:dyDescent="0.25"/>
    <row r="12249" customFormat="1" x14ac:dyDescent="0.25"/>
    <row r="12250" customFormat="1" x14ac:dyDescent="0.25"/>
    <row r="12251" customFormat="1" x14ac:dyDescent="0.25"/>
    <row r="12252" customFormat="1" x14ac:dyDescent="0.25"/>
    <row r="12253" customFormat="1" x14ac:dyDescent="0.25"/>
    <row r="12254" customFormat="1" x14ac:dyDescent="0.25"/>
    <row r="12255" customFormat="1" x14ac:dyDescent="0.25"/>
    <row r="12256" customFormat="1" x14ac:dyDescent="0.25"/>
    <row r="12257" customFormat="1" x14ac:dyDescent="0.25"/>
    <row r="12258" customFormat="1" x14ac:dyDescent="0.25"/>
    <row r="12259" customFormat="1" x14ac:dyDescent="0.25"/>
    <row r="12260" customFormat="1" x14ac:dyDescent="0.25"/>
    <row r="12261" customFormat="1" x14ac:dyDescent="0.25"/>
    <row r="12262" customFormat="1" x14ac:dyDescent="0.25"/>
    <row r="12263" customFormat="1" x14ac:dyDescent="0.25"/>
    <row r="12264" customFormat="1" x14ac:dyDescent="0.25"/>
    <row r="12265" customFormat="1" x14ac:dyDescent="0.25"/>
    <row r="12266" customFormat="1" x14ac:dyDescent="0.25"/>
    <row r="12267" customFormat="1" x14ac:dyDescent="0.25"/>
    <row r="12268" customFormat="1" x14ac:dyDescent="0.25"/>
    <row r="12269" customFormat="1" x14ac:dyDescent="0.25"/>
    <row r="12270" customFormat="1" x14ac:dyDescent="0.25"/>
    <row r="12271" customFormat="1" x14ac:dyDescent="0.25"/>
    <row r="12272" customFormat="1" x14ac:dyDescent="0.25"/>
    <row r="12273" customFormat="1" x14ac:dyDescent="0.25"/>
    <row r="12274" customFormat="1" x14ac:dyDescent="0.25"/>
    <row r="12275" customFormat="1" x14ac:dyDescent="0.25"/>
    <row r="12276" customFormat="1" x14ac:dyDescent="0.25"/>
    <row r="12277" customFormat="1" x14ac:dyDescent="0.25"/>
    <row r="12278" customFormat="1" x14ac:dyDescent="0.25"/>
    <row r="12279" customFormat="1" x14ac:dyDescent="0.25"/>
    <row r="12280" customFormat="1" x14ac:dyDescent="0.25"/>
    <row r="12281" customFormat="1" x14ac:dyDescent="0.25"/>
    <row r="12282" customFormat="1" x14ac:dyDescent="0.25"/>
    <row r="12283" customFormat="1" x14ac:dyDescent="0.25"/>
    <row r="12284" customFormat="1" x14ac:dyDescent="0.25"/>
    <row r="12285" customFormat="1" x14ac:dyDescent="0.25"/>
    <row r="12286" customFormat="1" x14ac:dyDescent="0.25"/>
    <row r="12287" customFormat="1" x14ac:dyDescent="0.25"/>
    <row r="12288" customFormat="1" x14ac:dyDescent="0.25"/>
    <row r="12289" customFormat="1" x14ac:dyDescent="0.25"/>
    <row r="12290" customFormat="1" x14ac:dyDescent="0.25"/>
    <row r="12291" customFormat="1" x14ac:dyDescent="0.25"/>
    <row r="12292" customFormat="1" x14ac:dyDescent="0.25"/>
    <row r="12293" customFormat="1" x14ac:dyDescent="0.25"/>
    <row r="12294" customFormat="1" x14ac:dyDescent="0.25"/>
    <row r="12295" customFormat="1" x14ac:dyDescent="0.25"/>
    <row r="12296" customFormat="1" x14ac:dyDescent="0.25"/>
    <row r="12297" customFormat="1" x14ac:dyDescent="0.25"/>
    <row r="12298" customFormat="1" x14ac:dyDescent="0.25"/>
    <row r="12299" customFormat="1" x14ac:dyDescent="0.25"/>
    <row r="12300" customFormat="1" x14ac:dyDescent="0.25"/>
    <row r="12301" customFormat="1" x14ac:dyDescent="0.25"/>
    <row r="12302" customFormat="1" x14ac:dyDescent="0.25"/>
    <row r="12303" customFormat="1" x14ac:dyDescent="0.25"/>
    <row r="12304" customFormat="1" x14ac:dyDescent="0.25"/>
    <row r="12305" customFormat="1" x14ac:dyDescent="0.25"/>
    <row r="12306" customFormat="1" x14ac:dyDescent="0.25"/>
    <row r="12307" customFormat="1" x14ac:dyDescent="0.25"/>
    <row r="12308" customFormat="1" x14ac:dyDescent="0.25"/>
    <row r="12309" customFormat="1" x14ac:dyDescent="0.25"/>
    <row r="12310" customFormat="1" x14ac:dyDescent="0.25"/>
    <row r="12311" customFormat="1" x14ac:dyDescent="0.25"/>
    <row r="12312" customFormat="1" x14ac:dyDescent="0.25"/>
    <row r="12313" customFormat="1" x14ac:dyDescent="0.25"/>
    <row r="12314" customFormat="1" x14ac:dyDescent="0.25"/>
    <row r="12315" customFormat="1" x14ac:dyDescent="0.25"/>
    <row r="12316" customFormat="1" x14ac:dyDescent="0.25"/>
    <row r="12317" customFormat="1" x14ac:dyDescent="0.25"/>
    <row r="12318" customFormat="1" x14ac:dyDescent="0.25"/>
    <row r="12319" customFormat="1" x14ac:dyDescent="0.25"/>
    <row r="12320" customFormat="1" x14ac:dyDescent="0.25"/>
    <row r="12321" customFormat="1" x14ac:dyDescent="0.25"/>
    <row r="12322" customFormat="1" x14ac:dyDescent="0.25"/>
    <row r="12323" customFormat="1" x14ac:dyDescent="0.25"/>
    <row r="12324" customFormat="1" x14ac:dyDescent="0.25"/>
    <row r="12325" customFormat="1" x14ac:dyDescent="0.25"/>
    <row r="12326" customFormat="1" x14ac:dyDescent="0.25"/>
    <row r="12327" customFormat="1" x14ac:dyDescent="0.25"/>
    <row r="12328" customFormat="1" x14ac:dyDescent="0.25"/>
    <row r="12329" customFormat="1" x14ac:dyDescent="0.25"/>
    <row r="12330" customFormat="1" x14ac:dyDescent="0.25"/>
    <row r="12331" customFormat="1" x14ac:dyDescent="0.25"/>
    <row r="12332" customFormat="1" x14ac:dyDescent="0.25"/>
    <row r="12333" customFormat="1" x14ac:dyDescent="0.25"/>
    <row r="12334" customFormat="1" x14ac:dyDescent="0.25"/>
    <row r="12335" customFormat="1" x14ac:dyDescent="0.25"/>
    <row r="12336" customFormat="1" x14ac:dyDescent="0.25"/>
    <row r="12337" customFormat="1" x14ac:dyDescent="0.25"/>
    <row r="12338" customFormat="1" x14ac:dyDescent="0.25"/>
    <row r="12339" customFormat="1" x14ac:dyDescent="0.25"/>
    <row r="12340" customFormat="1" x14ac:dyDescent="0.25"/>
    <row r="12341" customFormat="1" x14ac:dyDescent="0.25"/>
    <row r="12342" customFormat="1" x14ac:dyDescent="0.25"/>
    <row r="12343" customFormat="1" x14ac:dyDescent="0.25"/>
    <row r="12344" customFormat="1" x14ac:dyDescent="0.25"/>
    <row r="12345" customFormat="1" x14ac:dyDescent="0.25"/>
    <row r="12346" customFormat="1" x14ac:dyDescent="0.25"/>
    <row r="12347" customFormat="1" x14ac:dyDescent="0.25"/>
    <row r="12348" customFormat="1" x14ac:dyDescent="0.25"/>
    <row r="12349" customFormat="1" x14ac:dyDescent="0.25"/>
    <row r="12350" customFormat="1" x14ac:dyDescent="0.25"/>
    <row r="12351" customFormat="1" x14ac:dyDescent="0.25"/>
    <row r="12352" customFormat="1" x14ac:dyDescent="0.25"/>
    <row r="12353" customFormat="1" x14ac:dyDescent="0.25"/>
    <row r="12354" customFormat="1" x14ac:dyDescent="0.25"/>
    <row r="12355" customFormat="1" x14ac:dyDescent="0.25"/>
    <row r="12356" customFormat="1" x14ac:dyDescent="0.25"/>
    <row r="12357" customFormat="1" x14ac:dyDescent="0.25"/>
    <row r="12358" customFormat="1" x14ac:dyDescent="0.25"/>
    <row r="12359" customFormat="1" x14ac:dyDescent="0.25"/>
    <row r="12360" customFormat="1" x14ac:dyDescent="0.25"/>
    <row r="12361" customFormat="1" x14ac:dyDescent="0.25"/>
    <row r="12362" customFormat="1" x14ac:dyDescent="0.25"/>
    <row r="12363" customFormat="1" x14ac:dyDescent="0.25"/>
    <row r="12364" customFormat="1" x14ac:dyDescent="0.25"/>
    <row r="12365" customFormat="1" x14ac:dyDescent="0.25"/>
    <row r="12366" customFormat="1" x14ac:dyDescent="0.25"/>
    <row r="12367" customFormat="1" x14ac:dyDescent="0.25"/>
    <row r="12368" customFormat="1" x14ac:dyDescent="0.25"/>
    <row r="12369" customFormat="1" x14ac:dyDescent="0.25"/>
    <row r="12370" customFormat="1" x14ac:dyDescent="0.25"/>
    <row r="12371" customFormat="1" x14ac:dyDescent="0.25"/>
    <row r="12372" customFormat="1" x14ac:dyDescent="0.25"/>
    <row r="12373" customFormat="1" x14ac:dyDescent="0.25"/>
    <row r="12374" customFormat="1" x14ac:dyDescent="0.25"/>
    <row r="12375" customFormat="1" x14ac:dyDescent="0.25"/>
    <row r="12376" customFormat="1" x14ac:dyDescent="0.25"/>
    <row r="12377" customFormat="1" x14ac:dyDescent="0.25"/>
    <row r="12378" customFormat="1" x14ac:dyDescent="0.25"/>
    <row r="12379" customFormat="1" x14ac:dyDescent="0.25"/>
    <row r="12380" customFormat="1" x14ac:dyDescent="0.25"/>
    <row r="12381" customFormat="1" x14ac:dyDescent="0.25"/>
    <row r="12382" customFormat="1" x14ac:dyDescent="0.25"/>
    <row r="12383" customFormat="1" x14ac:dyDescent="0.25"/>
    <row r="12384" customFormat="1" x14ac:dyDescent="0.25"/>
    <row r="12385" customFormat="1" x14ac:dyDescent="0.25"/>
    <row r="12386" customFormat="1" x14ac:dyDescent="0.25"/>
    <row r="12387" customFormat="1" x14ac:dyDescent="0.25"/>
    <row r="12388" customFormat="1" x14ac:dyDescent="0.25"/>
    <row r="12389" customFormat="1" x14ac:dyDescent="0.25"/>
    <row r="12390" customFormat="1" x14ac:dyDescent="0.25"/>
    <row r="12391" customFormat="1" x14ac:dyDescent="0.25"/>
    <row r="12392" customFormat="1" x14ac:dyDescent="0.25"/>
    <row r="12393" customFormat="1" x14ac:dyDescent="0.25"/>
    <row r="12394" customFormat="1" x14ac:dyDescent="0.25"/>
    <row r="12395" customFormat="1" x14ac:dyDescent="0.25"/>
    <row r="12396" customFormat="1" x14ac:dyDescent="0.25"/>
    <row r="12397" customFormat="1" x14ac:dyDescent="0.25"/>
    <row r="12398" customFormat="1" x14ac:dyDescent="0.25"/>
    <row r="12399" customFormat="1" x14ac:dyDescent="0.25"/>
    <row r="12400" customFormat="1" x14ac:dyDescent="0.25"/>
    <row r="12401" customFormat="1" x14ac:dyDescent="0.25"/>
    <row r="12402" customFormat="1" x14ac:dyDescent="0.25"/>
    <row r="12403" customFormat="1" x14ac:dyDescent="0.25"/>
    <row r="12404" customFormat="1" x14ac:dyDescent="0.25"/>
    <row r="12405" customFormat="1" x14ac:dyDescent="0.25"/>
    <row r="12406" customFormat="1" x14ac:dyDescent="0.25"/>
    <row r="12407" customFormat="1" x14ac:dyDescent="0.25"/>
    <row r="12408" customFormat="1" x14ac:dyDescent="0.25"/>
    <row r="12409" customFormat="1" x14ac:dyDescent="0.25"/>
    <row r="12410" customFormat="1" x14ac:dyDescent="0.25"/>
    <row r="12411" customFormat="1" x14ac:dyDescent="0.25"/>
    <row r="12412" customFormat="1" x14ac:dyDescent="0.25"/>
    <row r="12413" customFormat="1" x14ac:dyDescent="0.25"/>
    <row r="12414" customFormat="1" x14ac:dyDescent="0.25"/>
    <row r="12415" customFormat="1" x14ac:dyDescent="0.25"/>
    <row r="12416" customFormat="1" x14ac:dyDescent="0.25"/>
    <row r="12417" customFormat="1" x14ac:dyDescent="0.25"/>
    <row r="12418" customFormat="1" x14ac:dyDescent="0.25"/>
    <row r="12419" customFormat="1" x14ac:dyDescent="0.25"/>
    <row r="12420" customFormat="1" x14ac:dyDescent="0.25"/>
    <row r="12421" customFormat="1" x14ac:dyDescent="0.25"/>
    <row r="12422" customFormat="1" x14ac:dyDescent="0.25"/>
    <row r="12423" customFormat="1" x14ac:dyDescent="0.25"/>
    <row r="12424" customFormat="1" x14ac:dyDescent="0.25"/>
    <row r="12425" customFormat="1" x14ac:dyDescent="0.25"/>
    <row r="12426" customFormat="1" x14ac:dyDescent="0.25"/>
    <row r="12427" customFormat="1" x14ac:dyDescent="0.25"/>
    <row r="12428" customFormat="1" x14ac:dyDescent="0.25"/>
    <row r="12429" customFormat="1" x14ac:dyDescent="0.25"/>
    <row r="12430" customFormat="1" x14ac:dyDescent="0.25"/>
    <row r="12431" customFormat="1" x14ac:dyDescent="0.25"/>
    <row r="12432" customFormat="1" x14ac:dyDescent="0.25"/>
    <row r="12433" customFormat="1" x14ac:dyDescent="0.25"/>
    <row r="12434" customFormat="1" x14ac:dyDescent="0.25"/>
    <row r="12435" customFormat="1" x14ac:dyDescent="0.25"/>
    <row r="12436" customFormat="1" x14ac:dyDescent="0.25"/>
    <row r="12437" customFormat="1" x14ac:dyDescent="0.25"/>
    <row r="12438" customFormat="1" x14ac:dyDescent="0.25"/>
    <row r="12439" customFormat="1" x14ac:dyDescent="0.25"/>
    <row r="12440" customFormat="1" x14ac:dyDescent="0.25"/>
    <row r="12441" customFormat="1" x14ac:dyDescent="0.25"/>
    <row r="12442" customFormat="1" x14ac:dyDescent="0.25"/>
    <row r="12443" customFormat="1" x14ac:dyDescent="0.25"/>
    <row r="12444" customFormat="1" x14ac:dyDescent="0.25"/>
    <row r="12445" customFormat="1" x14ac:dyDescent="0.25"/>
    <row r="12446" customFormat="1" x14ac:dyDescent="0.25"/>
    <row r="12447" customFormat="1" x14ac:dyDescent="0.25"/>
    <row r="12448" customFormat="1" x14ac:dyDescent="0.25"/>
    <row r="12449" customFormat="1" x14ac:dyDescent="0.25"/>
    <row r="12450" customFormat="1" x14ac:dyDescent="0.25"/>
    <row r="12451" customFormat="1" x14ac:dyDescent="0.25"/>
    <row r="12452" customFormat="1" x14ac:dyDescent="0.25"/>
    <row r="12453" customFormat="1" x14ac:dyDescent="0.25"/>
    <row r="12454" customFormat="1" x14ac:dyDescent="0.25"/>
    <row r="12455" customFormat="1" x14ac:dyDescent="0.25"/>
    <row r="12456" customFormat="1" x14ac:dyDescent="0.25"/>
    <row r="12457" customFormat="1" x14ac:dyDescent="0.25"/>
    <row r="12458" customFormat="1" x14ac:dyDescent="0.25"/>
    <row r="12459" customFormat="1" x14ac:dyDescent="0.25"/>
    <row r="12460" customFormat="1" x14ac:dyDescent="0.25"/>
    <row r="12461" customFormat="1" x14ac:dyDescent="0.25"/>
    <row r="12462" customFormat="1" x14ac:dyDescent="0.25"/>
    <row r="12463" customFormat="1" x14ac:dyDescent="0.25"/>
    <row r="12464" customFormat="1" x14ac:dyDescent="0.25"/>
    <row r="12465" customFormat="1" x14ac:dyDescent="0.25"/>
    <row r="12466" customFormat="1" x14ac:dyDescent="0.25"/>
    <row r="12467" customFormat="1" x14ac:dyDescent="0.25"/>
    <row r="12468" customFormat="1" x14ac:dyDescent="0.25"/>
    <row r="12469" customFormat="1" x14ac:dyDescent="0.25"/>
    <row r="12470" customFormat="1" x14ac:dyDescent="0.25"/>
    <row r="12471" customFormat="1" x14ac:dyDescent="0.25"/>
    <row r="12472" customFormat="1" x14ac:dyDescent="0.25"/>
    <row r="12473" customFormat="1" x14ac:dyDescent="0.25"/>
    <row r="12474" customFormat="1" x14ac:dyDescent="0.25"/>
    <row r="12475" customFormat="1" x14ac:dyDescent="0.25"/>
    <row r="12476" customFormat="1" x14ac:dyDescent="0.25"/>
    <row r="12477" customFormat="1" x14ac:dyDescent="0.25"/>
    <row r="12478" customFormat="1" x14ac:dyDescent="0.25"/>
    <row r="12479" customFormat="1" x14ac:dyDescent="0.25"/>
    <row r="12480" customFormat="1" x14ac:dyDescent="0.25"/>
    <row r="12481" customFormat="1" x14ac:dyDescent="0.25"/>
    <row r="12482" customFormat="1" x14ac:dyDescent="0.25"/>
    <row r="12483" customFormat="1" x14ac:dyDescent="0.25"/>
    <row r="12484" customFormat="1" x14ac:dyDescent="0.25"/>
    <row r="12485" customFormat="1" x14ac:dyDescent="0.25"/>
    <row r="12486" customFormat="1" x14ac:dyDescent="0.25"/>
    <row r="12487" customFormat="1" x14ac:dyDescent="0.25"/>
    <row r="12488" customFormat="1" x14ac:dyDescent="0.25"/>
    <row r="12489" customFormat="1" x14ac:dyDescent="0.25"/>
    <row r="12490" customFormat="1" x14ac:dyDescent="0.25"/>
    <row r="12491" customFormat="1" x14ac:dyDescent="0.25"/>
    <row r="12492" customFormat="1" x14ac:dyDescent="0.25"/>
    <row r="12493" customFormat="1" x14ac:dyDescent="0.25"/>
    <row r="12494" customFormat="1" x14ac:dyDescent="0.25"/>
    <row r="12495" customFormat="1" x14ac:dyDescent="0.25"/>
    <row r="12496" customFormat="1" x14ac:dyDescent="0.25"/>
    <row r="12497" customFormat="1" x14ac:dyDescent="0.25"/>
    <row r="12498" customFormat="1" x14ac:dyDescent="0.25"/>
    <row r="12499" customFormat="1" x14ac:dyDescent="0.25"/>
    <row r="12500" customFormat="1" x14ac:dyDescent="0.25"/>
    <row r="12501" customFormat="1" x14ac:dyDescent="0.25"/>
    <row r="12502" customFormat="1" x14ac:dyDescent="0.25"/>
    <row r="12503" customFormat="1" x14ac:dyDescent="0.25"/>
    <row r="12504" customFormat="1" x14ac:dyDescent="0.25"/>
    <row r="12505" customFormat="1" x14ac:dyDescent="0.25"/>
    <row r="12506" customFormat="1" x14ac:dyDescent="0.25"/>
    <row r="12507" customFormat="1" x14ac:dyDescent="0.25"/>
    <row r="12508" customFormat="1" x14ac:dyDescent="0.25"/>
    <row r="12509" customFormat="1" x14ac:dyDescent="0.25"/>
    <row r="12510" customFormat="1" x14ac:dyDescent="0.25"/>
    <row r="12511" customFormat="1" x14ac:dyDescent="0.25"/>
    <row r="12512" customFormat="1" x14ac:dyDescent="0.25"/>
    <row r="12513" customFormat="1" x14ac:dyDescent="0.25"/>
    <row r="12514" customFormat="1" x14ac:dyDescent="0.25"/>
    <row r="12515" customFormat="1" x14ac:dyDescent="0.25"/>
    <row r="12516" customFormat="1" x14ac:dyDescent="0.25"/>
    <row r="12517" customFormat="1" x14ac:dyDescent="0.25"/>
    <row r="12518" customFormat="1" x14ac:dyDescent="0.25"/>
    <row r="12519" customFormat="1" x14ac:dyDescent="0.25"/>
    <row r="12520" customFormat="1" x14ac:dyDescent="0.25"/>
    <row r="12521" customFormat="1" x14ac:dyDescent="0.25"/>
    <row r="12522" customFormat="1" x14ac:dyDescent="0.25"/>
    <row r="12523" customFormat="1" x14ac:dyDescent="0.25"/>
    <row r="12524" customFormat="1" x14ac:dyDescent="0.25"/>
    <row r="12525" customFormat="1" x14ac:dyDescent="0.25"/>
    <row r="12526" customFormat="1" x14ac:dyDescent="0.25"/>
    <row r="12527" customFormat="1" x14ac:dyDescent="0.25"/>
    <row r="12528" customFormat="1" x14ac:dyDescent="0.25"/>
    <row r="12529" customFormat="1" x14ac:dyDescent="0.25"/>
    <row r="12530" customFormat="1" x14ac:dyDescent="0.25"/>
    <row r="12531" customFormat="1" x14ac:dyDescent="0.25"/>
    <row r="12532" customFormat="1" x14ac:dyDescent="0.25"/>
    <row r="12533" customFormat="1" x14ac:dyDescent="0.25"/>
    <row r="12534" customFormat="1" x14ac:dyDescent="0.25"/>
    <row r="12535" customFormat="1" x14ac:dyDescent="0.25"/>
    <row r="12536" customFormat="1" x14ac:dyDescent="0.25"/>
    <row r="12537" customFormat="1" x14ac:dyDescent="0.25"/>
    <row r="12538" customFormat="1" x14ac:dyDescent="0.25"/>
    <row r="12539" customFormat="1" x14ac:dyDescent="0.25"/>
    <row r="12540" customFormat="1" x14ac:dyDescent="0.25"/>
    <row r="12541" customFormat="1" x14ac:dyDescent="0.25"/>
    <row r="12542" customFormat="1" x14ac:dyDescent="0.25"/>
    <row r="12543" customFormat="1" x14ac:dyDescent="0.25"/>
    <row r="12544" customFormat="1" x14ac:dyDescent="0.25"/>
    <row r="12545" customFormat="1" x14ac:dyDescent="0.25"/>
    <row r="12546" customFormat="1" x14ac:dyDescent="0.25"/>
    <row r="12547" customFormat="1" x14ac:dyDescent="0.25"/>
    <row r="12548" customFormat="1" x14ac:dyDescent="0.25"/>
    <row r="12549" customFormat="1" x14ac:dyDescent="0.25"/>
    <row r="12550" customFormat="1" x14ac:dyDescent="0.25"/>
    <row r="12551" customFormat="1" x14ac:dyDescent="0.25"/>
    <row r="12552" customFormat="1" x14ac:dyDescent="0.25"/>
    <row r="12553" customFormat="1" x14ac:dyDescent="0.25"/>
    <row r="12554" customFormat="1" x14ac:dyDescent="0.25"/>
    <row r="12555" customFormat="1" x14ac:dyDescent="0.25"/>
    <row r="12556" customFormat="1" x14ac:dyDescent="0.25"/>
    <row r="12557" customFormat="1" x14ac:dyDescent="0.25"/>
    <row r="12558" customFormat="1" x14ac:dyDescent="0.25"/>
    <row r="12559" customFormat="1" x14ac:dyDescent="0.25"/>
    <row r="12560" customFormat="1" x14ac:dyDescent="0.25"/>
    <row r="12561" customFormat="1" x14ac:dyDescent="0.25"/>
    <row r="12562" customFormat="1" x14ac:dyDescent="0.25"/>
    <row r="12563" customFormat="1" x14ac:dyDescent="0.25"/>
    <row r="12564" customFormat="1" x14ac:dyDescent="0.25"/>
    <row r="12565" customFormat="1" x14ac:dyDescent="0.25"/>
    <row r="12566" customFormat="1" x14ac:dyDescent="0.25"/>
    <row r="12567" customFormat="1" x14ac:dyDescent="0.25"/>
    <row r="12568" customFormat="1" x14ac:dyDescent="0.25"/>
    <row r="12569" customFormat="1" x14ac:dyDescent="0.25"/>
    <row r="12570" customFormat="1" x14ac:dyDescent="0.25"/>
    <row r="12571" customFormat="1" x14ac:dyDescent="0.25"/>
    <row r="12572" customFormat="1" x14ac:dyDescent="0.25"/>
    <row r="12573" customFormat="1" x14ac:dyDescent="0.25"/>
    <row r="12574" customFormat="1" x14ac:dyDescent="0.25"/>
    <row r="12575" customFormat="1" x14ac:dyDescent="0.25"/>
    <row r="12576" customFormat="1" x14ac:dyDescent="0.25"/>
    <row r="12577" customFormat="1" x14ac:dyDescent="0.25"/>
    <row r="12578" customFormat="1" x14ac:dyDescent="0.25"/>
    <row r="12579" customFormat="1" x14ac:dyDescent="0.25"/>
    <row r="12580" customFormat="1" x14ac:dyDescent="0.25"/>
    <row r="12581" customFormat="1" x14ac:dyDescent="0.25"/>
    <row r="12582" customFormat="1" x14ac:dyDescent="0.25"/>
    <row r="12583" customFormat="1" x14ac:dyDescent="0.25"/>
    <row r="12584" customFormat="1" x14ac:dyDescent="0.25"/>
    <row r="12585" customFormat="1" x14ac:dyDescent="0.25"/>
    <row r="12586" customFormat="1" x14ac:dyDescent="0.25"/>
    <row r="12587" customFormat="1" x14ac:dyDescent="0.25"/>
    <row r="12588" customFormat="1" x14ac:dyDescent="0.25"/>
    <row r="12589" customFormat="1" x14ac:dyDescent="0.25"/>
    <row r="12590" customFormat="1" x14ac:dyDescent="0.25"/>
    <row r="12591" customFormat="1" x14ac:dyDescent="0.25"/>
    <row r="12592" customFormat="1" x14ac:dyDescent="0.25"/>
    <row r="12593" customFormat="1" x14ac:dyDescent="0.25"/>
    <row r="12594" customFormat="1" x14ac:dyDescent="0.25"/>
    <row r="12595" customFormat="1" x14ac:dyDescent="0.25"/>
    <row r="12596" customFormat="1" x14ac:dyDescent="0.25"/>
    <row r="12597" customFormat="1" x14ac:dyDescent="0.25"/>
    <row r="12598" customFormat="1" x14ac:dyDescent="0.25"/>
    <row r="12599" customFormat="1" x14ac:dyDescent="0.25"/>
    <row r="12600" customFormat="1" x14ac:dyDescent="0.25"/>
    <row r="12601" customFormat="1" x14ac:dyDescent="0.25"/>
    <row r="12602" customFormat="1" x14ac:dyDescent="0.25"/>
    <row r="12603" customFormat="1" x14ac:dyDescent="0.25"/>
    <row r="12604" customFormat="1" x14ac:dyDescent="0.25"/>
    <row r="12605" customFormat="1" x14ac:dyDescent="0.25"/>
    <row r="12606" customFormat="1" x14ac:dyDescent="0.25"/>
    <row r="12607" customFormat="1" x14ac:dyDescent="0.25"/>
    <row r="12608" customFormat="1" x14ac:dyDescent="0.25"/>
    <row r="12609" customFormat="1" x14ac:dyDescent="0.25"/>
    <row r="12610" customFormat="1" x14ac:dyDescent="0.25"/>
    <row r="12611" customFormat="1" x14ac:dyDescent="0.25"/>
    <row r="12612" customFormat="1" x14ac:dyDescent="0.25"/>
    <row r="12613" customFormat="1" x14ac:dyDescent="0.25"/>
    <row r="12614" customFormat="1" x14ac:dyDescent="0.25"/>
    <row r="12615" customFormat="1" x14ac:dyDescent="0.25"/>
    <row r="12616" customFormat="1" x14ac:dyDescent="0.25"/>
    <row r="12617" customFormat="1" x14ac:dyDescent="0.25"/>
    <row r="12618" customFormat="1" x14ac:dyDescent="0.25"/>
    <row r="12619" customFormat="1" x14ac:dyDescent="0.25"/>
    <row r="12620" customFormat="1" x14ac:dyDescent="0.25"/>
    <row r="12621" customFormat="1" x14ac:dyDescent="0.25"/>
    <row r="12622" customFormat="1" x14ac:dyDescent="0.25"/>
    <row r="12623" customFormat="1" x14ac:dyDescent="0.25"/>
    <row r="12624" customFormat="1" x14ac:dyDescent="0.25"/>
    <row r="12625" customFormat="1" x14ac:dyDescent="0.25"/>
    <row r="12626" customFormat="1" x14ac:dyDescent="0.25"/>
    <row r="12627" customFormat="1" x14ac:dyDescent="0.25"/>
    <row r="12628" customFormat="1" x14ac:dyDescent="0.25"/>
    <row r="12629" customFormat="1" x14ac:dyDescent="0.25"/>
    <row r="12630" customFormat="1" x14ac:dyDescent="0.25"/>
    <row r="12631" customFormat="1" x14ac:dyDescent="0.25"/>
    <row r="12632" customFormat="1" x14ac:dyDescent="0.25"/>
    <row r="12633" customFormat="1" x14ac:dyDescent="0.25"/>
    <row r="12634" customFormat="1" x14ac:dyDescent="0.25"/>
    <row r="12635" customFormat="1" x14ac:dyDescent="0.25"/>
    <row r="12636" customFormat="1" x14ac:dyDescent="0.25"/>
    <row r="12637" customFormat="1" x14ac:dyDescent="0.25"/>
    <row r="12638" customFormat="1" x14ac:dyDescent="0.25"/>
    <row r="12639" customFormat="1" x14ac:dyDescent="0.25"/>
    <row r="12640" customFormat="1" x14ac:dyDescent="0.25"/>
    <row r="12641" customFormat="1" x14ac:dyDescent="0.25"/>
    <row r="12642" customFormat="1" x14ac:dyDescent="0.25"/>
    <row r="12643" customFormat="1" x14ac:dyDescent="0.25"/>
    <row r="12644" customFormat="1" x14ac:dyDescent="0.25"/>
    <row r="12645" customFormat="1" x14ac:dyDescent="0.25"/>
    <row r="12646" customFormat="1" x14ac:dyDescent="0.25"/>
    <row r="12647" customFormat="1" x14ac:dyDescent="0.25"/>
    <row r="12648" customFormat="1" x14ac:dyDescent="0.25"/>
    <row r="12649" customFormat="1" x14ac:dyDescent="0.25"/>
    <row r="12650" customFormat="1" x14ac:dyDescent="0.25"/>
    <row r="12651" customFormat="1" x14ac:dyDescent="0.25"/>
    <row r="12652" customFormat="1" x14ac:dyDescent="0.25"/>
    <row r="12653" customFormat="1" x14ac:dyDescent="0.25"/>
    <row r="12654" customFormat="1" x14ac:dyDescent="0.25"/>
    <row r="12655" customFormat="1" x14ac:dyDescent="0.25"/>
    <row r="12656" customFormat="1" x14ac:dyDescent="0.25"/>
    <row r="12657" customFormat="1" x14ac:dyDescent="0.25"/>
    <row r="12658" customFormat="1" x14ac:dyDescent="0.25"/>
    <row r="12659" customFormat="1" x14ac:dyDescent="0.25"/>
    <row r="12660" customFormat="1" x14ac:dyDescent="0.25"/>
    <row r="12661" customFormat="1" x14ac:dyDescent="0.25"/>
    <row r="12662" customFormat="1" x14ac:dyDescent="0.25"/>
    <row r="12663" customFormat="1" x14ac:dyDescent="0.25"/>
    <row r="12664" customFormat="1" x14ac:dyDescent="0.25"/>
    <row r="12665" customFormat="1" x14ac:dyDescent="0.25"/>
    <row r="12666" customFormat="1" x14ac:dyDescent="0.25"/>
    <row r="12667" customFormat="1" x14ac:dyDescent="0.25"/>
    <row r="12668" customFormat="1" x14ac:dyDescent="0.25"/>
    <row r="12669" customFormat="1" x14ac:dyDescent="0.25"/>
    <row r="12670" customFormat="1" x14ac:dyDescent="0.25"/>
    <row r="12671" customFormat="1" x14ac:dyDescent="0.25"/>
    <row r="12672" customFormat="1" x14ac:dyDescent="0.25"/>
    <row r="12673" customFormat="1" x14ac:dyDescent="0.25"/>
    <row r="12674" customFormat="1" x14ac:dyDescent="0.25"/>
    <row r="12675" customFormat="1" x14ac:dyDescent="0.25"/>
    <row r="12676" customFormat="1" x14ac:dyDescent="0.25"/>
    <row r="12677" customFormat="1" x14ac:dyDescent="0.25"/>
    <row r="12678" customFormat="1" x14ac:dyDescent="0.25"/>
    <row r="12679" customFormat="1" x14ac:dyDescent="0.25"/>
    <row r="12680" customFormat="1" x14ac:dyDescent="0.25"/>
    <row r="12681" customFormat="1" x14ac:dyDescent="0.25"/>
    <row r="12682" customFormat="1" x14ac:dyDescent="0.25"/>
    <row r="12683" customFormat="1" x14ac:dyDescent="0.25"/>
    <row r="12684" customFormat="1" x14ac:dyDescent="0.25"/>
    <row r="12685" customFormat="1" x14ac:dyDescent="0.25"/>
    <row r="12686" customFormat="1" x14ac:dyDescent="0.25"/>
    <row r="12687" customFormat="1" x14ac:dyDescent="0.25"/>
    <row r="12688" customFormat="1" x14ac:dyDescent="0.25"/>
    <row r="12689" customFormat="1" x14ac:dyDescent="0.25"/>
    <row r="12690" customFormat="1" x14ac:dyDescent="0.25"/>
    <row r="12691" customFormat="1" x14ac:dyDescent="0.25"/>
    <row r="12692" customFormat="1" x14ac:dyDescent="0.25"/>
    <row r="12693" customFormat="1" x14ac:dyDescent="0.25"/>
    <row r="12694" customFormat="1" x14ac:dyDescent="0.25"/>
    <row r="12695" customFormat="1" x14ac:dyDescent="0.25"/>
    <row r="12696" customFormat="1" x14ac:dyDescent="0.25"/>
    <row r="12697" customFormat="1" x14ac:dyDescent="0.25"/>
    <row r="12698" customFormat="1" x14ac:dyDescent="0.25"/>
    <row r="12699" customFormat="1" x14ac:dyDescent="0.25"/>
    <row r="12700" customFormat="1" x14ac:dyDescent="0.25"/>
    <row r="12701" customFormat="1" x14ac:dyDescent="0.25"/>
    <row r="12702" customFormat="1" x14ac:dyDescent="0.25"/>
    <row r="12703" customFormat="1" x14ac:dyDescent="0.25"/>
    <row r="12704" customFormat="1" x14ac:dyDescent="0.25"/>
    <row r="12705" customFormat="1" x14ac:dyDescent="0.25"/>
    <row r="12706" customFormat="1" x14ac:dyDescent="0.25"/>
    <row r="12707" customFormat="1" x14ac:dyDescent="0.25"/>
    <row r="12708" customFormat="1" x14ac:dyDescent="0.25"/>
    <row r="12709" customFormat="1" x14ac:dyDescent="0.25"/>
    <row r="12710" customFormat="1" x14ac:dyDescent="0.25"/>
    <row r="12711" customFormat="1" x14ac:dyDescent="0.25"/>
    <row r="12712" customFormat="1" x14ac:dyDescent="0.25"/>
    <row r="12713" customFormat="1" x14ac:dyDescent="0.25"/>
    <row r="12714" customFormat="1" x14ac:dyDescent="0.25"/>
    <row r="12715" customFormat="1" x14ac:dyDescent="0.25"/>
    <row r="12716" customFormat="1" x14ac:dyDescent="0.25"/>
    <row r="12717" customFormat="1" x14ac:dyDescent="0.25"/>
    <row r="12718" customFormat="1" x14ac:dyDescent="0.25"/>
    <row r="12719" customFormat="1" x14ac:dyDescent="0.25"/>
    <row r="12720" customFormat="1" x14ac:dyDescent="0.25"/>
    <row r="12721" customFormat="1" x14ac:dyDescent="0.25"/>
    <row r="12722" customFormat="1" x14ac:dyDescent="0.25"/>
    <row r="12723" customFormat="1" x14ac:dyDescent="0.25"/>
    <row r="12724" customFormat="1" x14ac:dyDescent="0.25"/>
    <row r="12725" customFormat="1" x14ac:dyDescent="0.25"/>
    <row r="12726" customFormat="1" x14ac:dyDescent="0.25"/>
    <row r="12727" customFormat="1" x14ac:dyDescent="0.25"/>
    <row r="12728" customFormat="1" x14ac:dyDescent="0.25"/>
    <row r="12729" customFormat="1" x14ac:dyDescent="0.25"/>
    <row r="12730" customFormat="1" x14ac:dyDescent="0.25"/>
    <row r="12731" customFormat="1" x14ac:dyDescent="0.25"/>
    <row r="12732" customFormat="1" x14ac:dyDescent="0.25"/>
    <row r="12733" customFormat="1" x14ac:dyDescent="0.25"/>
    <row r="12734" customFormat="1" x14ac:dyDescent="0.25"/>
    <row r="12735" customFormat="1" x14ac:dyDescent="0.25"/>
    <row r="12736" customFormat="1" x14ac:dyDescent="0.25"/>
    <row r="12737" customFormat="1" x14ac:dyDescent="0.25"/>
    <row r="12738" customFormat="1" x14ac:dyDescent="0.25"/>
    <row r="12739" customFormat="1" x14ac:dyDescent="0.25"/>
    <row r="12740" customFormat="1" x14ac:dyDescent="0.25"/>
    <row r="12741" customFormat="1" x14ac:dyDescent="0.25"/>
    <row r="12742" customFormat="1" x14ac:dyDescent="0.25"/>
    <row r="12743" customFormat="1" x14ac:dyDescent="0.25"/>
    <row r="12744" customFormat="1" x14ac:dyDescent="0.25"/>
    <row r="12745" customFormat="1" x14ac:dyDescent="0.25"/>
    <row r="12746" customFormat="1" x14ac:dyDescent="0.25"/>
    <row r="12747" customFormat="1" x14ac:dyDescent="0.25"/>
    <row r="12748" customFormat="1" x14ac:dyDescent="0.25"/>
    <row r="12749" customFormat="1" x14ac:dyDescent="0.25"/>
    <row r="12750" customFormat="1" x14ac:dyDescent="0.25"/>
    <row r="12751" customFormat="1" x14ac:dyDescent="0.25"/>
    <row r="12752" customFormat="1" x14ac:dyDescent="0.25"/>
    <row r="12753" customFormat="1" x14ac:dyDescent="0.25"/>
    <row r="12754" customFormat="1" x14ac:dyDescent="0.25"/>
    <row r="12755" customFormat="1" x14ac:dyDescent="0.25"/>
    <row r="12756" customFormat="1" x14ac:dyDescent="0.25"/>
    <row r="12757" customFormat="1" x14ac:dyDescent="0.25"/>
    <row r="12758" customFormat="1" x14ac:dyDescent="0.25"/>
    <row r="12759" customFormat="1" x14ac:dyDescent="0.25"/>
    <row r="12760" customFormat="1" x14ac:dyDescent="0.25"/>
    <row r="12761" customFormat="1" x14ac:dyDescent="0.25"/>
    <row r="12762" customFormat="1" x14ac:dyDescent="0.25"/>
    <row r="12763" customFormat="1" x14ac:dyDescent="0.25"/>
    <row r="12764" customFormat="1" x14ac:dyDescent="0.25"/>
    <row r="12765" customFormat="1" x14ac:dyDescent="0.25"/>
    <row r="12766" customFormat="1" x14ac:dyDescent="0.25"/>
    <row r="12767" customFormat="1" x14ac:dyDescent="0.25"/>
    <row r="12768" customFormat="1" x14ac:dyDescent="0.25"/>
    <row r="12769" customFormat="1" x14ac:dyDescent="0.25"/>
    <row r="12770" customFormat="1" x14ac:dyDescent="0.25"/>
    <row r="12771" customFormat="1" x14ac:dyDescent="0.25"/>
    <row r="12772" customFormat="1" x14ac:dyDescent="0.25"/>
    <row r="12773" customFormat="1" x14ac:dyDescent="0.25"/>
    <row r="12774" customFormat="1" x14ac:dyDescent="0.25"/>
    <row r="12775" customFormat="1" x14ac:dyDescent="0.25"/>
    <row r="12776" customFormat="1" x14ac:dyDescent="0.25"/>
    <row r="12777" customFormat="1" x14ac:dyDescent="0.25"/>
    <row r="12778" customFormat="1" x14ac:dyDescent="0.25"/>
    <row r="12779" customFormat="1" x14ac:dyDescent="0.25"/>
    <row r="12780" customFormat="1" x14ac:dyDescent="0.25"/>
    <row r="12781" customFormat="1" x14ac:dyDescent="0.25"/>
    <row r="12782" customFormat="1" x14ac:dyDescent="0.25"/>
    <row r="12783" customFormat="1" x14ac:dyDescent="0.25"/>
    <row r="12784" customFormat="1" x14ac:dyDescent="0.25"/>
    <row r="12785" customFormat="1" x14ac:dyDescent="0.25"/>
    <row r="12786" customFormat="1" x14ac:dyDescent="0.25"/>
    <row r="12787" customFormat="1" x14ac:dyDescent="0.25"/>
    <row r="12788" customFormat="1" x14ac:dyDescent="0.25"/>
    <row r="12789" customFormat="1" x14ac:dyDescent="0.25"/>
    <row r="12790" customFormat="1" x14ac:dyDescent="0.25"/>
    <row r="12791" customFormat="1" x14ac:dyDescent="0.25"/>
    <row r="12792" customFormat="1" x14ac:dyDescent="0.25"/>
    <row r="12793" customFormat="1" x14ac:dyDescent="0.25"/>
    <row r="12794" customFormat="1" x14ac:dyDescent="0.25"/>
    <row r="12795" customFormat="1" x14ac:dyDescent="0.25"/>
    <row r="12796" customFormat="1" x14ac:dyDescent="0.25"/>
    <row r="12797" customFormat="1" x14ac:dyDescent="0.25"/>
    <row r="12798" customFormat="1" x14ac:dyDescent="0.25"/>
    <row r="12799" customFormat="1" x14ac:dyDescent="0.25"/>
    <row r="12800" customFormat="1" x14ac:dyDescent="0.25"/>
    <row r="12801" customFormat="1" x14ac:dyDescent="0.25"/>
    <row r="12802" customFormat="1" x14ac:dyDescent="0.25"/>
    <row r="12803" customFormat="1" x14ac:dyDescent="0.25"/>
    <row r="12804" customFormat="1" x14ac:dyDescent="0.25"/>
    <row r="12805" customFormat="1" x14ac:dyDescent="0.25"/>
    <row r="12806" customFormat="1" x14ac:dyDescent="0.25"/>
    <row r="12807" customFormat="1" x14ac:dyDescent="0.25"/>
    <row r="12808" customFormat="1" x14ac:dyDescent="0.25"/>
    <row r="12809" customFormat="1" x14ac:dyDescent="0.25"/>
    <row r="12810" customFormat="1" x14ac:dyDescent="0.25"/>
    <row r="12811" customFormat="1" x14ac:dyDescent="0.25"/>
    <row r="12812" customFormat="1" x14ac:dyDescent="0.25"/>
    <row r="12813" customFormat="1" x14ac:dyDescent="0.25"/>
    <row r="12814" customFormat="1" x14ac:dyDescent="0.25"/>
    <row r="12815" customFormat="1" x14ac:dyDescent="0.25"/>
    <row r="12816" customFormat="1" x14ac:dyDescent="0.25"/>
    <row r="12817" customFormat="1" x14ac:dyDescent="0.25"/>
    <row r="12818" customFormat="1" x14ac:dyDescent="0.25"/>
    <row r="12819" customFormat="1" x14ac:dyDescent="0.25"/>
    <row r="12820" customFormat="1" x14ac:dyDescent="0.25"/>
    <row r="12821" customFormat="1" x14ac:dyDescent="0.25"/>
    <row r="12822" customFormat="1" x14ac:dyDescent="0.25"/>
    <row r="12823" customFormat="1" x14ac:dyDescent="0.25"/>
    <row r="12824" customFormat="1" x14ac:dyDescent="0.25"/>
    <row r="12825" customFormat="1" x14ac:dyDescent="0.25"/>
    <row r="12826" customFormat="1" x14ac:dyDescent="0.25"/>
    <row r="12827" customFormat="1" x14ac:dyDescent="0.25"/>
    <row r="12828" customFormat="1" x14ac:dyDescent="0.25"/>
    <row r="12829" customFormat="1" x14ac:dyDescent="0.25"/>
    <row r="12830" customFormat="1" x14ac:dyDescent="0.25"/>
    <row r="12831" customFormat="1" x14ac:dyDescent="0.25"/>
    <row r="12832" customFormat="1" x14ac:dyDescent="0.25"/>
    <row r="12833" customFormat="1" x14ac:dyDescent="0.25"/>
    <row r="12834" customFormat="1" x14ac:dyDescent="0.25"/>
    <row r="12835" customFormat="1" x14ac:dyDescent="0.25"/>
    <row r="12836" customFormat="1" x14ac:dyDescent="0.25"/>
    <row r="12837" customFormat="1" x14ac:dyDescent="0.25"/>
    <row r="12838" customFormat="1" x14ac:dyDescent="0.25"/>
    <row r="12839" customFormat="1" x14ac:dyDescent="0.25"/>
    <row r="12840" customFormat="1" x14ac:dyDescent="0.25"/>
    <row r="12841" customFormat="1" x14ac:dyDescent="0.25"/>
    <row r="12842" customFormat="1" x14ac:dyDescent="0.25"/>
    <row r="12843" customFormat="1" x14ac:dyDescent="0.25"/>
    <row r="12844" customFormat="1" x14ac:dyDescent="0.25"/>
    <row r="12845" customFormat="1" x14ac:dyDescent="0.25"/>
    <row r="12846" customFormat="1" x14ac:dyDescent="0.25"/>
    <row r="12847" customFormat="1" x14ac:dyDescent="0.25"/>
    <row r="12848" customFormat="1" x14ac:dyDescent="0.25"/>
    <row r="12849" customFormat="1" x14ac:dyDescent="0.25"/>
    <row r="12850" customFormat="1" x14ac:dyDescent="0.25"/>
    <row r="12851" customFormat="1" x14ac:dyDescent="0.25"/>
    <row r="12852" customFormat="1" x14ac:dyDescent="0.25"/>
    <row r="12853" customFormat="1" x14ac:dyDescent="0.25"/>
    <row r="12854" customFormat="1" x14ac:dyDescent="0.25"/>
    <row r="12855" customFormat="1" x14ac:dyDescent="0.25"/>
    <row r="12856" customFormat="1" x14ac:dyDescent="0.25"/>
    <row r="12857" customFormat="1" x14ac:dyDescent="0.25"/>
    <row r="12858" customFormat="1" x14ac:dyDescent="0.25"/>
    <row r="12859" customFormat="1" x14ac:dyDescent="0.25"/>
    <row r="12860" customFormat="1" x14ac:dyDescent="0.25"/>
    <row r="12861" customFormat="1" x14ac:dyDescent="0.25"/>
    <row r="12862" customFormat="1" x14ac:dyDescent="0.25"/>
    <row r="12863" customFormat="1" x14ac:dyDescent="0.25"/>
    <row r="12864" customFormat="1" x14ac:dyDescent="0.25"/>
    <row r="12865" customFormat="1" x14ac:dyDescent="0.25"/>
    <row r="12866" customFormat="1" x14ac:dyDescent="0.25"/>
    <row r="12867" customFormat="1" x14ac:dyDescent="0.25"/>
    <row r="12868" customFormat="1" x14ac:dyDescent="0.25"/>
    <row r="12869" customFormat="1" x14ac:dyDescent="0.25"/>
    <row r="12870" customFormat="1" x14ac:dyDescent="0.25"/>
    <row r="12871" customFormat="1" x14ac:dyDescent="0.25"/>
    <row r="12872" customFormat="1" x14ac:dyDescent="0.25"/>
    <row r="12873" customFormat="1" x14ac:dyDescent="0.25"/>
    <row r="12874" customFormat="1" x14ac:dyDescent="0.25"/>
    <row r="12875" customFormat="1" x14ac:dyDescent="0.25"/>
    <row r="12876" customFormat="1" x14ac:dyDescent="0.25"/>
    <row r="12877" customFormat="1" x14ac:dyDescent="0.25"/>
    <row r="12878" customFormat="1" x14ac:dyDescent="0.25"/>
    <row r="12879" customFormat="1" x14ac:dyDescent="0.25"/>
    <row r="12880" customFormat="1" x14ac:dyDescent="0.25"/>
    <row r="12881" customFormat="1" x14ac:dyDescent="0.25"/>
    <row r="12882" customFormat="1" x14ac:dyDescent="0.25"/>
    <row r="12883" customFormat="1" x14ac:dyDescent="0.25"/>
    <row r="12884" customFormat="1" x14ac:dyDescent="0.25"/>
    <row r="12885" customFormat="1" x14ac:dyDescent="0.25"/>
    <row r="12886" customFormat="1" x14ac:dyDescent="0.25"/>
    <row r="12887" customFormat="1" x14ac:dyDescent="0.25"/>
    <row r="12888" customFormat="1" x14ac:dyDescent="0.25"/>
    <row r="12889" customFormat="1" x14ac:dyDescent="0.25"/>
    <row r="12890" customFormat="1" x14ac:dyDescent="0.25"/>
    <row r="12891" customFormat="1" x14ac:dyDescent="0.25"/>
    <row r="12892" customFormat="1" x14ac:dyDescent="0.25"/>
    <row r="12893" customFormat="1" x14ac:dyDescent="0.25"/>
    <row r="12894" customFormat="1" x14ac:dyDescent="0.25"/>
    <row r="12895" customFormat="1" x14ac:dyDescent="0.25"/>
    <row r="12896" customFormat="1" x14ac:dyDescent="0.25"/>
    <row r="12897" customFormat="1" x14ac:dyDescent="0.25"/>
    <row r="12898" customFormat="1" x14ac:dyDescent="0.25"/>
    <row r="12899" customFormat="1" x14ac:dyDescent="0.25"/>
    <row r="12900" customFormat="1" x14ac:dyDescent="0.25"/>
    <row r="12901" customFormat="1" x14ac:dyDescent="0.25"/>
    <row r="12902" customFormat="1" x14ac:dyDescent="0.25"/>
    <row r="12903" customFormat="1" x14ac:dyDescent="0.25"/>
    <row r="12904" customFormat="1" x14ac:dyDescent="0.25"/>
    <row r="12905" customFormat="1" x14ac:dyDescent="0.25"/>
    <row r="12906" customFormat="1" x14ac:dyDescent="0.25"/>
    <row r="12907" customFormat="1" x14ac:dyDescent="0.25"/>
    <row r="12908" customFormat="1" x14ac:dyDescent="0.25"/>
    <row r="12909" customFormat="1" x14ac:dyDescent="0.25"/>
    <row r="12910" customFormat="1" x14ac:dyDescent="0.25"/>
    <row r="12911" customFormat="1" x14ac:dyDescent="0.25"/>
    <row r="12912" customFormat="1" x14ac:dyDescent="0.25"/>
    <row r="12913" customFormat="1" x14ac:dyDescent="0.25"/>
    <row r="12914" customFormat="1" x14ac:dyDescent="0.25"/>
    <row r="12915" customFormat="1" x14ac:dyDescent="0.25"/>
    <row r="12916" customFormat="1" x14ac:dyDescent="0.25"/>
    <row r="12917" customFormat="1" x14ac:dyDescent="0.25"/>
    <row r="12918" customFormat="1" x14ac:dyDescent="0.25"/>
    <row r="12919" customFormat="1" x14ac:dyDescent="0.25"/>
    <row r="12920" customFormat="1" x14ac:dyDescent="0.25"/>
    <row r="12921" customFormat="1" x14ac:dyDescent="0.25"/>
    <row r="12922" customFormat="1" x14ac:dyDescent="0.25"/>
    <row r="12923" customFormat="1" x14ac:dyDescent="0.25"/>
    <row r="12924" customFormat="1" x14ac:dyDescent="0.25"/>
    <row r="12925" customFormat="1" x14ac:dyDescent="0.25"/>
    <row r="12926" customFormat="1" x14ac:dyDescent="0.25"/>
    <row r="12927" customFormat="1" x14ac:dyDescent="0.25"/>
    <row r="12928" customFormat="1" x14ac:dyDescent="0.25"/>
    <row r="12929" customFormat="1" x14ac:dyDescent="0.25"/>
    <row r="12930" customFormat="1" x14ac:dyDescent="0.25"/>
    <row r="12931" customFormat="1" x14ac:dyDescent="0.25"/>
    <row r="12932" customFormat="1" x14ac:dyDescent="0.25"/>
    <row r="12933" customFormat="1" x14ac:dyDescent="0.25"/>
    <row r="12934" customFormat="1" x14ac:dyDescent="0.25"/>
    <row r="12935" customFormat="1" x14ac:dyDescent="0.25"/>
    <row r="12936" customFormat="1" x14ac:dyDescent="0.25"/>
    <row r="12937" customFormat="1" x14ac:dyDescent="0.25"/>
    <row r="12938" customFormat="1" x14ac:dyDescent="0.25"/>
    <row r="12939" customFormat="1" x14ac:dyDescent="0.25"/>
    <row r="12940" customFormat="1" x14ac:dyDescent="0.25"/>
    <row r="12941" customFormat="1" x14ac:dyDescent="0.25"/>
    <row r="12942" customFormat="1" x14ac:dyDescent="0.25"/>
    <row r="12943" customFormat="1" x14ac:dyDescent="0.25"/>
    <row r="12944" customFormat="1" x14ac:dyDescent="0.25"/>
    <row r="12945" customFormat="1" x14ac:dyDescent="0.25"/>
    <row r="12946" customFormat="1" x14ac:dyDescent="0.25"/>
    <row r="12947" customFormat="1" x14ac:dyDescent="0.25"/>
    <row r="12948" customFormat="1" x14ac:dyDescent="0.25"/>
    <row r="12949" customFormat="1" x14ac:dyDescent="0.25"/>
    <row r="12950" customFormat="1" x14ac:dyDescent="0.25"/>
    <row r="12951" customFormat="1" x14ac:dyDescent="0.25"/>
    <row r="12952" customFormat="1" x14ac:dyDescent="0.25"/>
    <row r="12953" customFormat="1" x14ac:dyDescent="0.25"/>
    <row r="12954" customFormat="1" x14ac:dyDescent="0.25"/>
    <row r="12955" customFormat="1" x14ac:dyDescent="0.25"/>
    <row r="12956" customFormat="1" x14ac:dyDescent="0.25"/>
    <row r="12957" customFormat="1" x14ac:dyDescent="0.25"/>
    <row r="12958" customFormat="1" x14ac:dyDescent="0.25"/>
    <row r="12959" customFormat="1" x14ac:dyDescent="0.25"/>
    <row r="12960" customFormat="1" x14ac:dyDescent="0.25"/>
    <row r="12961" customFormat="1" x14ac:dyDescent="0.25"/>
    <row r="12962" customFormat="1" x14ac:dyDescent="0.25"/>
    <row r="12963" customFormat="1" x14ac:dyDescent="0.25"/>
    <row r="12964" customFormat="1" x14ac:dyDescent="0.25"/>
    <row r="12965" customFormat="1" x14ac:dyDescent="0.25"/>
    <row r="12966" customFormat="1" x14ac:dyDescent="0.25"/>
    <row r="12967" customFormat="1" x14ac:dyDescent="0.25"/>
    <row r="12968" customFormat="1" x14ac:dyDescent="0.25"/>
    <row r="12969" customFormat="1" x14ac:dyDescent="0.25"/>
    <row r="12970" customFormat="1" x14ac:dyDescent="0.25"/>
    <row r="12971" customFormat="1" x14ac:dyDescent="0.25"/>
    <row r="12972" customFormat="1" x14ac:dyDescent="0.25"/>
    <row r="12973" customFormat="1" x14ac:dyDescent="0.25"/>
    <row r="12974" customFormat="1" x14ac:dyDescent="0.25"/>
    <row r="12975" customFormat="1" x14ac:dyDescent="0.25"/>
    <row r="12976" customFormat="1" x14ac:dyDescent="0.25"/>
    <row r="12977" customFormat="1" x14ac:dyDescent="0.25"/>
    <row r="12978" customFormat="1" x14ac:dyDescent="0.25"/>
    <row r="12979" customFormat="1" x14ac:dyDescent="0.25"/>
    <row r="12980" customFormat="1" x14ac:dyDescent="0.25"/>
    <row r="12981" customFormat="1" x14ac:dyDescent="0.25"/>
    <row r="12982" customFormat="1" x14ac:dyDescent="0.25"/>
    <row r="12983" customFormat="1" x14ac:dyDescent="0.25"/>
    <row r="12984" customFormat="1" x14ac:dyDescent="0.25"/>
    <row r="12985" customFormat="1" x14ac:dyDescent="0.25"/>
    <row r="12986" customFormat="1" x14ac:dyDescent="0.25"/>
    <row r="12987" customFormat="1" x14ac:dyDescent="0.25"/>
    <row r="12988" customFormat="1" x14ac:dyDescent="0.25"/>
    <row r="12989" customFormat="1" x14ac:dyDescent="0.25"/>
    <row r="12990" customFormat="1" x14ac:dyDescent="0.25"/>
    <row r="12991" customFormat="1" x14ac:dyDescent="0.25"/>
    <row r="12992" customFormat="1" x14ac:dyDescent="0.25"/>
    <row r="12993" customFormat="1" x14ac:dyDescent="0.25"/>
    <row r="12994" customFormat="1" x14ac:dyDescent="0.25"/>
    <row r="12995" customFormat="1" x14ac:dyDescent="0.25"/>
    <row r="12996" customFormat="1" x14ac:dyDescent="0.25"/>
    <row r="12997" customFormat="1" x14ac:dyDescent="0.25"/>
    <row r="12998" customFormat="1" x14ac:dyDescent="0.25"/>
    <row r="12999" customFormat="1" x14ac:dyDescent="0.25"/>
    <row r="13000" customFormat="1" x14ac:dyDescent="0.25"/>
    <row r="13001" customFormat="1" x14ac:dyDescent="0.25"/>
    <row r="13002" customFormat="1" x14ac:dyDescent="0.25"/>
    <row r="13003" customFormat="1" x14ac:dyDescent="0.25"/>
    <row r="13004" customFormat="1" x14ac:dyDescent="0.25"/>
    <row r="13005" customFormat="1" x14ac:dyDescent="0.25"/>
    <row r="13006" customFormat="1" x14ac:dyDescent="0.25"/>
    <row r="13007" customFormat="1" x14ac:dyDescent="0.25"/>
    <row r="13008" customFormat="1" x14ac:dyDescent="0.25"/>
    <row r="13009" customFormat="1" x14ac:dyDescent="0.25"/>
    <row r="13010" customFormat="1" x14ac:dyDescent="0.25"/>
    <row r="13011" customFormat="1" x14ac:dyDescent="0.25"/>
    <row r="13012" customFormat="1" x14ac:dyDescent="0.25"/>
    <row r="13013" customFormat="1" x14ac:dyDescent="0.25"/>
    <row r="13014" customFormat="1" x14ac:dyDescent="0.25"/>
    <row r="13015" customFormat="1" x14ac:dyDescent="0.25"/>
    <row r="13016" customFormat="1" x14ac:dyDescent="0.25"/>
    <row r="13017" customFormat="1" x14ac:dyDescent="0.25"/>
    <row r="13018" customFormat="1" x14ac:dyDescent="0.25"/>
    <row r="13019" customFormat="1" x14ac:dyDescent="0.25"/>
    <row r="13020" customFormat="1" x14ac:dyDescent="0.25"/>
    <row r="13021" customFormat="1" x14ac:dyDescent="0.25"/>
    <row r="13022" customFormat="1" x14ac:dyDescent="0.25"/>
    <row r="13023" customFormat="1" x14ac:dyDescent="0.25"/>
    <row r="13024" customFormat="1" x14ac:dyDescent="0.25"/>
    <row r="13025" customFormat="1" x14ac:dyDescent="0.25"/>
    <row r="13026" customFormat="1" x14ac:dyDescent="0.25"/>
    <row r="13027" customFormat="1" x14ac:dyDescent="0.25"/>
    <row r="13028" customFormat="1" x14ac:dyDescent="0.25"/>
    <row r="13029" customFormat="1" x14ac:dyDescent="0.25"/>
    <row r="13030" customFormat="1" x14ac:dyDescent="0.25"/>
    <row r="13031" customFormat="1" x14ac:dyDescent="0.25"/>
    <row r="13032" customFormat="1" x14ac:dyDescent="0.25"/>
    <row r="13033" customFormat="1" x14ac:dyDescent="0.25"/>
    <row r="13034" customFormat="1" x14ac:dyDescent="0.25"/>
    <row r="13035" customFormat="1" x14ac:dyDescent="0.25"/>
    <row r="13036" customFormat="1" x14ac:dyDescent="0.25"/>
    <row r="13037" customFormat="1" x14ac:dyDescent="0.25"/>
    <row r="13038" customFormat="1" x14ac:dyDescent="0.25"/>
    <row r="13039" customFormat="1" x14ac:dyDescent="0.25"/>
    <row r="13040" customFormat="1" x14ac:dyDescent="0.25"/>
    <row r="13041" customFormat="1" x14ac:dyDescent="0.25"/>
    <row r="13042" customFormat="1" x14ac:dyDescent="0.25"/>
    <row r="13043" customFormat="1" x14ac:dyDescent="0.25"/>
    <row r="13044" customFormat="1" x14ac:dyDescent="0.25"/>
    <row r="13045" customFormat="1" x14ac:dyDescent="0.25"/>
    <row r="13046" customFormat="1" x14ac:dyDescent="0.25"/>
    <row r="13047" customFormat="1" x14ac:dyDescent="0.25"/>
    <row r="13048" customFormat="1" x14ac:dyDescent="0.25"/>
    <row r="13049" customFormat="1" x14ac:dyDescent="0.25"/>
    <row r="13050" customFormat="1" x14ac:dyDescent="0.25"/>
    <row r="13051" customFormat="1" x14ac:dyDescent="0.25"/>
    <row r="13052" customFormat="1" x14ac:dyDescent="0.25"/>
    <row r="13053" customFormat="1" x14ac:dyDescent="0.25"/>
    <row r="13054" customFormat="1" x14ac:dyDescent="0.25"/>
    <row r="13055" customFormat="1" x14ac:dyDescent="0.25"/>
    <row r="13056" customFormat="1" x14ac:dyDescent="0.25"/>
    <row r="13057" customFormat="1" x14ac:dyDescent="0.25"/>
    <row r="13058" customFormat="1" x14ac:dyDescent="0.25"/>
    <row r="13059" customFormat="1" x14ac:dyDescent="0.25"/>
    <row r="13060" customFormat="1" x14ac:dyDescent="0.25"/>
    <row r="13061" customFormat="1" x14ac:dyDescent="0.25"/>
    <row r="13062" customFormat="1" x14ac:dyDescent="0.25"/>
    <row r="13063" customFormat="1" x14ac:dyDescent="0.25"/>
    <row r="13064" customFormat="1" x14ac:dyDescent="0.25"/>
    <row r="13065" customFormat="1" x14ac:dyDescent="0.25"/>
    <row r="13066" customFormat="1" x14ac:dyDescent="0.25"/>
    <row r="13067" customFormat="1" x14ac:dyDescent="0.25"/>
    <row r="13068" customFormat="1" x14ac:dyDescent="0.25"/>
    <row r="13069" customFormat="1" x14ac:dyDescent="0.25"/>
    <row r="13070" customFormat="1" x14ac:dyDescent="0.25"/>
    <row r="13071" customFormat="1" x14ac:dyDescent="0.25"/>
    <row r="13072" customFormat="1" x14ac:dyDescent="0.25"/>
    <row r="13073" customFormat="1" x14ac:dyDescent="0.25"/>
    <row r="13074" customFormat="1" x14ac:dyDescent="0.25"/>
    <row r="13075" customFormat="1" x14ac:dyDescent="0.25"/>
    <row r="13076" customFormat="1" x14ac:dyDescent="0.25"/>
    <row r="13077" customFormat="1" x14ac:dyDescent="0.25"/>
    <row r="13078" customFormat="1" x14ac:dyDescent="0.25"/>
    <row r="13079" customFormat="1" x14ac:dyDescent="0.25"/>
    <row r="13080" customFormat="1" x14ac:dyDescent="0.25"/>
    <row r="13081" customFormat="1" x14ac:dyDescent="0.25"/>
    <row r="13082" customFormat="1" x14ac:dyDescent="0.25"/>
    <row r="13083" customFormat="1" x14ac:dyDescent="0.25"/>
    <row r="13084" customFormat="1" x14ac:dyDescent="0.25"/>
    <row r="13085" customFormat="1" x14ac:dyDescent="0.25"/>
    <row r="13086" customFormat="1" x14ac:dyDescent="0.25"/>
    <row r="13087" customFormat="1" x14ac:dyDescent="0.25"/>
    <row r="13088" customFormat="1" x14ac:dyDescent="0.25"/>
    <row r="13089" customFormat="1" x14ac:dyDescent="0.25"/>
    <row r="13090" customFormat="1" x14ac:dyDescent="0.25"/>
    <row r="13091" customFormat="1" x14ac:dyDescent="0.25"/>
    <row r="13092" customFormat="1" x14ac:dyDescent="0.25"/>
    <row r="13093" customFormat="1" x14ac:dyDescent="0.25"/>
    <row r="13094" customFormat="1" x14ac:dyDescent="0.25"/>
    <row r="13095" customFormat="1" x14ac:dyDescent="0.25"/>
    <row r="13096" customFormat="1" x14ac:dyDescent="0.25"/>
    <row r="13097" customFormat="1" x14ac:dyDescent="0.25"/>
    <row r="13098" customFormat="1" x14ac:dyDescent="0.25"/>
    <row r="13099" customFormat="1" x14ac:dyDescent="0.25"/>
    <row r="13100" customFormat="1" x14ac:dyDescent="0.25"/>
    <row r="13101" customFormat="1" x14ac:dyDescent="0.25"/>
    <row r="13102" customFormat="1" x14ac:dyDescent="0.25"/>
    <row r="13103" customFormat="1" x14ac:dyDescent="0.25"/>
    <row r="13104" customFormat="1" x14ac:dyDescent="0.25"/>
    <row r="13105" customFormat="1" x14ac:dyDescent="0.25"/>
    <row r="13106" customFormat="1" x14ac:dyDescent="0.25"/>
    <row r="13107" customFormat="1" x14ac:dyDescent="0.25"/>
    <row r="13108" customFormat="1" x14ac:dyDescent="0.25"/>
    <row r="13109" customFormat="1" x14ac:dyDescent="0.25"/>
    <row r="13110" customFormat="1" x14ac:dyDescent="0.25"/>
    <row r="13111" customFormat="1" x14ac:dyDescent="0.25"/>
    <row r="13112" customFormat="1" x14ac:dyDescent="0.25"/>
    <row r="13113" customFormat="1" x14ac:dyDescent="0.25"/>
    <row r="13114" customFormat="1" x14ac:dyDescent="0.25"/>
    <row r="13115" customFormat="1" x14ac:dyDescent="0.25"/>
    <row r="13116" customFormat="1" x14ac:dyDescent="0.25"/>
    <row r="13117" customFormat="1" x14ac:dyDescent="0.25"/>
    <row r="13118" customFormat="1" x14ac:dyDescent="0.25"/>
    <row r="13119" customFormat="1" x14ac:dyDescent="0.25"/>
    <row r="13120" customFormat="1" x14ac:dyDescent="0.25"/>
    <row r="13121" customFormat="1" x14ac:dyDescent="0.25"/>
    <row r="13122" customFormat="1" x14ac:dyDescent="0.25"/>
    <row r="13123" customFormat="1" x14ac:dyDescent="0.25"/>
    <row r="13124" customFormat="1" x14ac:dyDescent="0.25"/>
    <row r="13125" customFormat="1" x14ac:dyDescent="0.25"/>
    <row r="13126" customFormat="1" x14ac:dyDescent="0.25"/>
    <row r="13127" customFormat="1" x14ac:dyDescent="0.25"/>
    <row r="13128" customFormat="1" x14ac:dyDescent="0.25"/>
    <row r="13129" customFormat="1" x14ac:dyDescent="0.25"/>
    <row r="13130" customFormat="1" x14ac:dyDescent="0.25"/>
    <row r="13131" customFormat="1" x14ac:dyDescent="0.25"/>
    <row r="13132" customFormat="1" x14ac:dyDescent="0.25"/>
    <row r="13133" customFormat="1" x14ac:dyDescent="0.25"/>
    <row r="13134" customFormat="1" x14ac:dyDescent="0.25"/>
    <row r="13135" customFormat="1" x14ac:dyDescent="0.25"/>
    <row r="13136" customFormat="1" x14ac:dyDescent="0.25"/>
    <row r="13137" customFormat="1" x14ac:dyDescent="0.25"/>
    <row r="13138" customFormat="1" x14ac:dyDescent="0.25"/>
    <row r="13139" customFormat="1" x14ac:dyDescent="0.25"/>
    <row r="13140" customFormat="1" x14ac:dyDescent="0.25"/>
    <row r="13141" customFormat="1" x14ac:dyDescent="0.25"/>
    <row r="13142" customFormat="1" x14ac:dyDescent="0.25"/>
    <row r="13143" customFormat="1" x14ac:dyDescent="0.25"/>
    <row r="13144" customFormat="1" x14ac:dyDescent="0.25"/>
    <row r="13145" customFormat="1" x14ac:dyDescent="0.25"/>
    <row r="13146" customFormat="1" x14ac:dyDescent="0.25"/>
    <row r="13147" customFormat="1" x14ac:dyDescent="0.25"/>
    <row r="13148" customFormat="1" x14ac:dyDescent="0.25"/>
    <row r="13149" customFormat="1" x14ac:dyDescent="0.25"/>
    <row r="13150" customFormat="1" x14ac:dyDescent="0.25"/>
    <row r="13151" customFormat="1" x14ac:dyDescent="0.25"/>
    <row r="13152" customFormat="1" x14ac:dyDescent="0.25"/>
    <row r="13153" customFormat="1" x14ac:dyDescent="0.25"/>
    <row r="13154" customFormat="1" x14ac:dyDescent="0.25"/>
    <row r="13155" customFormat="1" x14ac:dyDescent="0.25"/>
    <row r="13156" customFormat="1" x14ac:dyDescent="0.25"/>
    <row r="13157" customFormat="1" x14ac:dyDescent="0.25"/>
    <row r="13158" customFormat="1" x14ac:dyDescent="0.25"/>
    <row r="13159" customFormat="1" x14ac:dyDescent="0.25"/>
    <row r="13160" customFormat="1" x14ac:dyDescent="0.25"/>
    <row r="13161" customFormat="1" x14ac:dyDescent="0.25"/>
    <row r="13162" customFormat="1" x14ac:dyDescent="0.25"/>
    <row r="13163" customFormat="1" x14ac:dyDescent="0.25"/>
    <row r="13164" customFormat="1" x14ac:dyDescent="0.25"/>
    <row r="13165" customFormat="1" x14ac:dyDescent="0.25"/>
    <row r="13166" customFormat="1" x14ac:dyDescent="0.25"/>
    <row r="13167" customFormat="1" x14ac:dyDescent="0.25"/>
    <row r="13168" customFormat="1" x14ac:dyDescent="0.25"/>
    <row r="13169" customFormat="1" x14ac:dyDescent="0.25"/>
    <row r="13170" customFormat="1" x14ac:dyDescent="0.25"/>
    <row r="13171" customFormat="1" x14ac:dyDescent="0.25"/>
    <row r="13172" customFormat="1" x14ac:dyDescent="0.25"/>
    <row r="13173" customFormat="1" x14ac:dyDescent="0.25"/>
    <row r="13174" customFormat="1" x14ac:dyDescent="0.25"/>
    <row r="13175" customFormat="1" x14ac:dyDescent="0.25"/>
    <row r="13176" customFormat="1" x14ac:dyDescent="0.25"/>
    <row r="13177" customFormat="1" x14ac:dyDescent="0.25"/>
    <row r="13178" customFormat="1" x14ac:dyDescent="0.25"/>
    <row r="13179" customFormat="1" x14ac:dyDescent="0.25"/>
    <row r="13180" customFormat="1" x14ac:dyDescent="0.25"/>
    <row r="13181" customFormat="1" x14ac:dyDescent="0.25"/>
    <row r="13182" customFormat="1" x14ac:dyDescent="0.25"/>
    <row r="13183" customFormat="1" x14ac:dyDescent="0.25"/>
    <row r="13184" customFormat="1" x14ac:dyDescent="0.25"/>
    <row r="13185" customFormat="1" x14ac:dyDescent="0.25"/>
    <row r="13186" customFormat="1" x14ac:dyDescent="0.25"/>
    <row r="13187" customFormat="1" x14ac:dyDescent="0.25"/>
    <row r="13188" customFormat="1" x14ac:dyDescent="0.25"/>
    <row r="13189" customFormat="1" x14ac:dyDescent="0.25"/>
    <row r="13190" customFormat="1" x14ac:dyDescent="0.25"/>
    <row r="13191" customFormat="1" x14ac:dyDescent="0.25"/>
    <row r="13192" customFormat="1" x14ac:dyDescent="0.25"/>
    <row r="13193" customFormat="1" x14ac:dyDescent="0.25"/>
    <row r="13194" customFormat="1" x14ac:dyDescent="0.25"/>
    <row r="13195" customFormat="1" x14ac:dyDescent="0.25"/>
    <row r="13196" customFormat="1" x14ac:dyDescent="0.25"/>
    <row r="13197" customFormat="1" x14ac:dyDescent="0.25"/>
    <row r="13198" customFormat="1" x14ac:dyDescent="0.25"/>
    <row r="13199" customFormat="1" x14ac:dyDescent="0.25"/>
    <row r="13200" customFormat="1" x14ac:dyDescent="0.25"/>
    <row r="13201" customFormat="1" x14ac:dyDescent="0.25"/>
    <row r="13202" customFormat="1" x14ac:dyDescent="0.25"/>
    <row r="13203" customFormat="1" x14ac:dyDescent="0.25"/>
    <row r="13204" customFormat="1" x14ac:dyDescent="0.25"/>
    <row r="13205" customFormat="1" x14ac:dyDescent="0.25"/>
    <row r="13206" customFormat="1" x14ac:dyDescent="0.25"/>
    <row r="13207" customFormat="1" x14ac:dyDescent="0.25"/>
    <row r="13208" customFormat="1" x14ac:dyDescent="0.25"/>
    <row r="13209" customFormat="1" x14ac:dyDescent="0.25"/>
    <row r="13210" customFormat="1" x14ac:dyDescent="0.25"/>
    <row r="13211" customFormat="1" x14ac:dyDescent="0.25"/>
    <row r="13212" customFormat="1" x14ac:dyDescent="0.25"/>
    <row r="13213" customFormat="1" x14ac:dyDescent="0.25"/>
    <row r="13214" customFormat="1" x14ac:dyDescent="0.25"/>
    <row r="13215" customFormat="1" x14ac:dyDescent="0.25"/>
    <row r="13216" customFormat="1" x14ac:dyDescent="0.25"/>
    <row r="13217" customFormat="1" x14ac:dyDescent="0.25"/>
    <row r="13218" customFormat="1" x14ac:dyDescent="0.25"/>
    <row r="13219" customFormat="1" x14ac:dyDescent="0.25"/>
    <row r="13220" customFormat="1" x14ac:dyDescent="0.25"/>
    <row r="13221" customFormat="1" x14ac:dyDescent="0.25"/>
    <row r="13222" customFormat="1" x14ac:dyDescent="0.25"/>
    <row r="13223" customFormat="1" x14ac:dyDescent="0.25"/>
    <row r="13224" customFormat="1" x14ac:dyDescent="0.25"/>
    <row r="13225" customFormat="1" x14ac:dyDescent="0.25"/>
    <row r="13226" customFormat="1" x14ac:dyDescent="0.25"/>
    <row r="13227" customFormat="1" x14ac:dyDescent="0.25"/>
    <row r="13228" customFormat="1" x14ac:dyDescent="0.25"/>
    <row r="13229" customFormat="1" x14ac:dyDescent="0.25"/>
    <row r="13230" customFormat="1" x14ac:dyDescent="0.25"/>
    <row r="13231" customFormat="1" x14ac:dyDescent="0.25"/>
    <row r="13232" customFormat="1" x14ac:dyDescent="0.25"/>
    <row r="13233" customFormat="1" x14ac:dyDescent="0.25"/>
    <row r="13234" customFormat="1" x14ac:dyDescent="0.25"/>
    <row r="13235" customFormat="1" x14ac:dyDescent="0.25"/>
    <row r="13236" customFormat="1" x14ac:dyDescent="0.25"/>
    <row r="13237" customFormat="1" x14ac:dyDescent="0.25"/>
    <row r="13238" customFormat="1" x14ac:dyDescent="0.25"/>
    <row r="13239" customFormat="1" x14ac:dyDescent="0.25"/>
    <row r="13240" customFormat="1" x14ac:dyDescent="0.25"/>
    <row r="13241" customFormat="1" x14ac:dyDescent="0.25"/>
    <row r="13242" customFormat="1" x14ac:dyDescent="0.25"/>
    <row r="13243" customFormat="1" x14ac:dyDescent="0.25"/>
    <row r="13244" customFormat="1" x14ac:dyDescent="0.25"/>
    <row r="13245" customFormat="1" x14ac:dyDescent="0.25"/>
    <row r="13246" customFormat="1" x14ac:dyDescent="0.25"/>
    <row r="13247" customFormat="1" x14ac:dyDescent="0.25"/>
    <row r="13248" customFormat="1" x14ac:dyDescent="0.25"/>
    <row r="13249" customFormat="1" x14ac:dyDescent="0.25"/>
    <row r="13250" customFormat="1" x14ac:dyDescent="0.25"/>
    <row r="13251" customFormat="1" x14ac:dyDescent="0.25"/>
    <row r="13252" customFormat="1" x14ac:dyDescent="0.25"/>
    <row r="13253" customFormat="1" x14ac:dyDescent="0.25"/>
    <row r="13254" customFormat="1" x14ac:dyDescent="0.25"/>
    <row r="13255" customFormat="1" x14ac:dyDescent="0.25"/>
    <row r="13256" customFormat="1" x14ac:dyDescent="0.25"/>
    <row r="13257" customFormat="1" x14ac:dyDescent="0.25"/>
    <row r="13258" customFormat="1" x14ac:dyDescent="0.25"/>
    <row r="13259" customFormat="1" x14ac:dyDescent="0.25"/>
    <row r="13260" customFormat="1" x14ac:dyDescent="0.25"/>
    <row r="13261" customFormat="1" x14ac:dyDescent="0.25"/>
    <row r="13262" customFormat="1" x14ac:dyDescent="0.25"/>
    <row r="13263" customFormat="1" x14ac:dyDescent="0.25"/>
    <row r="13264" customFormat="1" x14ac:dyDescent="0.25"/>
    <row r="13265" customFormat="1" x14ac:dyDescent="0.25"/>
    <row r="13266" customFormat="1" x14ac:dyDescent="0.25"/>
    <row r="13267" customFormat="1" x14ac:dyDescent="0.25"/>
    <row r="13268" customFormat="1" x14ac:dyDescent="0.25"/>
    <row r="13269" customFormat="1" x14ac:dyDescent="0.25"/>
    <row r="13270" customFormat="1" x14ac:dyDescent="0.25"/>
    <row r="13271" customFormat="1" x14ac:dyDescent="0.25"/>
    <row r="13272" customFormat="1" x14ac:dyDescent="0.25"/>
    <row r="13273" customFormat="1" x14ac:dyDescent="0.25"/>
    <row r="13274" customFormat="1" x14ac:dyDescent="0.25"/>
    <row r="13275" customFormat="1" x14ac:dyDescent="0.25"/>
    <row r="13276" customFormat="1" x14ac:dyDescent="0.25"/>
    <row r="13277" customFormat="1" x14ac:dyDescent="0.25"/>
    <row r="13278" customFormat="1" x14ac:dyDescent="0.25"/>
    <row r="13279" customFormat="1" x14ac:dyDescent="0.25"/>
    <row r="13280" customFormat="1" x14ac:dyDescent="0.25"/>
    <row r="13281" customFormat="1" x14ac:dyDescent="0.25"/>
    <row r="13282" customFormat="1" x14ac:dyDescent="0.25"/>
    <row r="13283" customFormat="1" x14ac:dyDescent="0.25"/>
    <row r="13284" customFormat="1" x14ac:dyDescent="0.25"/>
    <row r="13285" customFormat="1" x14ac:dyDescent="0.25"/>
    <row r="13286" customFormat="1" x14ac:dyDescent="0.25"/>
    <row r="13287" customFormat="1" x14ac:dyDescent="0.25"/>
    <row r="13288" customFormat="1" x14ac:dyDescent="0.25"/>
    <row r="13289" customFormat="1" x14ac:dyDescent="0.25"/>
    <row r="13290" customFormat="1" x14ac:dyDescent="0.25"/>
    <row r="13291" customFormat="1" x14ac:dyDescent="0.25"/>
    <row r="13292" customFormat="1" x14ac:dyDescent="0.25"/>
    <row r="13293" customFormat="1" x14ac:dyDescent="0.25"/>
    <row r="13294" customFormat="1" x14ac:dyDescent="0.25"/>
    <row r="13295" customFormat="1" x14ac:dyDescent="0.25"/>
    <row r="13296" customFormat="1" x14ac:dyDescent="0.25"/>
    <row r="13297" customFormat="1" x14ac:dyDescent="0.25"/>
    <row r="13298" customFormat="1" x14ac:dyDescent="0.25"/>
    <row r="13299" customFormat="1" x14ac:dyDescent="0.25"/>
    <row r="13300" customFormat="1" x14ac:dyDescent="0.25"/>
    <row r="13301" customFormat="1" x14ac:dyDescent="0.25"/>
    <row r="13302" customFormat="1" x14ac:dyDescent="0.25"/>
    <row r="13303" customFormat="1" x14ac:dyDescent="0.25"/>
    <row r="13304" customFormat="1" x14ac:dyDescent="0.25"/>
    <row r="13305" customFormat="1" x14ac:dyDescent="0.25"/>
    <row r="13306" customFormat="1" x14ac:dyDescent="0.25"/>
    <row r="13307" customFormat="1" x14ac:dyDescent="0.25"/>
    <row r="13308" customFormat="1" x14ac:dyDescent="0.25"/>
    <row r="13309" customFormat="1" x14ac:dyDescent="0.25"/>
    <row r="13310" customFormat="1" x14ac:dyDescent="0.25"/>
    <row r="13311" customFormat="1" x14ac:dyDescent="0.25"/>
    <row r="13312" customFormat="1" x14ac:dyDescent="0.25"/>
    <row r="13313" customFormat="1" x14ac:dyDescent="0.25"/>
    <row r="13314" customFormat="1" x14ac:dyDescent="0.25"/>
    <row r="13315" customFormat="1" x14ac:dyDescent="0.25"/>
    <row r="13316" customFormat="1" x14ac:dyDescent="0.25"/>
    <row r="13317" customFormat="1" x14ac:dyDescent="0.25"/>
    <row r="13318" customFormat="1" x14ac:dyDescent="0.25"/>
    <row r="13319" customFormat="1" x14ac:dyDescent="0.25"/>
    <row r="13320" customFormat="1" x14ac:dyDescent="0.25"/>
    <row r="13321" customFormat="1" x14ac:dyDescent="0.25"/>
    <row r="13322" customFormat="1" x14ac:dyDescent="0.25"/>
    <row r="13323" customFormat="1" x14ac:dyDescent="0.25"/>
    <row r="13324" customFormat="1" x14ac:dyDescent="0.25"/>
    <row r="13325" customFormat="1" x14ac:dyDescent="0.25"/>
    <row r="13326" customFormat="1" x14ac:dyDescent="0.25"/>
    <row r="13327" customFormat="1" x14ac:dyDescent="0.25"/>
    <row r="13328" customFormat="1" x14ac:dyDescent="0.25"/>
    <row r="13329" customFormat="1" x14ac:dyDescent="0.25"/>
    <row r="13330" customFormat="1" x14ac:dyDescent="0.25"/>
    <row r="13331" customFormat="1" x14ac:dyDescent="0.25"/>
    <row r="13332" customFormat="1" x14ac:dyDescent="0.25"/>
    <row r="13333" customFormat="1" x14ac:dyDescent="0.25"/>
    <row r="13334" customFormat="1" x14ac:dyDescent="0.25"/>
    <row r="13335" customFormat="1" x14ac:dyDescent="0.25"/>
    <row r="13336" customFormat="1" x14ac:dyDescent="0.25"/>
    <row r="13337" customFormat="1" x14ac:dyDescent="0.25"/>
    <row r="13338" customFormat="1" x14ac:dyDescent="0.25"/>
    <row r="13339" customFormat="1" x14ac:dyDescent="0.25"/>
    <row r="13340" customFormat="1" x14ac:dyDescent="0.25"/>
    <row r="13341" customFormat="1" x14ac:dyDescent="0.25"/>
    <row r="13342" customFormat="1" x14ac:dyDescent="0.25"/>
    <row r="13343" customFormat="1" x14ac:dyDescent="0.25"/>
    <row r="13344" customFormat="1" x14ac:dyDescent="0.25"/>
    <row r="13345" customFormat="1" x14ac:dyDescent="0.25"/>
    <row r="13346" customFormat="1" x14ac:dyDescent="0.25"/>
    <row r="13347" customFormat="1" x14ac:dyDescent="0.25"/>
    <row r="13348" customFormat="1" x14ac:dyDescent="0.25"/>
    <row r="13349" customFormat="1" x14ac:dyDescent="0.25"/>
    <row r="13350" customFormat="1" x14ac:dyDescent="0.25"/>
    <row r="13351" customFormat="1" x14ac:dyDescent="0.25"/>
    <row r="13352" customFormat="1" x14ac:dyDescent="0.25"/>
    <row r="13353" customFormat="1" x14ac:dyDescent="0.25"/>
    <row r="13354" customFormat="1" x14ac:dyDescent="0.25"/>
    <row r="13355" customFormat="1" x14ac:dyDescent="0.25"/>
    <row r="13356" customFormat="1" x14ac:dyDescent="0.25"/>
    <row r="13357" customFormat="1" x14ac:dyDescent="0.25"/>
    <row r="13358" customFormat="1" x14ac:dyDescent="0.25"/>
    <row r="13359" customFormat="1" x14ac:dyDescent="0.25"/>
    <row r="13360" customFormat="1" x14ac:dyDescent="0.25"/>
    <row r="13361" customFormat="1" x14ac:dyDescent="0.25"/>
    <row r="13362" customFormat="1" x14ac:dyDescent="0.25"/>
    <row r="13363" customFormat="1" x14ac:dyDescent="0.25"/>
    <row r="13364" customFormat="1" x14ac:dyDescent="0.25"/>
    <row r="13365" customFormat="1" x14ac:dyDescent="0.25"/>
    <row r="13366" customFormat="1" x14ac:dyDescent="0.25"/>
    <row r="13367" customFormat="1" x14ac:dyDescent="0.25"/>
    <row r="13368" customFormat="1" x14ac:dyDescent="0.25"/>
    <row r="13369" customFormat="1" x14ac:dyDescent="0.25"/>
    <row r="13370" customFormat="1" x14ac:dyDescent="0.25"/>
    <row r="13371" customFormat="1" x14ac:dyDescent="0.25"/>
    <row r="13372" customFormat="1" x14ac:dyDescent="0.25"/>
    <row r="13373" customFormat="1" x14ac:dyDescent="0.25"/>
    <row r="13374" customFormat="1" x14ac:dyDescent="0.25"/>
    <row r="13375" customFormat="1" x14ac:dyDescent="0.25"/>
    <row r="13376" customFormat="1" x14ac:dyDescent="0.25"/>
    <row r="13377" customFormat="1" x14ac:dyDescent="0.25"/>
    <row r="13378" customFormat="1" x14ac:dyDescent="0.25"/>
    <row r="13379" customFormat="1" x14ac:dyDescent="0.25"/>
    <row r="13380" customFormat="1" x14ac:dyDescent="0.25"/>
    <row r="13381" customFormat="1" x14ac:dyDescent="0.25"/>
    <row r="13382" customFormat="1" x14ac:dyDescent="0.25"/>
    <row r="13383" customFormat="1" x14ac:dyDescent="0.25"/>
    <row r="13384" customFormat="1" x14ac:dyDescent="0.25"/>
    <row r="13385" customFormat="1" x14ac:dyDescent="0.25"/>
    <row r="13386" customFormat="1" x14ac:dyDescent="0.25"/>
    <row r="13387" customFormat="1" x14ac:dyDescent="0.25"/>
    <row r="13388" customFormat="1" x14ac:dyDescent="0.25"/>
    <row r="13389" customFormat="1" x14ac:dyDescent="0.25"/>
    <row r="13390" customFormat="1" x14ac:dyDescent="0.25"/>
    <row r="13391" customFormat="1" x14ac:dyDescent="0.25"/>
    <row r="13392" customFormat="1" x14ac:dyDescent="0.25"/>
    <row r="13393" customFormat="1" x14ac:dyDescent="0.25"/>
    <row r="13394" customFormat="1" x14ac:dyDescent="0.25"/>
    <row r="13395" customFormat="1" x14ac:dyDescent="0.25"/>
    <row r="13396" customFormat="1" x14ac:dyDescent="0.25"/>
    <row r="13397" customFormat="1" x14ac:dyDescent="0.25"/>
    <row r="13398" customFormat="1" x14ac:dyDescent="0.25"/>
    <row r="13399" customFormat="1" x14ac:dyDescent="0.25"/>
    <row r="13400" customFormat="1" x14ac:dyDescent="0.25"/>
    <row r="13401" customFormat="1" x14ac:dyDescent="0.25"/>
    <row r="13402" customFormat="1" x14ac:dyDescent="0.25"/>
    <row r="13403" customFormat="1" x14ac:dyDescent="0.25"/>
    <row r="13404" customFormat="1" x14ac:dyDescent="0.25"/>
    <row r="13405" customFormat="1" x14ac:dyDescent="0.25"/>
    <row r="13406" customFormat="1" x14ac:dyDescent="0.25"/>
    <row r="13407" customFormat="1" x14ac:dyDescent="0.25"/>
    <row r="13408" customFormat="1" x14ac:dyDescent="0.25"/>
    <row r="13409" customFormat="1" x14ac:dyDescent="0.25"/>
    <row r="13410" customFormat="1" x14ac:dyDescent="0.25"/>
    <row r="13411" customFormat="1" x14ac:dyDescent="0.25"/>
    <row r="13412" customFormat="1" x14ac:dyDescent="0.25"/>
    <row r="13413" customFormat="1" x14ac:dyDescent="0.25"/>
    <row r="13414" customFormat="1" x14ac:dyDescent="0.25"/>
    <row r="13415" customFormat="1" x14ac:dyDescent="0.25"/>
    <row r="13416" customFormat="1" x14ac:dyDescent="0.25"/>
    <row r="13417" customFormat="1" x14ac:dyDescent="0.25"/>
    <row r="13418" customFormat="1" x14ac:dyDescent="0.25"/>
    <row r="13419" customFormat="1" x14ac:dyDescent="0.25"/>
    <row r="13420" customFormat="1" x14ac:dyDescent="0.25"/>
    <row r="13421" customFormat="1" x14ac:dyDescent="0.25"/>
    <row r="13422" customFormat="1" x14ac:dyDescent="0.25"/>
    <row r="13423" customFormat="1" x14ac:dyDescent="0.25"/>
    <row r="13424" customFormat="1" x14ac:dyDescent="0.25"/>
    <row r="13425" customFormat="1" x14ac:dyDescent="0.25"/>
    <row r="13426" customFormat="1" x14ac:dyDescent="0.25"/>
    <row r="13427" customFormat="1" x14ac:dyDescent="0.25"/>
    <row r="13428" customFormat="1" x14ac:dyDescent="0.25"/>
    <row r="13429" customFormat="1" x14ac:dyDescent="0.25"/>
    <row r="13430" customFormat="1" x14ac:dyDescent="0.25"/>
    <row r="13431" customFormat="1" x14ac:dyDescent="0.25"/>
    <row r="13432" customFormat="1" x14ac:dyDescent="0.25"/>
    <row r="13433" customFormat="1" x14ac:dyDescent="0.25"/>
    <row r="13434" customFormat="1" x14ac:dyDescent="0.25"/>
    <row r="13435" customFormat="1" x14ac:dyDescent="0.25"/>
    <row r="13436" customFormat="1" x14ac:dyDescent="0.25"/>
    <row r="13437" customFormat="1" x14ac:dyDescent="0.25"/>
    <row r="13438" customFormat="1" x14ac:dyDescent="0.25"/>
    <row r="13439" customFormat="1" x14ac:dyDescent="0.25"/>
    <row r="13440" customFormat="1" x14ac:dyDescent="0.25"/>
    <row r="13441" customFormat="1" x14ac:dyDescent="0.25"/>
    <row r="13442" customFormat="1" x14ac:dyDescent="0.25"/>
    <row r="13443" customFormat="1" x14ac:dyDescent="0.25"/>
    <row r="13444" customFormat="1" x14ac:dyDescent="0.25"/>
    <row r="13445" customFormat="1" x14ac:dyDescent="0.25"/>
    <row r="13446" customFormat="1" x14ac:dyDescent="0.25"/>
    <row r="13447" customFormat="1" x14ac:dyDescent="0.25"/>
    <row r="13448" customFormat="1" x14ac:dyDescent="0.25"/>
    <row r="13449" customFormat="1" x14ac:dyDescent="0.25"/>
    <row r="13450" customFormat="1" x14ac:dyDescent="0.25"/>
    <row r="13451" customFormat="1" x14ac:dyDescent="0.25"/>
    <row r="13452" customFormat="1" x14ac:dyDescent="0.25"/>
    <row r="13453" customFormat="1" x14ac:dyDescent="0.25"/>
    <row r="13454" customFormat="1" x14ac:dyDescent="0.25"/>
    <row r="13455" customFormat="1" x14ac:dyDescent="0.25"/>
    <row r="13456" customFormat="1" x14ac:dyDescent="0.25"/>
    <row r="13457" customFormat="1" x14ac:dyDescent="0.25"/>
    <row r="13458" customFormat="1" x14ac:dyDescent="0.25"/>
    <row r="13459" customFormat="1" x14ac:dyDescent="0.25"/>
    <row r="13460" customFormat="1" x14ac:dyDescent="0.25"/>
    <row r="13461" customFormat="1" x14ac:dyDescent="0.25"/>
    <row r="13462" customFormat="1" x14ac:dyDescent="0.25"/>
    <row r="13463" customFormat="1" x14ac:dyDescent="0.25"/>
    <row r="13464" customFormat="1" x14ac:dyDescent="0.25"/>
    <row r="13465" customFormat="1" x14ac:dyDescent="0.25"/>
    <row r="13466" customFormat="1" x14ac:dyDescent="0.25"/>
    <row r="13467" customFormat="1" x14ac:dyDescent="0.25"/>
    <row r="13468" customFormat="1" x14ac:dyDescent="0.25"/>
    <row r="13469" customFormat="1" x14ac:dyDescent="0.25"/>
    <row r="13470" customFormat="1" x14ac:dyDescent="0.25"/>
    <row r="13471" customFormat="1" x14ac:dyDescent="0.25"/>
    <row r="13472" customFormat="1" x14ac:dyDescent="0.25"/>
    <row r="13473" customFormat="1" x14ac:dyDescent="0.25"/>
    <row r="13474" customFormat="1" x14ac:dyDescent="0.25"/>
    <row r="13475" customFormat="1" x14ac:dyDescent="0.25"/>
    <row r="13476" customFormat="1" x14ac:dyDescent="0.25"/>
    <row r="13477" customFormat="1" x14ac:dyDescent="0.25"/>
    <row r="13478" customFormat="1" x14ac:dyDescent="0.25"/>
    <row r="13479" customFormat="1" x14ac:dyDescent="0.25"/>
    <row r="13480" customFormat="1" x14ac:dyDescent="0.25"/>
    <row r="13481" customFormat="1" x14ac:dyDescent="0.25"/>
    <row r="13482" customFormat="1" x14ac:dyDescent="0.25"/>
    <row r="13483" customFormat="1" x14ac:dyDescent="0.25"/>
    <row r="13484" customFormat="1" x14ac:dyDescent="0.25"/>
    <row r="13485" customFormat="1" x14ac:dyDescent="0.25"/>
    <row r="13486" customFormat="1" x14ac:dyDescent="0.25"/>
    <row r="13487" customFormat="1" x14ac:dyDescent="0.25"/>
    <row r="13488" customFormat="1" x14ac:dyDescent="0.25"/>
    <row r="13489" customFormat="1" x14ac:dyDescent="0.25"/>
    <row r="13490" customFormat="1" x14ac:dyDescent="0.25"/>
    <row r="13491" customFormat="1" x14ac:dyDescent="0.25"/>
    <row r="13492" customFormat="1" x14ac:dyDescent="0.25"/>
    <row r="13493" customFormat="1" x14ac:dyDescent="0.25"/>
    <row r="13494" customFormat="1" x14ac:dyDescent="0.25"/>
    <row r="13495" customFormat="1" x14ac:dyDescent="0.25"/>
    <row r="13496" customFormat="1" x14ac:dyDescent="0.25"/>
    <row r="13497" customFormat="1" x14ac:dyDescent="0.25"/>
    <row r="13498" customFormat="1" x14ac:dyDescent="0.25"/>
    <row r="13499" customFormat="1" x14ac:dyDescent="0.25"/>
    <row r="13500" customFormat="1" x14ac:dyDescent="0.25"/>
    <row r="13501" customFormat="1" x14ac:dyDescent="0.25"/>
    <row r="13502" customFormat="1" x14ac:dyDescent="0.25"/>
    <row r="13503" customFormat="1" x14ac:dyDescent="0.25"/>
    <row r="13504" customFormat="1" x14ac:dyDescent="0.25"/>
    <row r="13505" customFormat="1" x14ac:dyDescent="0.25"/>
    <row r="13506" customFormat="1" x14ac:dyDescent="0.25"/>
    <row r="13507" customFormat="1" x14ac:dyDescent="0.25"/>
    <row r="13508" customFormat="1" x14ac:dyDescent="0.25"/>
    <row r="13509" customFormat="1" x14ac:dyDescent="0.25"/>
    <row r="13510" customFormat="1" x14ac:dyDescent="0.25"/>
    <row r="13511" customFormat="1" x14ac:dyDescent="0.25"/>
    <row r="13512" customFormat="1" x14ac:dyDescent="0.25"/>
    <row r="13513" customFormat="1" x14ac:dyDescent="0.25"/>
    <row r="13514" customFormat="1" x14ac:dyDescent="0.25"/>
    <row r="13515" customFormat="1" x14ac:dyDescent="0.25"/>
    <row r="13516" customFormat="1" x14ac:dyDescent="0.25"/>
    <row r="13517" customFormat="1" x14ac:dyDescent="0.25"/>
    <row r="13518" customFormat="1" x14ac:dyDescent="0.25"/>
    <row r="13519" customFormat="1" x14ac:dyDescent="0.25"/>
    <row r="13520" customFormat="1" x14ac:dyDescent="0.25"/>
    <row r="13521" customFormat="1" x14ac:dyDescent="0.25"/>
    <row r="13522" customFormat="1" x14ac:dyDescent="0.25"/>
    <row r="13523" customFormat="1" x14ac:dyDescent="0.25"/>
    <row r="13524" customFormat="1" x14ac:dyDescent="0.25"/>
    <row r="13525" customFormat="1" x14ac:dyDescent="0.25"/>
    <row r="13526" customFormat="1" x14ac:dyDescent="0.25"/>
    <row r="13527" customFormat="1" x14ac:dyDescent="0.25"/>
    <row r="13528" customFormat="1" x14ac:dyDescent="0.25"/>
    <row r="13529" customFormat="1" x14ac:dyDescent="0.25"/>
    <row r="13530" customFormat="1" x14ac:dyDescent="0.25"/>
    <row r="13531" customFormat="1" x14ac:dyDescent="0.25"/>
    <row r="13532" customFormat="1" x14ac:dyDescent="0.25"/>
    <row r="13533" customFormat="1" x14ac:dyDescent="0.25"/>
    <row r="13534" customFormat="1" x14ac:dyDescent="0.25"/>
    <row r="13535" customFormat="1" x14ac:dyDescent="0.25"/>
    <row r="13536" customFormat="1" x14ac:dyDescent="0.25"/>
    <row r="13537" customFormat="1" x14ac:dyDescent="0.25"/>
    <row r="13538" customFormat="1" x14ac:dyDescent="0.25"/>
    <row r="13539" customFormat="1" x14ac:dyDescent="0.25"/>
    <row r="13540" customFormat="1" x14ac:dyDescent="0.25"/>
    <row r="13541" customFormat="1" x14ac:dyDescent="0.25"/>
    <row r="13542" customFormat="1" x14ac:dyDescent="0.25"/>
    <row r="13543" customFormat="1" x14ac:dyDescent="0.25"/>
    <row r="13544" customFormat="1" x14ac:dyDescent="0.25"/>
    <row r="13545" customFormat="1" x14ac:dyDescent="0.25"/>
    <row r="13546" customFormat="1" x14ac:dyDescent="0.25"/>
    <row r="13547" customFormat="1" x14ac:dyDescent="0.25"/>
    <row r="13548" customFormat="1" x14ac:dyDescent="0.25"/>
    <row r="13549" customFormat="1" x14ac:dyDescent="0.25"/>
    <row r="13550" customFormat="1" x14ac:dyDescent="0.25"/>
    <row r="13551" customFormat="1" x14ac:dyDescent="0.25"/>
    <row r="13552" customFormat="1" x14ac:dyDescent="0.25"/>
    <row r="13553" customFormat="1" x14ac:dyDescent="0.25"/>
    <row r="13554" customFormat="1" x14ac:dyDescent="0.25"/>
    <row r="13555" customFormat="1" x14ac:dyDescent="0.25"/>
    <row r="13556" customFormat="1" x14ac:dyDescent="0.25"/>
    <row r="13557" customFormat="1" x14ac:dyDescent="0.25"/>
    <row r="13558" customFormat="1" x14ac:dyDescent="0.25"/>
    <row r="13559" customFormat="1" x14ac:dyDescent="0.25"/>
    <row r="13560" customFormat="1" x14ac:dyDescent="0.25"/>
    <row r="13561" customFormat="1" x14ac:dyDescent="0.25"/>
    <row r="13562" customFormat="1" x14ac:dyDescent="0.25"/>
    <row r="13563" customFormat="1" x14ac:dyDescent="0.25"/>
    <row r="13564" customFormat="1" x14ac:dyDescent="0.25"/>
    <row r="13565" customFormat="1" x14ac:dyDescent="0.25"/>
    <row r="13566" customFormat="1" x14ac:dyDescent="0.25"/>
    <row r="13567" customFormat="1" x14ac:dyDescent="0.25"/>
    <row r="13568" customFormat="1" x14ac:dyDescent="0.25"/>
    <row r="13569" customFormat="1" x14ac:dyDescent="0.25"/>
    <row r="13570" customFormat="1" x14ac:dyDescent="0.25"/>
    <row r="13571" customFormat="1" x14ac:dyDescent="0.25"/>
    <row r="13572" customFormat="1" x14ac:dyDescent="0.25"/>
    <row r="13573" customFormat="1" x14ac:dyDescent="0.25"/>
    <row r="13574" customFormat="1" x14ac:dyDescent="0.25"/>
    <row r="13575" customFormat="1" x14ac:dyDescent="0.25"/>
    <row r="13576" customFormat="1" x14ac:dyDescent="0.25"/>
    <row r="13577" customFormat="1" x14ac:dyDescent="0.25"/>
    <row r="13578" customFormat="1" x14ac:dyDescent="0.25"/>
    <row r="13579" customFormat="1" x14ac:dyDescent="0.25"/>
    <row r="13580" customFormat="1" x14ac:dyDescent="0.25"/>
    <row r="13581" customFormat="1" x14ac:dyDescent="0.25"/>
    <row r="13582" customFormat="1" x14ac:dyDescent="0.25"/>
    <row r="13583" customFormat="1" x14ac:dyDescent="0.25"/>
    <row r="13584" customFormat="1" x14ac:dyDescent="0.25"/>
    <row r="13585" customFormat="1" x14ac:dyDescent="0.25"/>
    <row r="13586" customFormat="1" x14ac:dyDescent="0.25"/>
    <row r="13587" customFormat="1" x14ac:dyDescent="0.25"/>
    <row r="13588" customFormat="1" x14ac:dyDescent="0.25"/>
    <row r="13589" customFormat="1" x14ac:dyDescent="0.25"/>
    <row r="13590" customFormat="1" x14ac:dyDescent="0.25"/>
    <row r="13591" customFormat="1" x14ac:dyDescent="0.25"/>
    <row r="13592" customFormat="1" x14ac:dyDescent="0.25"/>
    <row r="13593" customFormat="1" x14ac:dyDescent="0.25"/>
    <row r="13594" customFormat="1" x14ac:dyDescent="0.25"/>
    <row r="13595" customFormat="1" x14ac:dyDescent="0.25"/>
    <row r="13596" customFormat="1" x14ac:dyDescent="0.25"/>
    <row r="13597" customFormat="1" x14ac:dyDescent="0.25"/>
    <row r="13598" customFormat="1" x14ac:dyDescent="0.25"/>
    <row r="13599" customFormat="1" x14ac:dyDescent="0.25"/>
    <row r="13600" customFormat="1" x14ac:dyDescent="0.25"/>
    <row r="13601" customFormat="1" x14ac:dyDescent="0.25"/>
    <row r="13602" customFormat="1" x14ac:dyDescent="0.25"/>
    <row r="13603" customFormat="1" x14ac:dyDescent="0.25"/>
    <row r="13604" customFormat="1" x14ac:dyDescent="0.25"/>
    <row r="13605" customFormat="1" x14ac:dyDescent="0.25"/>
    <row r="13606" customFormat="1" x14ac:dyDescent="0.25"/>
    <row r="13607" customFormat="1" x14ac:dyDescent="0.25"/>
    <row r="13608" customFormat="1" x14ac:dyDescent="0.25"/>
    <row r="13609" customFormat="1" x14ac:dyDescent="0.25"/>
    <row r="13610" customFormat="1" x14ac:dyDescent="0.25"/>
    <row r="13611" customFormat="1" x14ac:dyDescent="0.25"/>
    <row r="13612" customFormat="1" x14ac:dyDescent="0.25"/>
    <row r="13613" customFormat="1" x14ac:dyDescent="0.25"/>
    <row r="13614" customFormat="1" x14ac:dyDescent="0.25"/>
    <row r="13615" customFormat="1" x14ac:dyDescent="0.25"/>
    <row r="13616" customFormat="1" x14ac:dyDescent="0.25"/>
    <row r="13617" customFormat="1" x14ac:dyDescent="0.25"/>
    <row r="13618" customFormat="1" x14ac:dyDescent="0.25"/>
    <row r="13619" customFormat="1" x14ac:dyDescent="0.25"/>
    <row r="13620" customFormat="1" x14ac:dyDescent="0.25"/>
    <row r="13621" customFormat="1" x14ac:dyDescent="0.25"/>
    <row r="13622" customFormat="1" x14ac:dyDescent="0.25"/>
    <row r="13623" customFormat="1" x14ac:dyDescent="0.25"/>
    <row r="13624" customFormat="1" x14ac:dyDescent="0.25"/>
    <row r="13625" customFormat="1" x14ac:dyDescent="0.25"/>
    <row r="13626" customFormat="1" x14ac:dyDescent="0.25"/>
    <row r="13627" customFormat="1" x14ac:dyDescent="0.25"/>
    <row r="13628" customFormat="1" x14ac:dyDescent="0.25"/>
    <row r="13629" customFormat="1" x14ac:dyDescent="0.25"/>
    <row r="13630" customFormat="1" x14ac:dyDescent="0.25"/>
    <row r="13631" customFormat="1" x14ac:dyDescent="0.25"/>
    <row r="13632" customFormat="1" x14ac:dyDescent="0.25"/>
    <row r="13633" customFormat="1" x14ac:dyDescent="0.25"/>
    <row r="13634" customFormat="1" x14ac:dyDescent="0.25"/>
    <row r="13635" customFormat="1" x14ac:dyDescent="0.25"/>
    <row r="13636" customFormat="1" x14ac:dyDescent="0.25"/>
    <row r="13637" customFormat="1" x14ac:dyDescent="0.25"/>
    <row r="13638" customFormat="1" x14ac:dyDescent="0.25"/>
    <row r="13639" customFormat="1" x14ac:dyDescent="0.25"/>
    <row r="13640" customFormat="1" x14ac:dyDescent="0.25"/>
    <row r="13641" customFormat="1" x14ac:dyDescent="0.25"/>
    <row r="13642" customFormat="1" x14ac:dyDescent="0.25"/>
    <row r="13643" customFormat="1" x14ac:dyDescent="0.25"/>
    <row r="13644" customFormat="1" x14ac:dyDescent="0.25"/>
    <row r="13645" customFormat="1" x14ac:dyDescent="0.25"/>
    <row r="13646" customFormat="1" x14ac:dyDescent="0.25"/>
    <row r="13647" customFormat="1" x14ac:dyDescent="0.25"/>
    <row r="13648" customFormat="1" x14ac:dyDescent="0.25"/>
    <row r="13649" customFormat="1" x14ac:dyDescent="0.25"/>
    <row r="13650" customFormat="1" x14ac:dyDescent="0.25"/>
    <row r="13651" customFormat="1" x14ac:dyDescent="0.25"/>
    <row r="13652" customFormat="1" x14ac:dyDescent="0.25"/>
    <row r="13653" customFormat="1" x14ac:dyDescent="0.25"/>
    <row r="13654" customFormat="1" x14ac:dyDescent="0.25"/>
    <row r="13655" customFormat="1" x14ac:dyDescent="0.25"/>
    <row r="13656" customFormat="1" x14ac:dyDescent="0.25"/>
    <row r="13657" customFormat="1" x14ac:dyDescent="0.25"/>
    <row r="13658" customFormat="1" x14ac:dyDescent="0.25"/>
    <row r="13659" customFormat="1" x14ac:dyDescent="0.25"/>
    <row r="13660" customFormat="1" x14ac:dyDescent="0.25"/>
    <row r="13661" customFormat="1" x14ac:dyDescent="0.25"/>
    <row r="13662" customFormat="1" x14ac:dyDescent="0.25"/>
    <row r="13663" customFormat="1" x14ac:dyDescent="0.25"/>
    <row r="13664" customFormat="1" x14ac:dyDescent="0.25"/>
    <row r="13665" customFormat="1" x14ac:dyDescent="0.25"/>
    <row r="13666" customFormat="1" x14ac:dyDescent="0.25"/>
    <row r="13667" customFormat="1" x14ac:dyDescent="0.25"/>
    <row r="13668" customFormat="1" x14ac:dyDescent="0.25"/>
    <row r="13669" customFormat="1" x14ac:dyDescent="0.25"/>
    <row r="13670" customFormat="1" x14ac:dyDescent="0.25"/>
    <row r="13671" customFormat="1" x14ac:dyDescent="0.25"/>
    <row r="13672" customFormat="1" x14ac:dyDescent="0.25"/>
    <row r="13673" customFormat="1" x14ac:dyDescent="0.25"/>
    <row r="13674" customFormat="1" x14ac:dyDescent="0.25"/>
    <row r="13675" customFormat="1" x14ac:dyDescent="0.25"/>
    <row r="13676" customFormat="1" x14ac:dyDescent="0.25"/>
    <row r="13677" customFormat="1" x14ac:dyDescent="0.25"/>
    <row r="13678" customFormat="1" x14ac:dyDescent="0.25"/>
    <row r="13679" customFormat="1" x14ac:dyDescent="0.25"/>
    <row r="13680" customFormat="1" x14ac:dyDescent="0.25"/>
    <row r="13681" customFormat="1" x14ac:dyDescent="0.25"/>
    <row r="13682" customFormat="1" x14ac:dyDescent="0.25"/>
    <row r="13683" customFormat="1" x14ac:dyDescent="0.25"/>
    <row r="13684" customFormat="1" x14ac:dyDescent="0.25"/>
    <row r="13685" customFormat="1" x14ac:dyDescent="0.25"/>
    <row r="13686" customFormat="1" x14ac:dyDescent="0.25"/>
    <row r="13687" customFormat="1" x14ac:dyDescent="0.25"/>
    <row r="13688" customFormat="1" x14ac:dyDescent="0.25"/>
    <row r="13689" customFormat="1" x14ac:dyDescent="0.25"/>
    <row r="13690" customFormat="1" x14ac:dyDescent="0.25"/>
    <row r="13691" customFormat="1" x14ac:dyDescent="0.25"/>
    <row r="13692" customFormat="1" x14ac:dyDescent="0.25"/>
    <row r="13693" customFormat="1" x14ac:dyDescent="0.25"/>
    <row r="13694" customFormat="1" x14ac:dyDescent="0.25"/>
    <row r="13695" customFormat="1" x14ac:dyDescent="0.25"/>
    <row r="13696" customFormat="1" x14ac:dyDescent="0.25"/>
    <row r="13697" customFormat="1" x14ac:dyDescent="0.25"/>
    <row r="13698" customFormat="1" x14ac:dyDescent="0.25"/>
    <row r="13699" customFormat="1" x14ac:dyDescent="0.25"/>
    <row r="13700" customFormat="1" x14ac:dyDescent="0.25"/>
    <row r="13701" customFormat="1" x14ac:dyDescent="0.25"/>
    <row r="13702" customFormat="1" x14ac:dyDescent="0.25"/>
    <row r="13703" customFormat="1" x14ac:dyDescent="0.25"/>
    <row r="13704" customFormat="1" x14ac:dyDescent="0.25"/>
    <row r="13705" customFormat="1" x14ac:dyDescent="0.25"/>
    <row r="13706" customFormat="1" x14ac:dyDescent="0.25"/>
    <row r="13707" customFormat="1" x14ac:dyDescent="0.25"/>
    <row r="13708" customFormat="1" x14ac:dyDescent="0.25"/>
    <row r="13709" customFormat="1" x14ac:dyDescent="0.25"/>
    <row r="13710" customFormat="1" x14ac:dyDescent="0.25"/>
    <row r="13711" customFormat="1" x14ac:dyDescent="0.25"/>
    <row r="13712" customFormat="1" x14ac:dyDescent="0.25"/>
    <row r="13713" customFormat="1" x14ac:dyDescent="0.25"/>
    <row r="13714" customFormat="1" x14ac:dyDescent="0.25"/>
    <row r="13715" customFormat="1" x14ac:dyDescent="0.25"/>
    <row r="13716" customFormat="1" x14ac:dyDescent="0.25"/>
    <row r="13717" customFormat="1" x14ac:dyDescent="0.25"/>
    <row r="13718" customFormat="1" x14ac:dyDescent="0.25"/>
    <row r="13719" customFormat="1" x14ac:dyDescent="0.25"/>
    <row r="13720" customFormat="1" x14ac:dyDescent="0.25"/>
    <row r="13721" customFormat="1" x14ac:dyDescent="0.25"/>
    <row r="13722" customFormat="1" x14ac:dyDescent="0.25"/>
    <row r="13723" customFormat="1" x14ac:dyDescent="0.25"/>
    <row r="13724" customFormat="1" x14ac:dyDescent="0.25"/>
    <row r="13725" customFormat="1" x14ac:dyDescent="0.25"/>
    <row r="13726" customFormat="1" x14ac:dyDescent="0.25"/>
    <row r="13727" customFormat="1" x14ac:dyDescent="0.25"/>
    <row r="13728" customFormat="1" x14ac:dyDescent="0.25"/>
    <row r="13729" customFormat="1" x14ac:dyDescent="0.25"/>
    <row r="13730" customFormat="1" x14ac:dyDescent="0.25"/>
    <row r="13731" customFormat="1" x14ac:dyDescent="0.25"/>
    <row r="13732" customFormat="1" x14ac:dyDescent="0.25"/>
    <row r="13733" customFormat="1" x14ac:dyDescent="0.25"/>
    <row r="13734" customFormat="1" x14ac:dyDescent="0.25"/>
    <row r="13735" customFormat="1" x14ac:dyDescent="0.25"/>
    <row r="13736" customFormat="1" x14ac:dyDescent="0.25"/>
    <row r="13737" customFormat="1" x14ac:dyDescent="0.25"/>
    <row r="13738" customFormat="1" x14ac:dyDescent="0.25"/>
    <row r="13739" customFormat="1" x14ac:dyDescent="0.25"/>
    <row r="13740" customFormat="1" x14ac:dyDescent="0.25"/>
    <row r="13741" customFormat="1" x14ac:dyDescent="0.25"/>
    <row r="13742" customFormat="1" x14ac:dyDescent="0.25"/>
    <row r="13743" customFormat="1" x14ac:dyDescent="0.25"/>
    <row r="13744" customFormat="1" x14ac:dyDescent="0.25"/>
    <row r="13745" customFormat="1" x14ac:dyDescent="0.25"/>
    <row r="13746" customFormat="1" x14ac:dyDescent="0.25"/>
    <row r="13747" customFormat="1" x14ac:dyDescent="0.25"/>
    <row r="13748" customFormat="1" x14ac:dyDescent="0.25"/>
    <row r="13749" customFormat="1" x14ac:dyDescent="0.25"/>
    <row r="13750" customFormat="1" x14ac:dyDescent="0.25"/>
    <row r="13751" customFormat="1" x14ac:dyDescent="0.25"/>
    <row r="13752" customFormat="1" x14ac:dyDescent="0.25"/>
    <row r="13753" customFormat="1" x14ac:dyDescent="0.25"/>
    <row r="13754" customFormat="1" x14ac:dyDescent="0.25"/>
    <row r="13755" customFormat="1" x14ac:dyDescent="0.25"/>
    <row r="13756" customFormat="1" x14ac:dyDescent="0.25"/>
    <row r="13757" customFormat="1" x14ac:dyDescent="0.25"/>
    <row r="13758" customFormat="1" x14ac:dyDescent="0.25"/>
    <row r="13759" customFormat="1" x14ac:dyDescent="0.25"/>
    <row r="13760" customFormat="1" x14ac:dyDescent="0.25"/>
    <row r="13761" customFormat="1" x14ac:dyDescent="0.25"/>
    <row r="13762" customFormat="1" x14ac:dyDescent="0.25"/>
    <row r="13763" customFormat="1" x14ac:dyDescent="0.25"/>
    <row r="13764" customFormat="1" x14ac:dyDescent="0.25"/>
    <row r="13765" customFormat="1" x14ac:dyDescent="0.25"/>
    <row r="13766" customFormat="1" x14ac:dyDescent="0.25"/>
    <row r="13767" customFormat="1" x14ac:dyDescent="0.25"/>
    <row r="13768" customFormat="1" x14ac:dyDescent="0.25"/>
    <row r="13769" customFormat="1" x14ac:dyDescent="0.25"/>
    <row r="13770" customFormat="1" x14ac:dyDescent="0.25"/>
    <row r="13771" customFormat="1" x14ac:dyDescent="0.25"/>
    <row r="13772" customFormat="1" x14ac:dyDescent="0.25"/>
    <row r="13773" customFormat="1" x14ac:dyDescent="0.25"/>
    <row r="13774" customFormat="1" x14ac:dyDescent="0.25"/>
    <row r="13775" customFormat="1" x14ac:dyDescent="0.25"/>
    <row r="13776" customFormat="1" x14ac:dyDescent="0.25"/>
    <row r="13777" customFormat="1" x14ac:dyDescent="0.25"/>
    <row r="13778" customFormat="1" x14ac:dyDescent="0.25"/>
    <row r="13779" customFormat="1" x14ac:dyDescent="0.25"/>
    <row r="13780" customFormat="1" x14ac:dyDescent="0.25"/>
    <row r="13781" customFormat="1" x14ac:dyDescent="0.25"/>
    <row r="13782" customFormat="1" x14ac:dyDescent="0.25"/>
    <row r="13783" customFormat="1" x14ac:dyDescent="0.25"/>
    <row r="13784" customFormat="1" x14ac:dyDescent="0.25"/>
    <row r="13785" customFormat="1" x14ac:dyDescent="0.25"/>
    <row r="13786" customFormat="1" x14ac:dyDescent="0.25"/>
    <row r="13787" customFormat="1" x14ac:dyDescent="0.25"/>
    <row r="13788" customFormat="1" x14ac:dyDescent="0.25"/>
    <row r="13789" customFormat="1" x14ac:dyDescent="0.25"/>
    <row r="13790" customFormat="1" x14ac:dyDescent="0.25"/>
    <row r="13791" customFormat="1" x14ac:dyDescent="0.25"/>
    <row r="13792" customFormat="1" x14ac:dyDescent="0.25"/>
    <row r="13793" customFormat="1" x14ac:dyDescent="0.25"/>
    <row r="13794" customFormat="1" x14ac:dyDescent="0.25"/>
    <row r="13795" customFormat="1" x14ac:dyDescent="0.25"/>
    <row r="13796" customFormat="1" x14ac:dyDescent="0.25"/>
    <row r="13797" customFormat="1" x14ac:dyDescent="0.25"/>
    <row r="13798" customFormat="1" x14ac:dyDescent="0.25"/>
    <row r="13799" customFormat="1" x14ac:dyDescent="0.25"/>
    <row r="13800" customFormat="1" x14ac:dyDescent="0.25"/>
    <row r="13801" customFormat="1" x14ac:dyDescent="0.25"/>
    <row r="13802" customFormat="1" x14ac:dyDescent="0.25"/>
    <row r="13803" customFormat="1" x14ac:dyDescent="0.25"/>
    <row r="13804" customFormat="1" x14ac:dyDescent="0.25"/>
    <row r="13805" customFormat="1" x14ac:dyDescent="0.25"/>
    <row r="13806" customFormat="1" x14ac:dyDescent="0.25"/>
    <row r="13807" customFormat="1" x14ac:dyDescent="0.25"/>
    <row r="13808" customFormat="1" x14ac:dyDescent="0.25"/>
    <row r="13809" customFormat="1" x14ac:dyDescent="0.25"/>
    <row r="13810" customFormat="1" x14ac:dyDescent="0.25"/>
    <row r="13811" customFormat="1" x14ac:dyDescent="0.25"/>
    <row r="13812" customFormat="1" x14ac:dyDescent="0.25"/>
    <row r="13813" customFormat="1" x14ac:dyDescent="0.25"/>
    <row r="13814" customFormat="1" x14ac:dyDescent="0.25"/>
    <row r="13815" customFormat="1" x14ac:dyDescent="0.25"/>
    <row r="13816" customFormat="1" x14ac:dyDescent="0.25"/>
    <row r="13817" customFormat="1" x14ac:dyDescent="0.25"/>
    <row r="13818" customFormat="1" x14ac:dyDescent="0.25"/>
    <row r="13819" customFormat="1" x14ac:dyDescent="0.25"/>
    <row r="13820" customFormat="1" x14ac:dyDescent="0.25"/>
    <row r="13821" customFormat="1" x14ac:dyDescent="0.25"/>
    <row r="13822" customFormat="1" x14ac:dyDescent="0.25"/>
    <row r="13823" customFormat="1" x14ac:dyDescent="0.25"/>
    <row r="13824" customFormat="1" x14ac:dyDescent="0.25"/>
    <row r="13825" customFormat="1" x14ac:dyDescent="0.25"/>
    <row r="13826" customFormat="1" x14ac:dyDescent="0.25"/>
    <row r="13827" customFormat="1" x14ac:dyDescent="0.25"/>
    <row r="13828" customFormat="1" x14ac:dyDescent="0.25"/>
    <row r="13829" customFormat="1" x14ac:dyDescent="0.25"/>
    <row r="13830" customFormat="1" x14ac:dyDescent="0.25"/>
    <row r="13831" customFormat="1" x14ac:dyDescent="0.25"/>
    <row r="13832" customFormat="1" x14ac:dyDescent="0.25"/>
    <row r="13833" customFormat="1" x14ac:dyDescent="0.25"/>
    <row r="13834" customFormat="1" x14ac:dyDescent="0.25"/>
    <row r="13835" customFormat="1" x14ac:dyDescent="0.25"/>
    <row r="13836" customFormat="1" x14ac:dyDescent="0.25"/>
    <row r="13837" customFormat="1" x14ac:dyDescent="0.25"/>
    <row r="13838" customFormat="1" x14ac:dyDescent="0.25"/>
    <row r="13839" customFormat="1" x14ac:dyDescent="0.25"/>
    <row r="13840" customFormat="1" x14ac:dyDescent="0.25"/>
    <row r="13841" customFormat="1" x14ac:dyDescent="0.25"/>
    <row r="13842" customFormat="1" x14ac:dyDescent="0.25"/>
    <row r="13843" customFormat="1" x14ac:dyDescent="0.25"/>
    <row r="13844" customFormat="1" x14ac:dyDescent="0.25"/>
    <row r="13845" customFormat="1" x14ac:dyDescent="0.25"/>
    <row r="13846" customFormat="1" x14ac:dyDescent="0.25"/>
    <row r="13847" customFormat="1" x14ac:dyDescent="0.25"/>
    <row r="13848" customFormat="1" x14ac:dyDescent="0.25"/>
    <row r="13849" customFormat="1" x14ac:dyDescent="0.25"/>
    <row r="13850" customFormat="1" x14ac:dyDescent="0.25"/>
    <row r="13851" customFormat="1" x14ac:dyDescent="0.25"/>
    <row r="13852" customFormat="1" x14ac:dyDescent="0.25"/>
    <row r="13853" customFormat="1" x14ac:dyDescent="0.25"/>
    <row r="13854" customFormat="1" x14ac:dyDescent="0.25"/>
    <row r="13855" customFormat="1" x14ac:dyDescent="0.25"/>
    <row r="13856" customFormat="1" x14ac:dyDescent="0.25"/>
    <row r="13857" customFormat="1" x14ac:dyDescent="0.25"/>
    <row r="13858" customFormat="1" x14ac:dyDescent="0.25"/>
    <row r="13859" customFormat="1" x14ac:dyDescent="0.25"/>
    <row r="13860" customFormat="1" x14ac:dyDescent="0.25"/>
    <row r="13861" customFormat="1" x14ac:dyDescent="0.25"/>
    <row r="13862" customFormat="1" x14ac:dyDescent="0.25"/>
    <row r="13863" customFormat="1" x14ac:dyDescent="0.25"/>
    <row r="13864" customFormat="1" x14ac:dyDescent="0.25"/>
    <row r="13865" customFormat="1" x14ac:dyDescent="0.25"/>
    <row r="13866" customFormat="1" x14ac:dyDescent="0.25"/>
    <row r="13867" customFormat="1" x14ac:dyDescent="0.25"/>
    <row r="13868" customFormat="1" x14ac:dyDescent="0.25"/>
    <row r="13869" customFormat="1" x14ac:dyDescent="0.25"/>
    <row r="13870" customFormat="1" x14ac:dyDescent="0.25"/>
    <row r="13871" customFormat="1" x14ac:dyDescent="0.25"/>
    <row r="13872" customFormat="1" x14ac:dyDescent="0.25"/>
    <row r="13873" customFormat="1" x14ac:dyDescent="0.25"/>
    <row r="13874" customFormat="1" x14ac:dyDescent="0.25"/>
    <row r="13875" customFormat="1" x14ac:dyDescent="0.25"/>
    <row r="13876" customFormat="1" x14ac:dyDescent="0.25"/>
    <row r="13877" customFormat="1" x14ac:dyDescent="0.25"/>
    <row r="13878" customFormat="1" x14ac:dyDescent="0.25"/>
    <row r="13879" customFormat="1" x14ac:dyDescent="0.25"/>
    <row r="13880" customFormat="1" x14ac:dyDescent="0.25"/>
    <row r="13881" customFormat="1" x14ac:dyDescent="0.25"/>
    <row r="13882" customFormat="1" x14ac:dyDescent="0.25"/>
    <row r="13883" customFormat="1" x14ac:dyDescent="0.25"/>
    <row r="13884" customFormat="1" x14ac:dyDescent="0.25"/>
    <row r="13885" customFormat="1" x14ac:dyDescent="0.25"/>
    <row r="13886" customFormat="1" x14ac:dyDescent="0.25"/>
    <row r="13887" customFormat="1" x14ac:dyDescent="0.25"/>
    <row r="13888" customFormat="1" x14ac:dyDescent="0.25"/>
    <row r="13889" customFormat="1" x14ac:dyDescent="0.25"/>
    <row r="13890" customFormat="1" x14ac:dyDescent="0.25"/>
    <row r="13891" customFormat="1" x14ac:dyDescent="0.25"/>
    <row r="13892" customFormat="1" x14ac:dyDescent="0.25"/>
    <row r="13893" customFormat="1" x14ac:dyDescent="0.25"/>
    <row r="13894" customFormat="1" x14ac:dyDescent="0.25"/>
    <row r="13895" customFormat="1" x14ac:dyDescent="0.25"/>
    <row r="13896" customFormat="1" x14ac:dyDescent="0.25"/>
    <row r="13897" customFormat="1" x14ac:dyDescent="0.25"/>
    <row r="13898" customFormat="1" x14ac:dyDescent="0.25"/>
    <row r="13899" customFormat="1" x14ac:dyDescent="0.25"/>
    <row r="13900" customFormat="1" x14ac:dyDescent="0.25"/>
    <row r="13901" customFormat="1" x14ac:dyDescent="0.25"/>
    <row r="13902" customFormat="1" x14ac:dyDescent="0.25"/>
    <row r="13903" customFormat="1" x14ac:dyDescent="0.25"/>
    <row r="13904" customFormat="1" x14ac:dyDescent="0.25"/>
    <row r="13905" customFormat="1" x14ac:dyDescent="0.25"/>
    <row r="13906" customFormat="1" x14ac:dyDescent="0.25"/>
    <row r="13907" customFormat="1" x14ac:dyDescent="0.25"/>
    <row r="13908" customFormat="1" x14ac:dyDescent="0.25"/>
    <row r="13909" customFormat="1" x14ac:dyDescent="0.25"/>
    <row r="13910" customFormat="1" x14ac:dyDescent="0.25"/>
    <row r="13911" customFormat="1" x14ac:dyDescent="0.25"/>
    <row r="13912" customFormat="1" x14ac:dyDescent="0.25"/>
    <row r="13913" customFormat="1" x14ac:dyDescent="0.25"/>
    <row r="13914" customFormat="1" x14ac:dyDescent="0.25"/>
    <row r="13915" customFormat="1" x14ac:dyDescent="0.25"/>
    <row r="13916" customFormat="1" x14ac:dyDescent="0.25"/>
    <row r="13917" customFormat="1" x14ac:dyDescent="0.25"/>
    <row r="13918" customFormat="1" x14ac:dyDescent="0.25"/>
    <row r="13919" customFormat="1" x14ac:dyDescent="0.25"/>
    <row r="13920" customFormat="1" x14ac:dyDescent="0.25"/>
    <row r="13921" customFormat="1" x14ac:dyDescent="0.25"/>
    <row r="13922" customFormat="1" x14ac:dyDescent="0.25"/>
    <row r="13923" customFormat="1" x14ac:dyDescent="0.25"/>
    <row r="13924" customFormat="1" x14ac:dyDescent="0.25"/>
    <row r="13925" customFormat="1" x14ac:dyDescent="0.25"/>
    <row r="13926" customFormat="1" x14ac:dyDescent="0.25"/>
    <row r="13927" customFormat="1" x14ac:dyDescent="0.25"/>
    <row r="13928" customFormat="1" x14ac:dyDescent="0.25"/>
    <row r="13929" customFormat="1" x14ac:dyDescent="0.25"/>
    <row r="13930" customFormat="1" x14ac:dyDescent="0.25"/>
    <row r="13931" customFormat="1" x14ac:dyDescent="0.25"/>
    <row r="13932" customFormat="1" x14ac:dyDescent="0.25"/>
    <row r="13933" customFormat="1" x14ac:dyDescent="0.25"/>
    <row r="13934" customFormat="1" x14ac:dyDescent="0.25"/>
    <row r="13935" customFormat="1" x14ac:dyDescent="0.25"/>
    <row r="13936" customFormat="1" x14ac:dyDescent="0.25"/>
    <row r="13937" customFormat="1" x14ac:dyDescent="0.25"/>
    <row r="13938" customFormat="1" x14ac:dyDescent="0.25"/>
    <row r="13939" customFormat="1" x14ac:dyDescent="0.25"/>
    <row r="13940" customFormat="1" x14ac:dyDescent="0.25"/>
    <row r="13941" customFormat="1" x14ac:dyDescent="0.25"/>
    <row r="13942" customFormat="1" x14ac:dyDescent="0.25"/>
    <row r="13943" customFormat="1" x14ac:dyDescent="0.25"/>
    <row r="13944" customFormat="1" x14ac:dyDescent="0.25"/>
    <row r="13945" customFormat="1" x14ac:dyDescent="0.25"/>
    <row r="13946" customFormat="1" x14ac:dyDescent="0.25"/>
    <row r="13947" customFormat="1" x14ac:dyDescent="0.25"/>
    <row r="13948" customFormat="1" x14ac:dyDescent="0.25"/>
    <row r="13949" customFormat="1" x14ac:dyDescent="0.25"/>
    <row r="13950" customFormat="1" x14ac:dyDescent="0.25"/>
    <row r="13951" customFormat="1" x14ac:dyDescent="0.25"/>
    <row r="13952" customFormat="1" x14ac:dyDescent="0.25"/>
    <row r="13953" customFormat="1" x14ac:dyDescent="0.25"/>
    <row r="13954" customFormat="1" x14ac:dyDescent="0.25"/>
    <row r="13955" customFormat="1" x14ac:dyDescent="0.25"/>
    <row r="13956" customFormat="1" x14ac:dyDescent="0.25"/>
    <row r="13957" customFormat="1" x14ac:dyDescent="0.25"/>
    <row r="13958" customFormat="1" x14ac:dyDescent="0.25"/>
    <row r="13959" customFormat="1" x14ac:dyDescent="0.25"/>
    <row r="13960" customFormat="1" x14ac:dyDescent="0.25"/>
    <row r="13961" customFormat="1" x14ac:dyDescent="0.25"/>
    <row r="13962" customFormat="1" x14ac:dyDescent="0.25"/>
    <row r="13963" customFormat="1" x14ac:dyDescent="0.25"/>
    <row r="13964" customFormat="1" x14ac:dyDescent="0.25"/>
    <row r="13965" customFormat="1" x14ac:dyDescent="0.25"/>
    <row r="13966" customFormat="1" x14ac:dyDescent="0.25"/>
    <row r="13967" customFormat="1" x14ac:dyDescent="0.25"/>
    <row r="13968" customFormat="1" x14ac:dyDescent="0.25"/>
    <row r="13969" customFormat="1" x14ac:dyDescent="0.25"/>
    <row r="13970" customFormat="1" x14ac:dyDescent="0.25"/>
    <row r="13971" customFormat="1" x14ac:dyDescent="0.25"/>
    <row r="13972" customFormat="1" x14ac:dyDescent="0.25"/>
    <row r="13973" customFormat="1" x14ac:dyDescent="0.25"/>
    <row r="13974" customFormat="1" x14ac:dyDescent="0.25"/>
    <row r="13975" customFormat="1" x14ac:dyDescent="0.25"/>
    <row r="13976" customFormat="1" x14ac:dyDescent="0.25"/>
    <row r="13977" customFormat="1" x14ac:dyDescent="0.25"/>
    <row r="13978" customFormat="1" x14ac:dyDescent="0.25"/>
    <row r="13979" customFormat="1" x14ac:dyDescent="0.25"/>
    <row r="13980" customFormat="1" x14ac:dyDescent="0.25"/>
    <row r="13981" customFormat="1" x14ac:dyDescent="0.25"/>
    <row r="13982" customFormat="1" x14ac:dyDescent="0.25"/>
    <row r="13983" customFormat="1" x14ac:dyDescent="0.25"/>
    <row r="13984" customFormat="1" x14ac:dyDescent="0.25"/>
    <row r="13985" customFormat="1" x14ac:dyDescent="0.25"/>
    <row r="13986" customFormat="1" x14ac:dyDescent="0.25"/>
    <row r="13987" customFormat="1" x14ac:dyDescent="0.25"/>
    <row r="13988" customFormat="1" x14ac:dyDescent="0.25"/>
    <row r="13989" customFormat="1" x14ac:dyDescent="0.25"/>
    <row r="13990" customFormat="1" x14ac:dyDescent="0.25"/>
    <row r="13991" customFormat="1" x14ac:dyDescent="0.25"/>
    <row r="13992" customFormat="1" x14ac:dyDescent="0.25"/>
    <row r="13993" customFormat="1" x14ac:dyDescent="0.25"/>
    <row r="13994" customFormat="1" x14ac:dyDescent="0.25"/>
    <row r="13995" customFormat="1" x14ac:dyDescent="0.25"/>
    <row r="13996" customFormat="1" x14ac:dyDescent="0.25"/>
    <row r="13997" customFormat="1" x14ac:dyDescent="0.25"/>
    <row r="13998" customFormat="1" x14ac:dyDescent="0.25"/>
    <row r="13999" customFormat="1" x14ac:dyDescent="0.25"/>
    <row r="14000" customFormat="1" x14ac:dyDescent="0.25"/>
    <row r="14001" customFormat="1" x14ac:dyDescent="0.25"/>
    <row r="14002" customFormat="1" x14ac:dyDescent="0.25"/>
    <row r="14003" customFormat="1" x14ac:dyDescent="0.25"/>
    <row r="14004" customFormat="1" x14ac:dyDescent="0.25"/>
    <row r="14005" customFormat="1" x14ac:dyDescent="0.25"/>
    <row r="14006" customFormat="1" x14ac:dyDescent="0.25"/>
    <row r="14007" customFormat="1" x14ac:dyDescent="0.25"/>
    <row r="14008" customFormat="1" x14ac:dyDescent="0.25"/>
    <row r="14009" customFormat="1" x14ac:dyDescent="0.25"/>
    <row r="14010" customFormat="1" x14ac:dyDescent="0.25"/>
    <row r="14011" customFormat="1" x14ac:dyDescent="0.25"/>
    <row r="14012" customFormat="1" x14ac:dyDescent="0.25"/>
    <row r="14013" customFormat="1" x14ac:dyDescent="0.25"/>
    <row r="14014" customFormat="1" x14ac:dyDescent="0.25"/>
    <row r="14015" customFormat="1" x14ac:dyDescent="0.25"/>
    <row r="14016" customFormat="1" x14ac:dyDescent="0.25"/>
    <row r="14017" customFormat="1" x14ac:dyDescent="0.25"/>
    <row r="14018" customFormat="1" x14ac:dyDescent="0.25"/>
    <row r="14019" customFormat="1" x14ac:dyDescent="0.25"/>
    <row r="14020" customFormat="1" x14ac:dyDescent="0.25"/>
    <row r="14021" customFormat="1" x14ac:dyDescent="0.25"/>
    <row r="14022" customFormat="1" x14ac:dyDescent="0.25"/>
    <row r="14023" customFormat="1" x14ac:dyDescent="0.25"/>
    <row r="14024" customFormat="1" x14ac:dyDescent="0.25"/>
    <row r="14025" customFormat="1" x14ac:dyDescent="0.25"/>
    <row r="14026" customFormat="1" x14ac:dyDescent="0.25"/>
    <row r="14027" customFormat="1" x14ac:dyDescent="0.25"/>
    <row r="14028" customFormat="1" x14ac:dyDescent="0.25"/>
    <row r="14029" customFormat="1" x14ac:dyDescent="0.25"/>
    <row r="14030" customFormat="1" x14ac:dyDescent="0.25"/>
    <row r="14031" customFormat="1" x14ac:dyDescent="0.25"/>
    <row r="14032" customFormat="1" x14ac:dyDescent="0.25"/>
    <row r="14033" customFormat="1" x14ac:dyDescent="0.25"/>
    <row r="14034" customFormat="1" x14ac:dyDescent="0.25"/>
    <row r="14035" customFormat="1" x14ac:dyDescent="0.25"/>
    <row r="14036" customFormat="1" x14ac:dyDescent="0.25"/>
    <row r="14037" customFormat="1" x14ac:dyDescent="0.25"/>
    <row r="14038" customFormat="1" x14ac:dyDescent="0.25"/>
    <row r="14039" customFormat="1" x14ac:dyDescent="0.25"/>
    <row r="14040" customFormat="1" x14ac:dyDescent="0.25"/>
    <row r="14041" customFormat="1" x14ac:dyDescent="0.25"/>
    <row r="14042" customFormat="1" x14ac:dyDescent="0.25"/>
    <row r="14043" customFormat="1" x14ac:dyDescent="0.25"/>
    <row r="14044" customFormat="1" x14ac:dyDescent="0.25"/>
    <row r="14045" customFormat="1" x14ac:dyDescent="0.25"/>
    <row r="14046" customFormat="1" x14ac:dyDescent="0.25"/>
    <row r="14047" customFormat="1" x14ac:dyDescent="0.25"/>
    <row r="14048" customFormat="1" x14ac:dyDescent="0.25"/>
    <row r="14049" customFormat="1" x14ac:dyDescent="0.25"/>
    <row r="14050" customFormat="1" x14ac:dyDescent="0.25"/>
    <row r="14051" customFormat="1" x14ac:dyDescent="0.25"/>
    <row r="14052" customFormat="1" x14ac:dyDescent="0.25"/>
    <row r="14053" customFormat="1" x14ac:dyDescent="0.25"/>
    <row r="14054" customFormat="1" x14ac:dyDescent="0.25"/>
    <row r="14055" customFormat="1" x14ac:dyDescent="0.25"/>
    <row r="14056" customFormat="1" x14ac:dyDescent="0.25"/>
    <row r="14057" customFormat="1" x14ac:dyDescent="0.25"/>
    <row r="14058" customFormat="1" x14ac:dyDescent="0.25"/>
    <row r="14059" customFormat="1" x14ac:dyDescent="0.25"/>
    <row r="14060" customFormat="1" x14ac:dyDescent="0.25"/>
    <row r="14061" customFormat="1" x14ac:dyDescent="0.25"/>
    <row r="14062" customFormat="1" x14ac:dyDescent="0.25"/>
    <row r="14063" customFormat="1" x14ac:dyDescent="0.25"/>
    <row r="14064" customFormat="1" x14ac:dyDescent="0.25"/>
    <row r="14065" customFormat="1" x14ac:dyDescent="0.25"/>
    <row r="14066" customFormat="1" x14ac:dyDescent="0.25"/>
    <row r="14067" customFormat="1" x14ac:dyDescent="0.25"/>
    <row r="14068" customFormat="1" x14ac:dyDescent="0.25"/>
    <row r="14069" customFormat="1" x14ac:dyDescent="0.25"/>
    <row r="14070" customFormat="1" x14ac:dyDescent="0.25"/>
    <row r="14071" customFormat="1" x14ac:dyDescent="0.25"/>
    <row r="14072" customFormat="1" x14ac:dyDescent="0.25"/>
    <row r="14073" customFormat="1" x14ac:dyDescent="0.25"/>
    <row r="14074" customFormat="1" x14ac:dyDescent="0.25"/>
    <row r="14075" customFormat="1" x14ac:dyDescent="0.25"/>
    <row r="14076" customFormat="1" x14ac:dyDescent="0.25"/>
    <row r="14077" customFormat="1" x14ac:dyDescent="0.25"/>
    <row r="14078" customFormat="1" x14ac:dyDescent="0.25"/>
    <row r="14079" customFormat="1" x14ac:dyDescent="0.25"/>
    <row r="14080" customFormat="1" x14ac:dyDescent="0.25"/>
    <row r="14081" customFormat="1" x14ac:dyDescent="0.25"/>
    <row r="14082" customFormat="1" x14ac:dyDescent="0.25"/>
    <row r="14083" customFormat="1" x14ac:dyDescent="0.25"/>
    <row r="14084" customFormat="1" x14ac:dyDescent="0.25"/>
    <row r="14085" customFormat="1" x14ac:dyDescent="0.25"/>
    <row r="14086" customFormat="1" x14ac:dyDescent="0.25"/>
    <row r="14087" customFormat="1" x14ac:dyDescent="0.25"/>
    <row r="14088" customFormat="1" x14ac:dyDescent="0.25"/>
    <row r="14089" customFormat="1" x14ac:dyDescent="0.25"/>
    <row r="14090" customFormat="1" x14ac:dyDescent="0.25"/>
    <row r="14091" customFormat="1" x14ac:dyDescent="0.25"/>
    <row r="14092" customFormat="1" x14ac:dyDescent="0.25"/>
    <row r="14093" customFormat="1" x14ac:dyDescent="0.25"/>
    <row r="14094" customFormat="1" x14ac:dyDescent="0.25"/>
    <row r="14095" customFormat="1" x14ac:dyDescent="0.25"/>
    <row r="14096" customFormat="1" x14ac:dyDescent="0.25"/>
    <row r="14097" customFormat="1" x14ac:dyDescent="0.25"/>
    <row r="14098" customFormat="1" x14ac:dyDescent="0.25"/>
    <row r="14099" customFormat="1" x14ac:dyDescent="0.25"/>
    <row r="14100" customFormat="1" x14ac:dyDescent="0.25"/>
    <row r="14101" customFormat="1" x14ac:dyDescent="0.25"/>
    <row r="14102" customFormat="1" x14ac:dyDescent="0.25"/>
    <row r="14103" customFormat="1" x14ac:dyDescent="0.25"/>
    <row r="14104" customFormat="1" x14ac:dyDescent="0.25"/>
    <row r="14105" customFormat="1" x14ac:dyDescent="0.25"/>
    <row r="14106" customFormat="1" x14ac:dyDescent="0.25"/>
    <row r="14107" customFormat="1" x14ac:dyDescent="0.25"/>
    <row r="14108" customFormat="1" x14ac:dyDescent="0.25"/>
    <row r="14109" customFormat="1" x14ac:dyDescent="0.25"/>
    <row r="14110" customFormat="1" x14ac:dyDescent="0.25"/>
    <row r="14111" customFormat="1" x14ac:dyDescent="0.25"/>
    <row r="14112" customFormat="1" x14ac:dyDescent="0.25"/>
    <row r="14113" customFormat="1" x14ac:dyDescent="0.25"/>
    <row r="14114" customFormat="1" x14ac:dyDescent="0.25"/>
    <row r="14115" customFormat="1" x14ac:dyDescent="0.25"/>
    <row r="14116" customFormat="1" x14ac:dyDescent="0.25"/>
    <row r="14117" customFormat="1" x14ac:dyDescent="0.25"/>
    <row r="14118" customFormat="1" x14ac:dyDescent="0.25"/>
    <row r="14119" customFormat="1" x14ac:dyDescent="0.25"/>
    <row r="14120" customFormat="1" x14ac:dyDescent="0.25"/>
    <row r="14121" customFormat="1" x14ac:dyDescent="0.25"/>
    <row r="14122" customFormat="1" x14ac:dyDescent="0.25"/>
    <row r="14123" customFormat="1" x14ac:dyDescent="0.25"/>
    <row r="14124" customFormat="1" x14ac:dyDescent="0.25"/>
    <row r="14125" customFormat="1" x14ac:dyDescent="0.25"/>
    <row r="14126" customFormat="1" x14ac:dyDescent="0.25"/>
    <row r="14127" customFormat="1" x14ac:dyDescent="0.25"/>
    <row r="14128" customFormat="1" x14ac:dyDescent="0.25"/>
    <row r="14129" customFormat="1" x14ac:dyDescent="0.25"/>
    <row r="14130" customFormat="1" x14ac:dyDescent="0.25"/>
    <row r="14131" customFormat="1" x14ac:dyDescent="0.25"/>
    <row r="14132" customFormat="1" x14ac:dyDescent="0.25"/>
    <row r="14133" customFormat="1" x14ac:dyDescent="0.25"/>
    <row r="14134" customFormat="1" x14ac:dyDescent="0.25"/>
    <row r="14135" customFormat="1" x14ac:dyDescent="0.25"/>
    <row r="14136" customFormat="1" x14ac:dyDescent="0.25"/>
    <row r="14137" customFormat="1" x14ac:dyDescent="0.25"/>
    <row r="14138" customFormat="1" x14ac:dyDescent="0.25"/>
    <row r="14139" customFormat="1" x14ac:dyDescent="0.25"/>
    <row r="14140" customFormat="1" x14ac:dyDescent="0.25"/>
    <row r="14141" customFormat="1" x14ac:dyDescent="0.25"/>
    <row r="14142" customFormat="1" x14ac:dyDescent="0.25"/>
    <row r="14143" customFormat="1" x14ac:dyDescent="0.25"/>
    <row r="14144" customFormat="1" x14ac:dyDescent="0.25"/>
    <row r="14145" customFormat="1" x14ac:dyDescent="0.25"/>
    <row r="14146" customFormat="1" x14ac:dyDescent="0.25"/>
    <row r="14147" customFormat="1" x14ac:dyDescent="0.25"/>
    <row r="14148" customFormat="1" x14ac:dyDescent="0.25"/>
    <row r="14149" customFormat="1" x14ac:dyDescent="0.25"/>
    <row r="14150" customFormat="1" x14ac:dyDescent="0.25"/>
    <row r="14151" customFormat="1" x14ac:dyDescent="0.25"/>
    <row r="14152" customFormat="1" x14ac:dyDescent="0.25"/>
    <row r="14153" customFormat="1" x14ac:dyDescent="0.25"/>
    <row r="14154" customFormat="1" x14ac:dyDescent="0.25"/>
    <row r="14155" customFormat="1" x14ac:dyDescent="0.25"/>
    <row r="14156" customFormat="1" x14ac:dyDescent="0.25"/>
    <row r="14157" customFormat="1" x14ac:dyDescent="0.25"/>
    <row r="14158" customFormat="1" x14ac:dyDescent="0.25"/>
    <row r="14159" customFormat="1" x14ac:dyDescent="0.25"/>
    <row r="14160" customFormat="1" x14ac:dyDescent="0.25"/>
    <row r="14161" customFormat="1" x14ac:dyDescent="0.25"/>
    <row r="14162" customFormat="1" x14ac:dyDescent="0.25"/>
    <row r="14163" customFormat="1" x14ac:dyDescent="0.25"/>
    <row r="14164" customFormat="1" x14ac:dyDescent="0.25"/>
    <row r="14165" customFormat="1" x14ac:dyDescent="0.25"/>
    <row r="14166" customFormat="1" x14ac:dyDescent="0.25"/>
    <row r="14167" customFormat="1" x14ac:dyDescent="0.25"/>
    <row r="14168" customFormat="1" x14ac:dyDescent="0.25"/>
    <row r="14169" customFormat="1" x14ac:dyDescent="0.25"/>
    <row r="14170" customFormat="1" x14ac:dyDescent="0.25"/>
    <row r="14171" customFormat="1" x14ac:dyDescent="0.25"/>
    <row r="14172" customFormat="1" x14ac:dyDescent="0.25"/>
    <row r="14173" customFormat="1" x14ac:dyDescent="0.25"/>
    <row r="14174" customFormat="1" x14ac:dyDescent="0.25"/>
    <row r="14175" customFormat="1" x14ac:dyDescent="0.25"/>
    <row r="14176" customFormat="1" x14ac:dyDescent="0.25"/>
    <row r="14177" customFormat="1" x14ac:dyDescent="0.25"/>
    <row r="14178" customFormat="1" x14ac:dyDescent="0.25"/>
    <row r="14179" customFormat="1" x14ac:dyDescent="0.25"/>
    <row r="14180" customFormat="1" x14ac:dyDescent="0.25"/>
    <row r="14181" customFormat="1" x14ac:dyDescent="0.25"/>
    <row r="14182" customFormat="1" x14ac:dyDescent="0.25"/>
    <row r="14183" customFormat="1" x14ac:dyDescent="0.25"/>
    <row r="14184" customFormat="1" x14ac:dyDescent="0.25"/>
    <row r="14185" customFormat="1" x14ac:dyDescent="0.25"/>
    <row r="14186" customFormat="1" x14ac:dyDescent="0.25"/>
    <row r="14187" customFormat="1" x14ac:dyDescent="0.25"/>
    <row r="14188" customFormat="1" x14ac:dyDescent="0.25"/>
    <row r="14189" customFormat="1" x14ac:dyDescent="0.25"/>
    <row r="14190" customFormat="1" x14ac:dyDescent="0.25"/>
    <row r="14191" customFormat="1" x14ac:dyDescent="0.25"/>
    <row r="14192" customFormat="1" x14ac:dyDescent="0.25"/>
    <row r="14193" customFormat="1" x14ac:dyDescent="0.25"/>
    <row r="14194" customFormat="1" x14ac:dyDescent="0.25"/>
    <row r="14195" customFormat="1" x14ac:dyDescent="0.25"/>
    <row r="14196" customFormat="1" x14ac:dyDescent="0.25"/>
    <row r="14197" customFormat="1" x14ac:dyDescent="0.25"/>
    <row r="14198" customFormat="1" x14ac:dyDescent="0.25"/>
    <row r="14199" customFormat="1" x14ac:dyDescent="0.25"/>
    <row r="14200" customFormat="1" x14ac:dyDescent="0.25"/>
    <row r="14201" customFormat="1" x14ac:dyDescent="0.25"/>
    <row r="14202" customFormat="1" x14ac:dyDescent="0.25"/>
    <row r="14203" customFormat="1" x14ac:dyDescent="0.25"/>
    <row r="14204" customFormat="1" x14ac:dyDescent="0.25"/>
    <row r="14205" customFormat="1" x14ac:dyDescent="0.25"/>
    <row r="14206" customFormat="1" x14ac:dyDescent="0.25"/>
    <row r="14207" customFormat="1" x14ac:dyDescent="0.25"/>
    <row r="14208" customFormat="1" x14ac:dyDescent="0.25"/>
    <row r="14209" customFormat="1" x14ac:dyDescent="0.25"/>
    <row r="14210" customFormat="1" x14ac:dyDescent="0.25"/>
    <row r="14211" customFormat="1" x14ac:dyDescent="0.25"/>
    <row r="14212" customFormat="1" x14ac:dyDescent="0.25"/>
    <row r="14213" customFormat="1" x14ac:dyDescent="0.25"/>
    <row r="14214" customFormat="1" x14ac:dyDescent="0.25"/>
    <row r="14215" customFormat="1" x14ac:dyDescent="0.25"/>
    <row r="14216" customFormat="1" x14ac:dyDescent="0.25"/>
    <row r="14217" customFormat="1" x14ac:dyDescent="0.25"/>
    <row r="14218" customFormat="1" x14ac:dyDescent="0.25"/>
    <row r="14219" customFormat="1" x14ac:dyDescent="0.25"/>
    <row r="14220" customFormat="1" x14ac:dyDescent="0.25"/>
    <row r="14221" customFormat="1" x14ac:dyDescent="0.25"/>
    <row r="14222" customFormat="1" x14ac:dyDescent="0.25"/>
    <row r="14223" customFormat="1" x14ac:dyDescent="0.25"/>
    <row r="14224" customFormat="1" x14ac:dyDescent="0.25"/>
    <row r="14225" customFormat="1" x14ac:dyDescent="0.25"/>
    <row r="14226" customFormat="1" x14ac:dyDescent="0.25"/>
    <row r="14227" customFormat="1" x14ac:dyDescent="0.25"/>
    <row r="14228" customFormat="1" x14ac:dyDescent="0.25"/>
    <row r="14229" customFormat="1" x14ac:dyDescent="0.25"/>
    <row r="14230" customFormat="1" x14ac:dyDescent="0.25"/>
    <row r="14231" customFormat="1" x14ac:dyDescent="0.25"/>
    <row r="14232" customFormat="1" x14ac:dyDescent="0.25"/>
    <row r="14233" customFormat="1" x14ac:dyDescent="0.25"/>
    <row r="14234" customFormat="1" x14ac:dyDescent="0.25"/>
    <row r="14235" customFormat="1" x14ac:dyDescent="0.25"/>
    <row r="14236" customFormat="1" x14ac:dyDescent="0.25"/>
    <row r="14237" customFormat="1" x14ac:dyDescent="0.25"/>
    <row r="14238" customFormat="1" x14ac:dyDescent="0.25"/>
    <row r="14239" customFormat="1" x14ac:dyDescent="0.25"/>
    <row r="14240" customFormat="1" x14ac:dyDescent="0.25"/>
    <row r="14241" customFormat="1" x14ac:dyDescent="0.25"/>
    <row r="14242" customFormat="1" x14ac:dyDescent="0.25"/>
    <row r="14243" customFormat="1" x14ac:dyDescent="0.25"/>
    <row r="14244" customFormat="1" x14ac:dyDescent="0.25"/>
    <row r="14245" customFormat="1" x14ac:dyDescent="0.25"/>
    <row r="14246" customFormat="1" x14ac:dyDescent="0.25"/>
    <row r="14247" customFormat="1" x14ac:dyDescent="0.25"/>
    <row r="14248" customFormat="1" x14ac:dyDescent="0.25"/>
    <row r="14249" customFormat="1" x14ac:dyDescent="0.25"/>
    <row r="14250" customFormat="1" x14ac:dyDescent="0.25"/>
    <row r="14251" customFormat="1" x14ac:dyDescent="0.25"/>
    <row r="14252" customFormat="1" x14ac:dyDescent="0.25"/>
    <row r="14253" customFormat="1" x14ac:dyDescent="0.25"/>
    <row r="14254" customFormat="1" x14ac:dyDescent="0.25"/>
    <row r="14255" customFormat="1" x14ac:dyDescent="0.25"/>
    <row r="14256" customFormat="1" x14ac:dyDescent="0.25"/>
    <row r="14257" customFormat="1" x14ac:dyDescent="0.25"/>
    <row r="14258" customFormat="1" x14ac:dyDescent="0.25"/>
    <row r="14259" customFormat="1" x14ac:dyDescent="0.25"/>
    <row r="14260" customFormat="1" x14ac:dyDescent="0.25"/>
    <row r="14261" customFormat="1" x14ac:dyDescent="0.25"/>
    <row r="14262" customFormat="1" x14ac:dyDescent="0.25"/>
    <row r="14263" customFormat="1" x14ac:dyDescent="0.25"/>
    <row r="14264" customFormat="1" x14ac:dyDescent="0.25"/>
    <row r="14265" customFormat="1" x14ac:dyDescent="0.25"/>
    <row r="14266" customFormat="1" x14ac:dyDescent="0.25"/>
    <row r="14267" customFormat="1" x14ac:dyDescent="0.25"/>
    <row r="14268" customFormat="1" x14ac:dyDescent="0.25"/>
    <row r="14269" customFormat="1" x14ac:dyDescent="0.25"/>
    <row r="14270" customFormat="1" x14ac:dyDescent="0.25"/>
    <row r="14271" customFormat="1" x14ac:dyDescent="0.25"/>
    <row r="14272" customFormat="1" x14ac:dyDescent="0.25"/>
    <row r="14273" customFormat="1" x14ac:dyDescent="0.25"/>
    <row r="14274" customFormat="1" x14ac:dyDescent="0.25"/>
    <row r="14275" customFormat="1" x14ac:dyDescent="0.25"/>
    <row r="14276" customFormat="1" x14ac:dyDescent="0.25"/>
    <row r="14277" customFormat="1" x14ac:dyDescent="0.25"/>
    <row r="14278" customFormat="1" x14ac:dyDescent="0.25"/>
    <row r="14279" customFormat="1" x14ac:dyDescent="0.25"/>
    <row r="14280" customFormat="1" x14ac:dyDescent="0.25"/>
    <row r="14281" customFormat="1" x14ac:dyDescent="0.25"/>
    <row r="14282" customFormat="1" x14ac:dyDescent="0.25"/>
    <row r="14283" customFormat="1" x14ac:dyDescent="0.25"/>
    <row r="14284" customFormat="1" x14ac:dyDescent="0.25"/>
    <row r="14285" customFormat="1" x14ac:dyDescent="0.25"/>
    <row r="14286" customFormat="1" x14ac:dyDescent="0.25"/>
    <row r="14287" customFormat="1" x14ac:dyDescent="0.25"/>
    <row r="14288" customFormat="1" x14ac:dyDescent="0.25"/>
    <row r="14289" customFormat="1" x14ac:dyDescent="0.25"/>
    <row r="14290" customFormat="1" x14ac:dyDescent="0.25"/>
    <row r="14291" customFormat="1" x14ac:dyDescent="0.25"/>
    <row r="14292" customFormat="1" x14ac:dyDescent="0.25"/>
    <row r="14293" customFormat="1" x14ac:dyDescent="0.25"/>
    <row r="14294" customFormat="1" x14ac:dyDescent="0.25"/>
    <row r="14295" customFormat="1" x14ac:dyDescent="0.25"/>
    <row r="14296" customFormat="1" x14ac:dyDescent="0.25"/>
    <row r="14297" customFormat="1" x14ac:dyDescent="0.25"/>
    <row r="14298" customFormat="1" x14ac:dyDescent="0.25"/>
    <row r="14299" customFormat="1" x14ac:dyDescent="0.25"/>
    <row r="14300" customFormat="1" x14ac:dyDescent="0.25"/>
    <row r="14301" customFormat="1" x14ac:dyDescent="0.25"/>
    <row r="14302" customFormat="1" x14ac:dyDescent="0.25"/>
    <row r="14303" customFormat="1" x14ac:dyDescent="0.25"/>
    <row r="14304" customFormat="1" x14ac:dyDescent="0.25"/>
    <row r="14305" customFormat="1" x14ac:dyDescent="0.25"/>
    <row r="14306" customFormat="1" x14ac:dyDescent="0.25"/>
    <row r="14307" customFormat="1" x14ac:dyDescent="0.25"/>
    <row r="14308" customFormat="1" x14ac:dyDescent="0.25"/>
    <row r="14309" customFormat="1" x14ac:dyDescent="0.25"/>
    <row r="14310" customFormat="1" x14ac:dyDescent="0.25"/>
    <row r="14311" customFormat="1" x14ac:dyDescent="0.25"/>
    <row r="14312" customFormat="1" x14ac:dyDescent="0.25"/>
    <row r="14313" customFormat="1" x14ac:dyDescent="0.25"/>
    <row r="14314" customFormat="1" x14ac:dyDescent="0.25"/>
    <row r="14315" customFormat="1" x14ac:dyDescent="0.25"/>
    <row r="14316" customFormat="1" x14ac:dyDescent="0.25"/>
    <row r="14317" customFormat="1" x14ac:dyDescent="0.25"/>
    <row r="14318" customFormat="1" x14ac:dyDescent="0.25"/>
    <row r="14319" customFormat="1" x14ac:dyDescent="0.25"/>
    <row r="14320" customFormat="1" x14ac:dyDescent="0.25"/>
    <row r="14321" customFormat="1" x14ac:dyDescent="0.25"/>
    <row r="14322" customFormat="1" x14ac:dyDescent="0.25"/>
    <row r="14323" customFormat="1" x14ac:dyDescent="0.25"/>
    <row r="14324" customFormat="1" x14ac:dyDescent="0.25"/>
    <row r="14325" customFormat="1" x14ac:dyDescent="0.25"/>
    <row r="14326" customFormat="1" x14ac:dyDescent="0.25"/>
    <row r="14327" customFormat="1" x14ac:dyDescent="0.25"/>
    <row r="14328" customFormat="1" x14ac:dyDescent="0.25"/>
    <row r="14329" customFormat="1" x14ac:dyDescent="0.25"/>
    <row r="14330" customFormat="1" x14ac:dyDescent="0.25"/>
    <row r="14331" customFormat="1" x14ac:dyDescent="0.25"/>
    <row r="14332" customFormat="1" x14ac:dyDescent="0.25"/>
    <row r="14333" customFormat="1" x14ac:dyDescent="0.25"/>
    <row r="14334" customFormat="1" x14ac:dyDescent="0.25"/>
    <row r="14335" customFormat="1" x14ac:dyDescent="0.25"/>
    <row r="14336" customFormat="1" x14ac:dyDescent="0.25"/>
    <row r="14337" customFormat="1" x14ac:dyDescent="0.25"/>
    <row r="14338" customFormat="1" x14ac:dyDescent="0.25"/>
    <row r="14339" customFormat="1" x14ac:dyDescent="0.25"/>
    <row r="14340" customFormat="1" x14ac:dyDescent="0.25"/>
    <row r="14341" customFormat="1" x14ac:dyDescent="0.25"/>
    <row r="14342" customFormat="1" x14ac:dyDescent="0.25"/>
    <row r="14343" customFormat="1" x14ac:dyDescent="0.25"/>
    <row r="14344" customFormat="1" x14ac:dyDescent="0.25"/>
    <row r="14345" customFormat="1" x14ac:dyDescent="0.25"/>
    <row r="14346" customFormat="1" x14ac:dyDescent="0.25"/>
    <row r="14347" customFormat="1" x14ac:dyDescent="0.25"/>
    <row r="14348" customFormat="1" x14ac:dyDescent="0.25"/>
    <row r="14349" customFormat="1" x14ac:dyDescent="0.25"/>
    <row r="14350" customFormat="1" x14ac:dyDescent="0.25"/>
    <row r="14351" customFormat="1" x14ac:dyDescent="0.25"/>
    <row r="14352" customFormat="1" x14ac:dyDescent="0.25"/>
    <row r="14353" customFormat="1" x14ac:dyDescent="0.25"/>
    <row r="14354" customFormat="1" x14ac:dyDescent="0.25"/>
    <row r="14355" customFormat="1" x14ac:dyDescent="0.25"/>
    <row r="14356" customFormat="1" x14ac:dyDescent="0.25"/>
    <row r="14357" customFormat="1" x14ac:dyDescent="0.25"/>
    <row r="14358" customFormat="1" x14ac:dyDescent="0.25"/>
    <row r="14359" customFormat="1" x14ac:dyDescent="0.25"/>
    <row r="14360" customFormat="1" x14ac:dyDescent="0.25"/>
    <row r="14361" customFormat="1" x14ac:dyDescent="0.25"/>
    <row r="14362" customFormat="1" x14ac:dyDescent="0.25"/>
    <row r="14363" customFormat="1" x14ac:dyDescent="0.25"/>
    <row r="14364" customFormat="1" x14ac:dyDescent="0.25"/>
    <row r="14365" customFormat="1" x14ac:dyDescent="0.25"/>
    <row r="14366" customFormat="1" x14ac:dyDescent="0.25"/>
    <row r="14367" customFormat="1" x14ac:dyDescent="0.25"/>
    <row r="14368" customFormat="1" x14ac:dyDescent="0.25"/>
    <row r="14369" customFormat="1" x14ac:dyDescent="0.25"/>
    <row r="14370" customFormat="1" x14ac:dyDescent="0.25"/>
    <row r="14371" customFormat="1" x14ac:dyDescent="0.25"/>
    <row r="14372" customFormat="1" x14ac:dyDescent="0.25"/>
    <row r="14373" customFormat="1" x14ac:dyDescent="0.25"/>
    <row r="14374" customFormat="1" x14ac:dyDescent="0.25"/>
    <row r="14375" customFormat="1" x14ac:dyDescent="0.25"/>
    <row r="14376" customFormat="1" x14ac:dyDescent="0.25"/>
    <row r="14377" customFormat="1" x14ac:dyDescent="0.25"/>
    <row r="14378" customFormat="1" x14ac:dyDescent="0.25"/>
    <row r="14379" customFormat="1" x14ac:dyDescent="0.25"/>
    <row r="14380" customFormat="1" x14ac:dyDescent="0.25"/>
    <row r="14381" customFormat="1" x14ac:dyDescent="0.25"/>
    <row r="14382" customFormat="1" x14ac:dyDescent="0.25"/>
    <row r="14383" customFormat="1" x14ac:dyDescent="0.25"/>
    <row r="14384" customFormat="1" x14ac:dyDescent="0.25"/>
    <row r="14385" customFormat="1" x14ac:dyDescent="0.25"/>
    <row r="14386" customFormat="1" x14ac:dyDescent="0.25"/>
    <row r="14387" customFormat="1" x14ac:dyDescent="0.25"/>
    <row r="14388" customFormat="1" x14ac:dyDescent="0.25"/>
    <row r="14389" customFormat="1" x14ac:dyDescent="0.25"/>
    <row r="14390" customFormat="1" x14ac:dyDescent="0.25"/>
    <row r="14391" customFormat="1" x14ac:dyDescent="0.25"/>
    <row r="14392" customFormat="1" x14ac:dyDescent="0.25"/>
    <row r="14393" customFormat="1" x14ac:dyDescent="0.25"/>
    <row r="14394" customFormat="1" x14ac:dyDescent="0.25"/>
    <row r="14395" customFormat="1" x14ac:dyDescent="0.25"/>
    <row r="14396" customFormat="1" x14ac:dyDescent="0.25"/>
    <row r="14397" customFormat="1" x14ac:dyDescent="0.25"/>
    <row r="14398" customFormat="1" x14ac:dyDescent="0.25"/>
    <row r="14399" customFormat="1" x14ac:dyDescent="0.25"/>
    <row r="14400" customFormat="1" x14ac:dyDescent="0.25"/>
    <row r="14401" customFormat="1" x14ac:dyDescent="0.25"/>
    <row r="14402" customFormat="1" x14ac:dyDescent="0.25"/>
    <row r="14403" customFormat="1" x14ac:dyDescent="0.25"/>
    <row r="14404" customFormat="1" x14ac:dyDescent="0.25"/>
    <row r="14405" customFormat="1" x14ac:dyDescent="0.25"/>
    <row r="14406" customFormat="1" x14ac:dyDescent="0.25"/>
    <row r="14407" customFormat="1" x14ac:dyDescent="0.25"/>
    <row r="14408" customFormat="1" x14ac:dyDescent="0.25"/>
    <row r="14409" customFormat="1" x14ac:dyDescent="0.25"/>
    <row r="14410" customFormat="1" x14ac:dyDescent="0.25"/>
    <row r="14411" customFormat="1" x14ac:dyDescent="0.25"/>
    <row r="14412" customFormat="1" x14ac:dyDescent="0.25"/>
    <row r="14413" customFormat="1" x14ac:dyDescent="0.25"/>
    <row r="14414" customFormat="1" x14ac:dyDescent="0.25"/>
    <row r="14415" customFormat="1" x14ac:dyDescent="0.25"/>
    <row r="14416" customFormat="1" x14ac:dyDescent="0.25"/>
    <row r="14417" customFormat="1" x14ac:dyDescent="0.25"/>
    <row r="14418" customFormat="1" x14ac:dyDescent="0.25"/>
    <row r="14419" customFormat="1" x14ac:dyDescent="0.25"/>
    <row r="14420" customFormat="1" x14ac:dyDescent="0.25"/>
    <row r="14421" customFormat="1" x14ac:dyDescent="0.25"/>
    <row r="14422" customFormat="1" x14ac:dyDescent="0.25"/>
    <row r="14423" customFormat="1" x14ac:dyDescent="0.25"/>
    <row r="14424" customFormat="1" x14ac:dyDescent="0.25"/>
    <row r="14425" customFormat="1" x14ac:dyDescent="0.25"/>
    <row r="14426" customFormat="1" x14ac:dyDescent="0.25"/>
    <row r="14427" customFormat="1" x14ac:dyDescent="0.25"/>
    <row r="14428" customFormat="1" x14ac:dyDescent="0.25"/>
    <row r="14429" customFormat="1" x14ac:dyDescent="0.25"/>
    <row r="14430" customFormat="1" x14ac:dyDescent="0.25"/>
    <row r="14431" customFormat="1" x14ac:dyDescent="0.25"/>
    <row r="14432" customFormat="1" x14ac:dyDescent="0.25"/>
    <row r="14433" customFormat="1" x14ac:dyDescent="0.25"/>
    <row r="14434" customFormat="1" x14ac:dyDescent="0.25"/>
    <row r="14435" customFormat="1" x14ac:dyDescent="0.25"/>
    <row r="14436" customFormat="1" x14ac:dyDescent="0.25"/>
    <row r="14437" customFormat="1" x14ac:dyDescent="0.25"/>
    <row r="14438" customFormat="1" x14ac:dyDescent="0.25"/>
    <row r="14439" customFormat="1" x14ac:dyDescent="0.25"/>
    <row r="14440" customFormat="1" x14ac:dyDescent="0.25"/>
    <row r="14441" customFormat="1" x14ac:dyDescent="0.25"/>
    <row r="14442" customFormat="1" x14ac:dyDescent="0.25"/>
    <row r="14443" customFormat="1" x14ac:dyDescent="0.25"/>
    <row r="14444" customFormat="1" x14ac:dyDescent="0.25"/>
    <row r="14445" customFormat="1" x14ac:dyDescent="0.25"/>
    <row r="14446" customFormat="1" x14ac:dyDescent="0.25"/>
    <row r="14447" customFormat="1" x14ac:dyDescent="0.25"/>
    <row r="14448" customFormat="1" x14ac:dyDescent="0.25"/>
    <row r="14449" customFormat="1" x14ac:dyDescent="0.25"/>
    <row r="14450" customFormat="1" x14ac:dyDescent="0.25"/>
    <row r="14451" customFormat="1" x14ac:dyDescent="0.25"/>
    <row r="14452" customFormat="1" x14ac:dyDescent="0.25"/>
    <row r="14453" customFormat="1" x14ac:dyDescent="0.25"/>
    <row r="14454" customFormat="1" x14ac:dyDescent="0.25"/>
    <row r="14455" customFormat="1" x14ac:dyDescent="0.25"/>
    <row r="14456" customFormat="1" x14ac:dyDescent="0.25"/>
    <row r="14457" customFormat="1" x14ac:dyDescent="0.25"/>
    <row r="14458" customFormat="1" x14ac:dyDescent="0.25"/>
    <row r="14459" customFormat="1" x14ac:dyDescent="0.25"/>
    <row r="14460" customFormat="1" x14ac:dyDescent="0.25"/>
    <row r="14461" customFormat="1" x14ac:dyDescent="0.25"/>
    <row r="14462" customFormat="1" x14ac:dyDescent="0.25"/>
    <row r="14463" customFormat="1" x14ac:dyDescent="0.25"/>
    <row r="14464" customFormat="1" x14ac:dyDescent="0.25"/>
    <row r="14465" customFormat="1" x14ac:dyDescent="0.25"/>
    <row r="14466" customFormat="1" x14ac:dyDescent="0.25"/>
    <row r="14467" customFormat="1" x14ac:dyDescent="0.25"/>
    <row r="14468" customFormat="1" x14ac:dyDescent="0.25"/>
    <row r="14469" customFormat="1" x14ac:dyDescent="0.25"/>
    <row r="14470" customFormat="1" x14ac:dyDescent="0.25"/>
    <row r="14471" customFormat="1" x14ac:dyDescent="0.25"/>
    <row r="14472" customFormat="1" x14ac:dyDescent="0.25"/>
    <row r="14473" customFormat="1" x14ac:dyDescent="0.25"/>
    <row r="14474" customFormat="1" x14ac:dyDescent="0.25"/>
    <row r="14475" customFormat="1" x14ac:dyDescent="0.25"/>
    <row r="14476" customFormat="1" x14ac:dyDescent="0.25"/>
    <row r="14477" customFormat="1" x14ac:dyDescent="0.25"/>
    <row r="14478" customFormat="1" x14ac:dyDescent="0.25"/>
    <row r="14479" customFormat="1" x14ac:dyDescent="0.25"/>
    <row r="14480" customFormat="1" x14ac:dyDescent="0.25"/>
    <row r="14481" customFormat="1" x14ac:dyDescent="0.25"/>
    <row r="14482" customFormat="1" x14ac:dyDescent="0.25"/>
    <row r="14483" customFormat="1" x14ac:dyDescent="0.25"/>
    <row r="14484" customFormat="1" x14ac:dyDescent="0.25"/>
    <row r="14485" customFormat="1" x14ac:dyDescent="0.25"/>
    <row r="14486" customFormat="1" x14ac:dyDescent="0.25"/>
    <row r="14487" customFormat="1" x14ac:dyDescent="0.25"/>
    <row r="14488" customFormat="1" x14ac:dyDescent="0.25"/>
    <row r="14489" customFormat="1" x14ac:dyDescent="0.25"/>
    <row r="14490" customFormat="1" x14ac:dyDescent="0.25"/>
    <row r="14491" customFormat="1" x14ac:dyDescent="0.25"/>
    <row r="14492" customFormat="1" x14ac:dyDescent="0.25"/>
    <row r="14493" customFormat="1" x14ac:dyDescent="0.25"/>
    <row r="14494" customFormat="1" x14ac:dyDescent="0.25"/>
    <row r="14495" customFormat="1" x14ac:dyDescent="0.25"/>
    <row r="14496" customFormat="1" x14ac:dyDescent="0.25"/>
    <row r="14497" customFormat="1" x14ac:dyDescent="0.25"/>
    <row r="14498" customFormat="1" x14ac:dyDescent="0.25"/>
    <row r="14499" customFormat="1" x14ac:dyDescent="0.25"/>
    <row r="14500" customFormat="1" x14ac:dyDescent="0.25"/>
    <row r="14501" customFormat="1" x14ac:dyDescent="0.25"/>
    <row r="14502" customFormat="1" x14ac:dyDescent="0.25"/>
    <row r="14503" customFormat="1" x14ac:dyDescent="0.25"/>
    <row r="14504" customFormat="1" x14ac:dyDescent="0.25"/>
    <row r="14505" customFormat="1" x14ac:dyDescent="0.25"/>
    <row r="14506" customFormat="1" x14ac:dyDescent="0.25"/>
    <row r="14507" customFormat="1" x14ac:dyDescent="0.25"/>
    <row r="14508" customFormat="1" x14ac:dyDescent="0.25"/>
    <row r="14509" customFormat="1" x14ac:dyDescent="0.25"/>
    <row r="14510" customFormat="1" x14ac:dyDescent="0.25"/>
    <row r="14511" customFormat="1" x14ac:dyDescent="0.25"/>
    <row r="14512" customFormat="1" x14ac:dyDescent="0.25"/>
    <row r="14513" customFormat="1" x14ac:dyDescent="0.25"/>
    <row r="14514" customFormat="1" x14ac:dyDescent="0.25"/>
    <row r="14515" customFormat="1" x14ac:dyDescent="0.25"/>
    <row r="14516" customFormat="1" x14ac:dyDescent="0.25"/>
    <row r="14517" customFormat="1" x14ac:dyDescent="0.25"/>
    <row r="14518" customFormat="1" x14ac:dyDescent="0.25"/>
    <row r="14519" customFormat="1" x14ac:dyDescent="0.25"/>
    <row r="14520" customFormat="1" x14ac:dyDescent="0.25"/>
    <row r="14521" customFormat="1" x14ac:dyDescent="0.25"/>
    <row r="14522" customFormat="1" x14ac:dyDescent="0.25"/>
    <row r="14523" customFormat="1" x14ac:dyDescent="0.25"/>
    <row r="14524" customFormat="1" x14ac:dyDescent="0.25"/>
    <row r="14525" customFormat="1" x14ac:dyDescent="0.25"/>
    <row r="14526" customFormat="1" x14ac:dyDescent="0.25"/>
    <row r="14527" customFormat="1" x14ac:dyDescent="0.25"/>
    <row r="14528" customFormat="1" x14ac:dyDescent="0.25"/>
    <row r="14529" customFormat="1" x14ac:dyDescent="0.25"/>
    <row r="14530" customFormat="1" x14ac:dyDescent="0.25"/>
    <row r="14531" customFormat="1" x14ac:dyDescent="0.25"/>
    <row r="14532" customFormat="1" x14ac:dyDescent="0.25"/>
    <row r="14533" customFormat="1" x14ac:dyDescent="0.25"/>
    <row r="14534" customFormat="1" x14ac:dyDescent="0.25"/>
    <row r="14535" customFormat="1" x14ac:dyDescent="0.25"/>
    <row r="14536" customFormat="1" x14ac:dyDescent="0.25"/>
    <row r="14537" customFormat="1" x14ac:dyDescent="0.25"/>
    <row r="14538" customFormat="1" x14ac:dyDescent="0.25"/>
    <row r="14539" customFormat="1" x14ac:dyDescent="0.25"/>
    <row r="14540" customFormat="1" x14ac:dyDescent="0.25"/>
    <row r="14541" customFormat="1" x14ac:dyDescent="0.25"/>
    <row r="14542" customFormat="1" x14ac:dyDescent="0.25"/>
    <row r="14543" customFormat="1" x14ac:dyDescent="0.25"/>
    <row r="14544" customFormat="1" x14ac:dyDescent="0.25"/>
    <row r="14545" customFormat="1" x14ac:dyDescent="0.25"/>
    <row r="14546" customFormat="1" x14ac:dyDescent="0.25"/>
    <row r="14547" customFormat="1" x14ac:dyDescent="0.25"/>
    <row r="14548" customFormat="1" x14ac:dyDescent="0.25"/>
    <row r="14549" customFormat="1" x14ac:dyDescent="0.25"/>
    <row r="14550" customFormat="1" x14ac:dyDescent="0.25"/>
    <row r="14551" customFormat="1" x14ac:dyDescent="0.25"/>
    <row r="14552" customFormat="1" x14ac:dyDescent="0.25"/>
    <row r="14553" customFormat="1" x14ac:dyDescent="0.25"/>
    <row r="14554" customFormat="1" x14ac:dyDescent="0.25"/>
    <row r="14555" customFormat="1" x14ac:dyDescent="0.25"/>
    <row r="14556" customFormat="1" x14ac:dyDescent="0.25"/>
    <row r="14557" customFormat="1" x14ac:dyDescent="0.25"/>
    <row r="14558" customFormat="1" x14ac:dyDescent="0.25"/>
    <row r="14559" customFormat="1" x14ac:dyDescent="0.25"/>
    <row r="14560" customFormat="1" x14ac:dyDescent="0.25"/>
    <row r="14561" customFormat="1" x14ac:dyDescent="0.25"/>
    <row r="14562" customFormat="1" x14ac:dyDescent="0.25"/>
    <row r="14563" customFormat="1" x14ac:dyDescent="0.25"/>
    <row r="14564" customFormat="1" x14ac:dyDescent="0.25"/>
    <row r="14565" customFormat="1" x14ac:dyDescent="0.25"/>
    <row r="14566" customFormat="1" x14ac:dyDescent="0.25"/>
    <row r="14567" customFormat="1" x14ac:dyDescent="0.25"/>
    <row r="14568" customFormat="1" x14ac:dyDescent="0.25"/>
    <row r="14569" customFormat="1" x14ac:dyDescent="0.25"/>
    <row r="14570" customFormat="1" x14ac:dyDescent="0.25"/>
    <row r="14571" customFormat="1" x14ac:dyDescent="0.25"/>
    <row r="14572" customFormat="1" x14ac:dyDescent="0.25"/>
    <row r="14573" customFormat="1" x14ac:dyDescent="0.25"/>
    <row r="14574" customFormat="1" x14ac:dyDescent="0.25"/>
    <row r="14575" customFormat="1" x14ac:dyDescent="0.25"/>
    <row r="14576" customFormat="1" x14ac:dyDescent="0.25"/>
    <row r="14577" customFormat="1" x14ac:dyDescent="0.25"/>
    <row r="14578" customFormat="1" x14ac:dyDescent="0.25"/>
    <row r="14579" customFormat="1" x14ac:dyDescent="0.25"/>
    <row r="14580" customFormat="1" x14ac:dyDescent="0.25"/>
    <row r="14581" customFormat="1" x14ac:dyDescent="0.25"/>
    <row r="14582" customFormat="1" x14ac:dyDescent="0.25"/>
    <row r="14583" customFormat="1" x14ac:dyDescent="0.25"/>
    <row r="14584" customFormat="1" x14ac:dyDescent="0.25"/>
    <row r="14585" customFormat="1" x14ac:dyDescent="0.25"/>
    <row r="14586" customFormat="1" x14ac:dyDescent="0.25"/>
    <row r="14587" customFormat="1" x14ac:dyDescent="0.25"/>
    <row r="14588" customFormat="1" x14ac:dyDescent="0.25"/>
    <row r="14589" customFormat="1" x14ac:dyDescent="0.25"/>
    <row r="14590" customFormat="1" x14ac:dyDescent="0.25"/>
    <row r="14591" customFormat="1" x14ac:dyDescent="0.25"/>
    <row r="14592" customFormat="1" x14ac:dyDescent="0.25"/>
    <row r="14593" customFormat="1" x14ac:dyDescent="0.25"/>
    <row r="14594" customFormat="1" x14ac:dyDescent="0.25"/>
    <row r="14595" customFormat="1" x14ac:dyDescent="0.25"/>
    <row r="14596" customFormat="1" x14ac:dyDescent="0.25"/>
    <row r="14597" customFormat="1" x14ac:dyDescent="0.25"/>
    <row r="14598" customFormat="1" x14ac:dyDescent="0.25"/>
    <row r="14599" customFormat="1" x14ac:dyDescent="0.25"/>
    <row r="14600" customFormat="1" x14ac:dyDescent="0.25"/>
    <row r="14601" customFormat="1" x14ac:dyDescent="0.25"/>
    <row r="14602" customFormat="1" x14ac:dyDescent="0.25"/>
    <row r="14603" customFormat="1" x14ac:dyDescent="0.25"/>
    <row r="14604" customFormat="1" x14ac:dyDescent="0.25"/>
    <row r="14605" customFormat="1" x14ac:dyDescent="0.25"/>
    <row r="14606" customFormat="1" x14ac:dyDescent="0.25"/>
    <row r="14607" customFormat="1" x14ac:dyDescent="0.25"/>
    <row r="14608" customFormat="1" x14ac:dyDescent="0.25"/>
    <row r="14609" customFormat="1" x14ac:dyDescent="0.25"/>
    <row r="14610" customFormat="1" x14ac:dyDescent="0.25"/>
    <row r="14611" customFormat="1" x14ac:dyDescent="0.25"/>
    <row r="14612" customFormat="1" x14ac:dyDescent="0.25"/>
    <row r="14613" customFormat="1" x14ac:dyDescent="0.25"/>
    <row r="14614" customFormat="1" x14ac:dyDescent="0.25"/>
    <row r="14615" customFormat="1" x14ac:dyDescent="0.25"/>
    <row r="14616" customFormat="1" x14ac:dyDescent="0.25"/>
    <row r="14617" customFormat="1" x14ac:dyDescent="0.25"/>
    <row r="14618" customFormat="1" x14ac:dyDescent="0.25"/>
    <row r="14619" customFormat="1" x14ac:dyDescent="0.25"/>
    <row r="14620" customFormat="1" x14ac:dyDescent="0.25"/>
    <row r="14621" customFormat="1" x14ac:dyDescent="0.25"/>
    <row r="14622" customFormat="1" x14ac:dyDescent="0.25"/>
    <row r="14623" customFormat="1" x14ac:dyDescent="0.25"/>
    <row r="14624" customFormat="1" x14ac:dyDescent="0.25"/>
    <row r="14625" customFormat="1" x14ac:dyDescent="0.25"/>
    <row r="14626" customFormat="1" x14ac:dyDescent="0.25"/>
    <row r="14627" customFormat="1" x14ac:dyDescent="0.25"/>
    <row r="14628" customFormat="1" x14ac:dyDescent="0.25"/>
    <row r="14629" customFormat="1" x14ac:dyDescent="0.25"/>
    <row r="14630" customFormat="1" x14ac:dyDescent="0.25"/>
    <row r="14631" customFormat="1" x14ac:dyDescent="0.25"/>
    <row r="14632" customFormat="1" x14ac:dyDescent="0.25"/>
    <row r="14633" customFormat="1" x14ac:dyDescent="0.25"/>
    <row r="14634" customFormat="1" x14ac:dyDescent="0.25"/>
    <row r="14635" customFormat="1" x14ac:dyDescent="0.25"/>
    <row r="14636" customFormat="1" x14ac:dyDescent="0.25"/>
    <row r="14637" customFormat="1" x14ac:dyDescent="0.25"/>
    <row r="14638" customFormat="1" x14ac:dyDescent="0.25"/>
    <row r="14639" customFormat="1" x14ac:dyDescent="0.25"/>
    <row r="14640" customFormat="1" x14ac:dyDescent="0.25"/>
    <row r="14641" customFormat="1" x14ac:dyDescent="0.25"/>
    <row r="14642" customFormat="1" x14ac:dyDescent="0.25"/>
    <row r="14643" customFormat="1" x14ac:dyDescent="0.25"/>
    <row r="14644" customFormat="1" x14ac:dyDescent="0.25"/>
    <row r="14645" customFormat="1" x14ac:dyDescent="0.25"/>
    <row r="14646" customFormat="1" x14ac:dyDescent="0.25"/>
    <row r="14647" customFormat="1" x14ac:dyDescent="0.25"/>
    <row r="14648" customFormat="1" x14ac:dyDescent="0.25"/>
    <row r="14649" customFormat="1" x14ac:dyDescent="0.25"/>
    <row r="14650" customFormat="1" x14ac:dyDescent="0.25"/>
    <row r="14651" customFormat="1" x14ac:dyDescent="0.25"/>
    <row r="14652" customFormat="1" x14ac:dyDescent="0.25"/>
    <row r="14653" customFormat="1" x14ac:dyDescent="0.25"/>
    <row r="14654" customFormat="1" x14ac:dyDescent="0.25"/>
    <row r="14655" customFormat="1" x14ac:dyDescent="0.25"/>
    <row r="14656" customFormat="1" x14ac:dyDescent="0.25"/>
    <row r="14657" customFormat="1" x14ac:dyDescent="0.25"/>
    <row r="14658" customFormat="1" x14ac:dyDescent="0.25"/>
    <row r="14659" customFormat="1" x14ac:dyDescent="0.25"/>
    <row r="14660" customFormat="1" x14ac:dyDescent="0.25"/>
    <row r="14661" customFormat="1" x14ac:dyDescent="0.25"/>
    <row r="14662" customFormat="1" x14ac:dyDescent="0.25"/>
    <row r="14663" customFormat="1" x14ac:dyDescent="0.25"/>
    <row r="14664" customFormat="1" x14ac:dyDescent="0.25"/>
    <row r="14665" customFormat="1" x14ac:dyDescent="0.25"/>
    <row r="14666" customFormat="1" x14ac:dyDescent="0.25"/>
    <row r="14667" customFormat="1" x14ac:dyDescent="0.25"/>
    <row r="14668" customFormat="1" x14ac:dyDescent="0.25"/>
    <row r="14669" customFormat="1" x14ac:dyDescent="0.25"/>
    <row r="14670" customFormat="1" x14ac:dyDescent="0.25"/>
    <row r="14671" customFormat="1" x14ac:dyDescent="0.25"/>
    <row r="14672" customFormat="1" x14ac:dyDescent="0.25"/>
    <row r="14673" customFormat="1" x14ac:dyDescent="0.25"/>
    <row r="14674" customFormat="1" x14ac:dyDescent="0.25"/>
    <row r="14675" customFormat="1" x14ac:dyDescent="0.25"/>
    <row r="14676" customFormat="1" x14ac:dyDescent="0.25"/>
    <row r="14677" customFormat="1" x14ac:dyDescent="0.25"/>
    <row r="14678" customFormat="1" x14ac:dyDescent="0.25"/>
    <row r="14679" customFormat="1" x14ac:dyDescent="0.25"/>
    <row r="14680" customFormat="1" x14ac:dyDescent="0.25"/>
    <row r="14681" customFormat="1" x14ac:dyDescent="0.25"/>
    <row r="14682" customFormat="1" x14ac:dyDescent="0.25"/>
    <row r="14683" customFormat="1" x14ac:dyDescent="0.25"/>
    <row r="14684" customFormat="1" x14ac:dyDescent="0.25"/>
    <row r="14685" customFormat="1" x14ac:dyDescent="0.25"/>
    <row r="14686" customFormat="1" x14ac:dyDescent="0.25"/>
    <row r="14687" customFormat="1" x14ac:dyDescent="0.25"/>
    <row r="14688" customFormat="1" x14ac:dyDescent="0.25"/>
    <row r="14689" customFormat="1" x14ac:dyDescent="0.25"/>
    <row r="14690" customFormat="1" x14ac:dyDescent="0.25"/>
    <row r="14691" customFormat="1" x14ac:dyDescent="0.25"/>
    <row r="14692" customFormat="1" x14ac:dyDescent="0.25"/>
    <row r="14693" customFormat="1" x14ac:dyDescent="0.25"/>
    <row r="14694" customFormat="1" x14ac:dyDescent="0.25"/>
    <row r="14695" customFormat="1" x14ac:dyDescent="0.25"/>
    <row r="14696" customFormat="1" x14ac:dyDescent="0.25"/>
    <row r="14697" customFormat="1" x14ac:dyDescent="0.25"/>
    <row r="14698" customFormat="1" x14ac:dyDescent="0.25"/>
    <row r="14699" customFormat="1" x14ac:dyDescent="0.25"/>
    <row r="14700" customFormat="1" x14ac:dyDescent="0.25"/>
    <row r="14701" customFormat="1" x14ac:dyDescent="0.25"/>
    <row r="14702" customFormat="1" x14ac:dyDescent="0.25"/>
    <row r="14703" customFormat="1" x14ac:dyDescent="0.25"/>
    <row r="14704" customFormat="1" x14ac:dyDescent="0.25"/>
    <row r="14705" customFormat="1" x14ac:dyDescent="0.25"/>
    <row r="14706" customFormat="1" x14ac:dyDescent="0.25"/>
    <row r="14707" customFormat="1" x14ac:dyDescent="0.25"/>
    <row r="14708" customFormat="1" x14ac:dyDescent="0.25"/>
    <row r="14709" customFormat="1" x14ac:dyDescent="0.25"/>
    <row r="14710" customFormat="1" x14ac:dyDescent="0.25"/>
    <row r="14711" customFormat="1" x14ac:dyDescent="0.25"/>
    <row r="14712" customFormat="1" x14ac:dyDescent="0.25"/>
    <row r="14713" customFormat="1" x14ac:dyDescent="0.25"/>
    <row r="14714" customFormat="1" x14ac:dyDescent="0.25"/>
    <row r="14715" customFormat="1" x14ac:dyDescent="0.25"/>
    <row r="14716" customFormat="1" x14ac:dyDescent="0.25"/>
    <row r="14717" customFormat="1" x14ac:dyDescent="0.25"/>
    <row r="14718" customFormat="1" x14ac:dyDescent="0.25"/>
    <row r="14719" customFormat="1" x14ac:dyDescent="0.25"/>
    <row r="14720" customFormat="1" x14ac:dyDescent="0.25"/>
    <row r="14721" customFormat="1" x14ac:dyDescent="0.25"/>
    <row r="14722" customFormat="1" x14ac:dyDescent="0.25"/>
    <row r="14723" customFormat="1" x14ac:dyDescent="0.25"/>
    <row r="14724" customFormat="1" x14ac:dyDescent="0.25"/>
    <row r="14725" customFormat="1" x14ac:dyDescent="0.25"/>
    <row r="14726" customFormat="1" x14ac:dyDescent="0.25"/>
    <row r="14727" customFormat="1" x14ac:dyDescent="0.25"/>
    <row r="14728" customFormat="1" x14ac:dyDescent="0.25"/>
    <row r="14729" customFormat="1" x14ac:dyDescent="0.25"/>
    <row r="14730" customFormat="1" x14ac:dyDescent="0.25"/>
    <row r="14731" customFormat="1" x14ac:dyDescent="0.25"/>
    <row r="14732" customFormat="1" x14ac:dyDescent="0.25"/>
    <row r="14733" customFormat="1" x14ac:dyDescent="0.25"/>
    <row r="14734" customFormat="1" x14ac:dyDescent="0.25"/>
    <row r="14735" customFormat="1" x14ac:dyDescent="0.25"/>
    <row r="14736" customFormat="1" x14ac:dyDescent="0.25"/>
    <row r="14737" customFormat="1" x14ac:dyDescent="0.25"/>
    <row r="14738" customFormat="1" x14ac:dyDescent="0.25"/>
    <row r="14739" customFormat="1" x14ac:dyDescent="0.25"/>
    <row r="14740" customFormat="1" x14ac:dyDescent="0.25"/>
    <row r="14741" customFormat="1" x14ac:dyDescent="0.25"/>
    <row r="14742" customFormat="1" x14ac:dyDescent="0.25"/>
    <row r="14743" customFormat="1" x14ac:dyDescent="0.25"/>
    <row r="14744" customFormat="1" x14ac:dyDescent="0.25"/>
    <row r="14745" customFormat="1" x14ac:dyDescent="0.25"/>
    <row r="14746" customFormat="1" x14ac:dyDescent="0.25"/>
    <row r="14747" customFormat="1" x14ac:dyDescent="0.25"/>
    <row r="14748" customFormat="1" x14ac:dyDescent="0.25"/>
    <row r="14749" customFormat="1" x14ac:dyDescent="0.25"/>
    <row r="14750" customFormat="1" x14ac:dyDescent="0.25"/>
    <row r="14751" customFormat="1" x14ac:dyDescent="0.25"/>
    <row r="14752" customFormat="1" x14ac:dyDescent="0.25"/>
    <row r="14753" customFormat="1" x14ac:dyDescent="0.25"/>
    <row r="14754" customFormat="1" x14ac:dyDescent="0.25"/>
    <row r="14755" customFormat="1" x14ac:dyDescent="0.25"/>
    <row r="14756" customFormat="1" x14ac:dyDescent="0.25"/>
    <row r="14757" customFormat="1" x14ac:dyDescent="0.25"/>
    <row r="14758" customFormat="1" x14ac:dyDescent="0.25"/>
    <row r="14759" customFormat="1" x14ac:dyDescent="0.25"/>
    <row r="14760" customFormat="1" x14ac:dyDescent="0.25"/>
    <row r="14761" customFormat="1" x14ac:dyDescent="0.25"/>
    <row r="14762" customFormat="1" x14ac:dyDescent="0.25"/>
    <row r="14763" customFormat="1" x14ac:dyDescent="0.25"/>
    <row r="14764" customFormat="1" x14ac:dyDescent="0.25"/>
    <row r="14765" customFormat="1" x14ac:dyDescent="0.25"/>
    <row r="14766" customFormat="1" x14ac:dyDescent="0.25"/>
    <row r="14767" customFormat="1" x14ac:dyDescent="0.25"/>
    <row r="14768" customFormat="1" x14ac:dyDescent="0.25"/>
    <row r="14769" customFormat="1" x14ac:dyDescent="0.25"/>
    <row r="14770" customFormat="1" x14ac:dyDescent="0.25"/>
    <row r="14771" customFormat="1" x14ac:dyDescent="0.25"/>
    <row r="14772" customFormat="1" x14ac:dyDescent="0.25"/>
    <row r="14773" customFormat="1" x14ac:dyDescent="0.25"/>
    <row r="14774" customFormat="1" x14ac:dyDescent="0.25"/>
    <row r="14775" customFormat="1" x14ac:dyDescent="0.25"/>
    <row r="14776" customFormat="1" x14ac:dyDescent="0.25"/>
    <row r="14777" customFormat="1" x14ac:dyDescent="0.25"/>
    <row r="14778" customFormat="1" x14ac:dyDescent="0.25"/>
    <row r="14779" customFormat="1" x14ac:dyDescent="0.25"/>
    <row r="14780" customFormat="1" x14ac:dyDescent="0.25"/>
    <row r="14781" customFormat="1" x14ac:dyDescent="0.25"/>
    <row r="14782" customFormat="1" x14ac:dyDescent="0.25"/>
    <row r="14783" customFormat="1" x14ac:dyDescent="0.25"/>
    <row r="14784" customFormat="1" x14ac:dyDescent="0.25"/>
    <row r="14785" customFormat="1" x14ac:dyDescent="0.25"/>
    <row r="14786" customFormat="1" x14ac:dyDescent="0.25"/>
    <row r="14787" customFormat="1" x14ac:dyDescent="0.25"/>
    <row r="14788" customFormat="1" x14ac:dyDescent="0.25"/>
    <row r="14789" customFormat="1" x14ac:dyDescent="0.25"/>
    <row r="14790" customFormat="1" x14ac:dyDescent="0.25"/>
    <row r="14791" customFormat="1" x14ac:dyDescent="0.25"/>
    <row r="14792" customFormat="1" x14ac:dyDescent="0.25"/>
    <row r="14793" customFormat="1" x14ac:dyDescent="0.25"/>
    <row r="14794" customFormat="1" x14ac:dyDescent="0.25"/>
    <row r="14795" customFormat="1" x14ac:dyDescent="0.25"/>
    <row r="14796" customFormat="1" x14ac:dyDescent="0.25"/>
    <row r="14797" customFormat="1" x14ac:dyDescent="0.25"/>
    <row r="14798" customFormat="1" x14ac:dyDescent="0.25"/>
    <row r="14799" customFormat="1" x14ac:dyDescent="0.25"/>
    <row r="14800" customFormat="1" x14ac:dyDescent="0.25"/>
    <row r="14801" customFormat="1" x14ac:dyDescent="0.25"/>
    <row r="14802" customFormat="1" x14ac:dyDescent="0.25"/>
    <row r="14803" customFormat="1" x14ac:dyDescent="0.25"/>
    <row r="14804" customFormat="1" x14ac:dyDescent="0.25"/>
    <row r="14805" customFormat="1" x14ac:dyDescent="0.25"/>
    <row r="14806" customFormat="1" x14ac:dyDescent="0.25"/>
    <row r="14807" customFormat="1" x14ac:dyDescent="0.25"/>
    <row r="14808" customFormat="1" x14ac:dyDescent="0.25"/>
    <row r="14809" customFormat="1" x14ac:dyDescent="0.25"/>
    <row r="14810" customFormat="1" x14ac:dyDescent="0.25"/>
    <row r="14811" customFormat="1" x14ac:dyDescent="0.25"/>
    <row r="14812" customFormat="1" x14ac:dyDescent="0.25"/>
    <row r="14813" customFormat="1" x14ac:dyDescent="0.25"/>
    <row r="14814" customFormat="1" x14ac:dyDescent="0.25"/>
    <row r="14815" customFormat="1" x14ac:dyDescent="0.25"/>
    <row r="14816" customFormat="1" x14ac:dyDescent="0.25"/>
    <row r="14817" customFormat="1" x14ac:dyDescent="0.25"/>
    <row r="14818" customFormat="1" x14ac:dyDescent="0.25"/>
    <row r="14819" customFormat="1" x14ac:dyDescent="0.25"/>
    <row r="14820" customFormat="1" x14ac:dyDescent="0.25"/>
    <row r="14821" customFormat="1" x14ac:dyDescent="0.25"/>
    <row r="14822" customFormat="1" x14ac:dyDescent="0.25"/>
    <row r="14823" customFormat="1" x14ac:dyDescent="0.25"/>
    <row r="14824" customFormat="1" x14ac:dyDescent="0.25"/>
    <row r="14825" customFormat="1" x14ac:dyDescent="0.25"/>
    <row r="14826" customFormat="1" x14ac:dyDescent="0.25"/>
    <row r="14827" customFormat="1" x14ac:dyDescent="0.25"/>
    <row r="14828" customFormat="1" x14ac:dyDescent="0.25"/>
    <row r="14829" customFormat="1" x14ac:dyDescent="0.25"/>
    <row r="14830" customFormat="1" x14ac:dyDescent="0.25"/>
    <row r="14831" customFormat="1" x14ac:dyDescent="0.25"/>
    <row r="14832" customFormat="1" x14ac:dyDescent="0.25"/>
    <row r="14833" customFormat="1" x14ac:dyDescent="0.25"/>
    <row r="14834" customFormat="1" x14ac:dyDescent="0.25"/>
    <row r="14835" customFormat="1" x14ac:dyDescent="0.25"/>
    <row r="14836" customFormat="1" x14ac:dyDescent="0.25"/>
    <row r="14837" customFormat="1" x14ac:dyDescent="0.25"/>
    <row r="14838" customFormat="1" x14ac:dyDescent="0.25"/>
    <row r="14839" customFormat="1" x14ac:dyDescent="0.25"/>
    <row r="14840" customFormat="1" x14ac:dyDescent="0.25"/>
    <row r="14841" customFormat="1" x14ac:dyDescent="0.25"/>
    <row r="14842" customFormat="1" x14ac:dyDescent="0.25"/>
    <row r="14843" customFormat="1" x14ac:dyDescent="0.25"/>
    <row r="14844" customFormat="1" x14ac:dyDescent="0.25"/>
    <row r="14845" customFormat="1" x14ac:dyDescent="0.25"/>
    <row r="14846" customFormat="1" x14ac:dyDescent="0.25"/>
    <row r="14847" customFormat="1" x14ac:dyDescent="0.25"/>
    <row r="14848" customFormat="1" x14ac:dyDescent="0.25"/>
    <row r="14849" customFormat="1" x14ac:dyDescent="0.25"/>
    <row r="14850" customFormat="1" x14ac:dyDescent="0.25"/>
    <row r="14851" customFormat="1" x14ac:dyDescent="0.25"/>
    <row r="14852" customFormat="1" x14ac:dyDescent="0.25"/>
    <row r="14853" customFormat="1" x14ac:dyDescent="0.25"/>
    <row r="14854" customFormat="1" x14ac:dyDescent="0.25"/>
    <row r="14855" customFormat="1" x14ac:dyDescent="0.25"/>
    <row r="14856" customFormat="1" x14ac:dyDescent="0.25"/>
    <row r="14857" customFormat="1" x14ac:dyDescent="0.25"/>
    <row r="14858" customFormat="1" x14ac:dyDescent="0.25"/>
    <row r="14859" customFormat="1" x14ac:dyDescent="0.25"/>
    <row r="14860" customFormat="1" x14ac:dyDescent="0.25"/>
    <row r="14861" customFormat="1" x14ac:dyDescent="0.25"/>
    <row r="14862" customFormat="1" x14ac:dyDescent="0.25"/>
    <row r="14863" customFormat="1" x14ac:dyDescent="0.25"/>
    <row r="14864" customFormat="1" x14ac:dyDescent="0.25"/>
    <row r="14865" customFormat="1" x14ac:dyDescent="0.25"/>
    <row r="14866" customFormat="1" x14ac:dyDescent="0.25"/>
    <row r="14867" customFormat="1" x14ac:dyDescent="0.25"/>
    <row r="14868" customFormat="1" x14ac:dyDescent="0.25"/>
    <row r="14869" customFormat="1" x14ac:dyDescent="0.25"/>
    <row r="14870" customFormat="1" x14ac:dyDescent="0.25"/>
    <row r="14871" customFormat="1" x14ac:dyDescent="0.25"/>
    <row r="14872" customFormat="1" x14ac:dyDescent="0.25"/>
    <row r="14873" customFormat="1" x14ac:dyDescent="0.25"/>
    <row r="14874" customFormat="1" x14ac:dyDescent="0.25"/>
    <row r="14875" customFormat="1" x14ac:dyDescent="0.25"/>
    <row r="14876" customFormat="1" x14ac:dyDescent="0.25"/>
    <row r="14877" customFormat="1" x14ac:dyDescent="0.25"/>
    <row r="14878" customFormat="1" x14ac:dyDescent="0.25"/>
    <row r="14879" customFormat="1" x14ac:dyDescent="0.25"/>
    <row r="14880" customFormat="1" x14ac:dyDescent="0.25"/>
    <row r="14881" customFormat="1" x14ac:dyDescent="0.25"/>
    <row r="14882" customFormat="1" x14ac:dyDescent="0.25"/>
    <row r="14883" customFormat="1" x14ac:dyDescent="0.25"/>
    <row r="14884" customFormat="1" x14ac:dyDescent="0.25"/>
    <row r="14885" customFormat="1" x14ac:dyDescent="0.25"/>
    <row r="14886" customFormat="1" x14ac:dyDescent="0.25"/>
    <row r="14887" customFormat="1" x14ac:dyDescent="0.25"/>
    <row r="14888" customFormat="1" x14ac:dyDescent="0.25"/>
    <row r="14889" customFormat="1" x14ac:dyDescent="0.25"/>
    <row r="14890" customFormat="1" x14ac:dyDescent="0.25"/>
    <row r="14891" customFormat="1" x14ac:dyDescent="0.25"/>
    <row r="14892" customFormat="1" x14ac:dyDescent="0.25"/>
    <row r="14893" customFormat="1" x14ac:dyDescent="0.25"/>
    <row r="14894" customFormat="1" x14ac:dyDescent="0.25"/>
    <row r="14895" customFormat="1" x14ac:dyDescent="0.25"/>
    <row r="14896" customFormat="1" x14ac:dyDescent="0.25"/>
    <row r="14897" customFormat="1" x14ac:dyDescent="0.25"/>
    <row r="14898" customFormat="1" x14ac:dyDescent="0.25"/>
    <row r="14899" customFormat="1" x14ac:dyDescent="0.25"/>
    <row r="14900" customFormat="1" x14ac:dyDescent="0.25"/>
    <row r="14901" customFormat="1" x14ac:dyDescent="0.25"/>
    <row r="14902" customFormat="1" x14ac:dyDescent="0.25"/>
    <row r="14903" customFormat="1" x14ac:dyDescent="0.25"/>
    <row r="14904" customFormat="1" x14ac:dyDescent="0.25"/>
    <row r="14905" customFormat="1" x14ac:dyDescent="0.25"/>
    <row r="14906" customFormat="1" x14ac:dyDescent="0.25"/>
    <row r="14907" customFormat="1" x14ac:dyDescent="0.25"/>
    <row r="14908" customFormat="1" x14ac:dyDescent="0.25"/>
    <row r="14909" customFormat="1" x14ac:dyDescent="0.25"/>
    <row r="14910" customFormat="1" x14ac:dyDescent="0.25"/>
    <row r="14911" customFormat="1" x14ac:dyDescent="0.25"/>
    <row r="14912" customFormat="1" x14ac:dyDescent="0.25"/>
    <row r="14913" customFormat="1" x14ac:dyDescent="0.25"/>
    <row r="14914" customFormat="1" x14ac:dyDescent="0.25"/>
    <row r="14915" customFormat="1" x14ac:dyDescent="0.25"/>
    <row r="14916" customFormat="1" x14ac:dyDescent="0.25"/>
    <row r="14917" customFormat="1" x14ac:dyDescent="0.25"/>
    <row r="14918" customFormat="1" x14ac:dyDescent="0.25"/>
    <row r="14919" customFormat="1" x14ac:dyDescent="0.25"/>
    <row r="14920" customFormat="1" x14ac:dyDescent="0.25"/>
    <row r="14921" customFormat="1" x14ac:dyDescent="0.25"/>
    <row r="14922" customFormat="1" x14ac:dyDescent="0.25"/>
    <row r="14923" customFormat="1" x14ac:dyDescent="0.25"/>
    <row r="14924" customFormat="1" x14ac:dyDescent="0.25"/>
    <row r="14925" customFormat="1" x14ac:dyDescent="0.25"/>
    <row r="14926" customFormat="1" x14ac:dyDescent="0.25"/>
    <row r="14927" customFormat="1" x14ac:dyDescent="0.25"/>
    <row r="14928" customFormat="1" x14ac:dyDescent="0.25"/>
    <row r="14929" customFormat="1" x14ac:dyDescent="0.25"/>
    <row r="14930" customFormat="1" x14ac:dyDescent="0.25"/>
    <row r="14931" customFormat="1" x14ac:dyDescent="0.25"/>
    <row r="14932" customFormat="1" x14ac:dyDescent="0.25"/>
    <row r="14933" customFormat="1" x14ac:dyDescent="0.25"/>
    <row r="14934" customFormat="1" x14ac:dyDescent="0.25"/>
    <row r="14935" customFormat="1" x14ac:dyDescent="0.25"/>
    <row r="14936" customFormat="1" x14ac:dyDescent="0.25"/>
    <row r="14937" customFormat="1" x14ac:dyDescent="0.25"/>
    <row r="14938" customFormat="1" x14ac:dyDescent="0.25"/>
    <row r="14939" customFormat="1" x14ac:dyDescent="0.25"/>
    <row r="14940" customFormat="1" x14ac:dyDescent="0.25"/>
    <row r="14941" customFormat="1" x14ac:dyDescent="0.25"/>
    <row r="14942" customFormat="1" x14ac:dyDescent="0.25"/>
    <row r="14943" customFormat="1" x14ac:dyDescent="0.25"/>
    <row r="14944" customFormat="1" x14ac:dyDescent="0.25"/>
    <row r="14945" customFormat="1" x14ac:dyDescent="0.25"/>
    <row r="14946" customFormat="1" x14ac:dyDescent="0.25"/>
    <row r="14947" customFormat="1" x14ac:dyDescent="0.25"/>
    <row r="14948" customFormat="1" x14ac:dyDescent="0.25"/>
    <row r="14949" customFormat="1" x14ac:dyDescent="0.25"/>
    <row r="14950" customFormat="1" x14ac:dyDescent="0.25"/>
    <row r="14951" customFormat="1" x14ac:dyDescent="0.25"/>
    <row r="14952" customFormat="1" x14ac:dyDescent="0.25"/>
    <row r="14953" customFormat="1" x14ac:dyDescent="0.25"/>
    <row r="14954" customFormat="1" x14ac:dyDescent="0.25"/>
    <row r="14955" customFormat="1" x14ac:dyDescent="0.25"/>
    <row r="14956" customFormat="1" x14ac:dyDescent="0.25"/>
    <row r="14957" customFormat="1" x14ac:dyDescent="0.25"/>
    <row r="14958" customFormat="1" x14ac:dyDescent="0.25"/>
    <row r="14959" customFormat="1" x14ac:dyDescent="0.25"/>
    <row r="14960" customFormat="1" x14ac:dyDescent="0.25"/>
    <row r="14961" customFormat="1" x14ac:dyDescent="0.25"/>
    <row r="14962" customFormat="1" x14ac:dyDescent="0.25"/>
    <row r="14963" customFormat="1" x14ac:dyDescent="0.25"/>
    <row r="14964" customFormat="1" x14ac:dyDescent="0.25"/>
    <row r="14965" customFormat="1" x14ac:dyDescent="0.25"/>
    <row r="14966" customFormat="1" x14ac:dyDescent="0.25"/>
    <row r="14967" customFormat="1" x14ac:dyDescent="0.25"/>
    <row r="14968" customFormat="1" x14ac:dyDescent="0.25"/>
    <row r="14969" customFormat="1" x14ac:dyDescent="0.25"/>
    <row r="14970" customFormat="1" x14ac:dyDescent="0.25"/>
    <row r="14971" customFormat="1" x14ac:dyDescent="0.25"/>
    <row r="14972" customFormat="1" x14ac:dyDescent="0.25"/>
    <row r="14973" customFormat="1" x14ac:dyDescent="0.25"/>
    <row r="14974" customFormat="1" x14ac:dyDescent="0.25"/>
    <row r="14975" customFormat="1" x14ac:dyDescent="0.25"/>
    <row r="14976" customFormat="1" x14ac:dyDescent="0.25"/>
    <row r="14977" customFormat="1" x14ac:dyDescent="0.25"/>
    <row r="14978" customFormat="1" x14ac:dyDescent="0.25"/>
    <row r="14979" customFormat="1" x14ac:dyDescent="0.25"/>
    <row r="14980" customFormat="1" x14ac:dyDescent="0.25"/>
    <row r="14981" customFormat="1" x14ac:dyDescent="0.25"/>
    <row r="14982" customFormat="1" x14ac:dyDescent="0.25"/>
    <row r="14983" customFormat="1" x14ac:dyDescent="0.25"/>
    <row r="14984" customFormat="1" x14ac:dyDescent="0.25"/>
    <row r="14985" customFormat="1" x14ac:dyDescent="0.25"/>
    <row r="14986" customFormat="1" x14ac:dyDescent="0.25"/>
    <row r="14987" customFormat="1" x14ac:dyDescent="0.25"/>
    <row r="14988" customFormat="1" x14ac:dyDescent="0.25"/>
    <row r="14989" customFormat="1" x14ac:dyDescent="0.25"/>
    <row r="14990" customFormat="1" x14ac:dyDescent="0.25"/>
    <row r="14991" customFormat="1" x14ac:dyDescent="0.25"/>
    <row r="14992" customFormat="1" x14ac:dyDescent="0.25"/>
    <row r="14993" customFormat="1" x14ac:dyDescent="0.25"/>
    <row r="14994" customFormat="1" x14ac:dyDescent="0.25"/>
    <row r="14995" customFormat="1" x14ac:dyDescent="0.25"/>
    <row r="14996" customFormat="1" x14ac:dyDescent="0.25"/>
    <row r="14997" customFormat="1" x14ac:dyDescent="0.25"/>
    <row r="14998" customFormat="1" x14ac:dyDescent="0.25"/>
    <row r="14999" customFormat="1" x14ac:dyDescent="0.25"/>
    <row r="15000" customFormat="1" x14ac:dyDescent="0.25"/>
    <row r="15001" customFormat="1" x14ac:dyDescent="0.25"/>
    <row r="15002" customFormat="1" x14ac:dyDescent="0.25"/>
    <row r="15003" customFormat="1" x14ac:dyDescent="0.25"/>
    <row r="15004" customFormat="1" x14ac:dyDescent="0.25"/>
    <row r="15005" customFormat="1" x14ac:dyDescent="0.25"/>
    <row r="15006" customFormat="1" x14ac:dyDescent="0.25"/>
    <row r="15007" customFormat="1" x14ac:dyDescent="0.25"/>
    <row r="15008" customFormat="1" x14ac:dyDescent="0.25"/>
    <row r="15009" customFormat="1" x14ac:dyDescent="0.25"/>
    <row r="15010" customFormat="1" x14ac:dyDescent="0.25"/>
    <row r="15011" customFormat="1" x14ac:dyDescent="0.25"/>
    <row r="15012" customFormat="1" x14ac:dyDescent="0.25"/>
    <row r="15013" customFormat="1" x14ac:dyDescent="0.25"/>
    <row r="15014" customFormat="1" x14ac:dyDescent="0.25"/>
    <row r="15015" customFormat="1" x14ac:dyDescent="0.25"/>
    <row r="15016" customFormat="1" x14ac:dyDescent="0.25"/>
    <row r="15017" customFormat="1" x14ac:dyDescent="0.25"/>
    <row r="15018" customFormat="1" x14ac:dyDescent="0.25"/>
    <row r="15019" customFormat="1" x14ac:dyDescent="0.25"/>
    <row r="15020" customFormat="1" x14ac:dyDescent="0.25"/>
    <row r="15021" customFormat="1" x14ac:dyDescent="0.25"/>
    <row r="15022" customFormat="1" x14ac:dyDescent="0.25"/>
    <row r="15023" customFormat="1" x14ac:dyDescent="0.25"/>
    <row r="15024" customFormat="1" x14ac:dyDescent="0.25"/>
    <row r="15025" customFormat="1" x14ac:dyDescent="0.25"/>
    <row r="15026" customFormat="1" x14ac:dyDescent="0.25"/>
    <row r="15027" customFormat="1" x14ac:dyDescent="0.25"/>
    <row r="15028" customFormat="1" x14ac:dyDescent="0.25"/>
    <row r="15029" customFormat="1" x14ac:dyDescent="0.25"/>
    <row r="15030" customFormat="1" x14ac:dyDescent="0.25"/>
    <row r="15031" customFormat="1" x14ac:dyDescent="0.25"/>
    <row r="15032" customFormat="1" x14ac:dyDescent="0.25"/>
    <row r="15033" customFormat="1" x14ac:dyDescent="0.25"/>
    <row r="15034" customFormat="1" x14ac:dyDescent="0.25"/>
    <row r="15035" customFormat="1" x14ac:dyDescent="0.25"/>
    <row r="15036" customFormat="1" x14ac:dyDescent="0.25"/>
    <row r="15037" customFormat="1" x14ac:dyDescent="0.25"/>
    <row r="15038" customFormat="1" x14ac:dyDescent="0.25"/>
    <row r="15039" customFormat="1" x14ac:dyDescent="0.25"/>
    <row r="15040" customFormat="1" x14ac:dyDescent="0.25"/>
    <row r="15041" customFormat="1" x14ac:dyDescent="0.25"/>
    <row r="15042" customFormat="1" x14ac:dyDescent="0.25"/>
    <row r="15043" customFormat="1" x14ac:dyDescent="0.25"/>
    <row r="15044" customFormat="1" x14ac:dyDescent="0.25"/>
    <row r="15045" customFormat="1" x14ac:dyDescent="0.25"/>
    <row r="15046" customFormat="1" x14ac:dyDescent="0.25"/>
    <row r="15047" customFormat="1" x14ac:dyDescent="0.25"/>
    <row r="15048" customFormat="1" x14ac:dyDescent="0.25"/>
    <row r="15049" customFormat="1" x14ac:dyDescent="0.25"/>
    <row r="15050" customFormat="1" x14ac:dyDescent="0.25"/>
    <row r="15051" customFormat="1" x14ac:dyDescent="0.25"/>
    <row r="15052" customFormat="1" x14ac:dyDescent="0.25"/>
    <row r="15053" customFormat="1" x14ac:dyDescent="0.25"/>
    <row r="15054" customFormat="1" x14ac:dyDescent="0.25"/>
    <row r="15055" customFormat="1" x14ac:dyDescent="0.25"/>
    <row r="15056" customFormat="1" x14ac:dyDescent="0.25"/>
    <row r="15057" customFormat="1" x14ac:dyDescent="0.25"/>
    <row r="15058" customFormat="1" x14ac:dyDescent="0.25"/>
    <row r="15059" customFormat="1" x14ac:dyDescent="0.25"/>
    <row r="15060" customFormat="1" x14ac:dyDescent="0.25"/>
    <row r="15061" customFormat="1" x14ac:dyDescent="0.25"/>
    <row r="15062" customFormat="1" x14ac:dyDescent="0.25"/>
    <row r="15063" customFormat="1" x14ac:dyDescent="0.25"/>
    <row r="15064" customFormat="1" x14ac:dyDescent="0.25"/>
    <row r="15065" customFormat="1" x14ac:dyDescent="0.25"/>
    <row r="15066" customFormat="1" x14ac:dyDescent="0.25"/>
    <row r="15067" customFormat="1" x14ac:dyDescent="0.25"/>
    <row r="15068" customFormat="1" x14ac:dyDescent="0.25"/>
    <row r="15069" customFormat="1" x14ac:dyDescent="0.25"/>
    <row r="15070" customFormat="1" x14ac:dyDescent="0.25"/>
    <row r="15071" customFormat="1" x14ac:dyDescent="0.25"/>
    <row r="15072" customFormat="1" x14ac:dyDescent="0.25"/>
    <row r="15073" customFormat="1" x14ac:dyDescent="0.25"/>
    <row r="15074" customFormat="1" x14ac:dyDescent="0.25"/>
    <row r="15075" customFormat="1" x14ac:dyDescent="0.25"/>
    <row r="15076" customFormat="1" x14ac:dyDescent="0.25"/>
    <row r="15077" customFormat="1" x14ac:dyDescent="0.25"/>
    <row r="15078" customFormat="1" x14ac:dyDescent="0.25"/>
    <row r="15079" customFormat="1" x14ac:dyDescent="0.25"/>
    <row r="15080" customFormat="1" x14ac:dyDescent="0.25"/>
    <row r="15081" customFormat="1" x14ac:dyDescent="0.25"/>
    <row r="15082" customFormat="1" x14ac:dyDescent="0.25"/>
    <row r="15083" customFormat="1" x14ac:dyDescent="0.25"/>
    <row r="15084" customFormat="1" x14ac:dyDescent="0.25"/>
    <row r="15085" customFormat="1" x14ac:dyDescent="0.25"/>
    <row r="15086" customFormat="1" x14ac:dyDescent="0.25"/>
    <row r="15087" customFormat="1" x14ac:dyDescent="0.25"/>
    <row r="15088" customFormat="1" x14ac:dyDescent="0.25"/>
    <row r="15089" customFormat="1" x14ac:dyDescent="0.25"/>
    <row r="15090" customFormat="1" x14ac:dyDescent="0.25"/>
    <row r="15091" customFormat="1" x14ac:dyDescent="0.25"/>
    <row r="15092" customFormat="1" x14ac:dyDescent="0.25"/>
    <row r="15093" customFormat="1" x14ac:dyDescent="0.25"/>
    <row r="15094" customFormat="1" x14ac:dyDescent="0.25"/>
    <row r="15095" customFormat="1" x14ac:dyDescent="0.25"/>
    <row r="15096" customFormat="1" x14ac:dyDescent="0.25"/>
    <row r="15097" customFormat="1" x14ac:dyDescent="0.25"/>
    <row r="15098" customFormat="1" x14ac:dyDescent="0.25"/>
    <row r="15099" customFormat="1" x14ac:dyDescent="0.25"/>
    <row r="15100" customFormat="1" x14ac:dyDescent="0.25"/>
    <row r="15101" customFormat="1" x14ac:dyDescent="0.25"/>
    <row r="15102" customFormat="1" x14ac:dyDescent="0.25"/>
    <row r="15103" customFormat="1" x14ac:dyDescent="0.25"/>
    <row r="15104" customFormat="1" x14ac:dyDescent="0.25"/>
    <row r="15105" customFormat="1" x14ac:dyDescent="0.25"/>
    <row r="15106" customFormat="1" x14ac:dyDescent="0.25"/>
    <row r="15107" customFormat="1" x14ac:dyDescent="0.25"/>
    <row r="15108" customFormat="1" x14ac:dyDescent="0.25"/>
    <row r="15109" customFormat="1" x14ac:dyDescent="0.25"/>
    <row r="15110" customFormat="1" x14ac:dyDescent="0.25"/>
    <row r="15111" customFormat="1" x14ac:dyDescent="0.25"/>
    <row r="15112" customFormat="1" x14ac:dyDescent="0.25"/>
    <row r="15113" customFormat="1" x14ac:dyDescent="0.25"/>
    <row r="15114" customFormat="1" x14ac:dyDescent="0.25"/>
    <row r="15115" customFormat="1" x14ac:dyDescent="0.25"/>
    <row r="15116" customFormat="1" x14ac:dyDescent="0.25"/>
    <row r="15117" customFormat="1" x14ac:dyDescent="0.25"/>
    <row r="15118" customFormat="1" x14ac:dyDescent="0.25"/>
    <row r="15119" customFormat="1" x14ac:dyDescent="0.25"/>
    <row r="15120" customFormat="1" x14ac:dyDescent="0.25"/>
    <row r="15121" customFormat="1" x14ac:dyDescent="0.25"/>
    <row r="15122" customFormat="1" x14ac:dyDescent="0.25"/>
    <row r="15123" customFormat="1" x14ac:dyDescent="0.25"/>
    <row r="15124" customFormat="1" x14ac:dyDescent="0.25"/>
    <row r="15125" customFormat="1" x14ac:dyDescent="0.25"/>
    <row r="15126" customFormat="1" x14ac:dyDescent="0.25"/>
    <row r="15127" customFormat="1" x14ac:dyDescent="0.25"/>
    <row r="15128" customFormat="1" x14ac:dyDescent="0.25"/>
    <row r="15129" customFormat="1" x14ac:dyDescent="0.25"/>
    <row r="15130" customFormat="1" x14ac:dyDescent="0.25"/>
    <row r="15131" customFormat="1" x14ac:dyDescent="0.25"/>
    <row r="15132" customFormat="1" x14ac:dyDescent="0.25"/>
    <row r="15133" customFormat="1" x14ac:dyDescent="0.25"/>
    <row r="15134" customFormat="1" x14ac:dyDescent="0.25"/>
    <row r="15135" customFormat="1" x14ac:dyDescent="0.25"/>
    <row r="15136" customFormat="1" x14ac:dyDescent="0.25"/>
    <row r="15137" customFormat="1" x14ac:dyDescent="0.25"/>
    <row r="15138" customFormat="1" x14ac:dyDescent="0.25"/>
    <row r="15139" customFormat="1" x14ac:dyDescent="0.25"/>
    <row r="15140" customFormat="1" x14ac:dyDescent="0.25"/>
    <row r="15141" customFormat="1" x14ac:dyDescent="0.25"/>
    <row r="15142" customFormat="1" x14ac:dyDescent="0.25"/>
    <row r="15143" customFormat="1" x14ac:dyDescent="0.25"/>
    <row r="15144" customFormat="1" x14ac:dyDescent="0.25"/>
    <row r="15145" customFormat="1" x14ac:dyDescent="0.25"/>
    <row r="15146" customFormat="1" x14ac:dyDescent="0.25"/>
    <row r="15147" customFormat="1" x14ac:dyDescent="0.25"/>
    <row r="15148" customFormat="1" x14ac:dyDescent="0.25"/>
    <row r="15149" customFormat="1" x14ac:dyDescent="0.25"/>
    <row r="15150" customFormat="1" x14ac:dyDescent="0.25"/>
    <row r="15151" customFormat="1" x14ac:dyDescent="0.25"/>
    <row r="15152" customFormat="1" x14ac:dyDescent="0.25"/>
    <row r="15153" customFormat="1" x14ac:dyDescent="0.25"/>
    <row r="15154" customFormat="1" x14ac:dyDescent="0.25"/>
    <row r="15155" customFormat="1" x14ac:dyDescent="0.25"/>
    <row r="15156" customFormat="1" x14ac:dyDescent="0.25"/>
    <row r="15157" customFormat="1" x14ac:dyDescent="0.25"/>
    <row r="15158" customFormat="1" x14ac:dyDescent="0.25"/>
    <row r="15159" customFormat="1" x14ac:dyDescent="0.25"/>
    <row r="15160" customFormat="1" x14ac:dyDescent="0.25"/>
    <row r="15161" customFormat="1" x14ac:dyDescent="0.25"/>
    <row r="15162" customFormat="1" x14ac:dyDescent="0.25"/>
    <row r="15163" customFormat="1" x14ac:dyDescent="0.25"/>
    <row r="15164" customFormat="1" x14ac:dyDescent="0.25"/>
    <row r="15165" customFormat="1" x14ac:dyDescent="0.25"/>
    <row r="15166" customFormat="1" x14ac:dyDescent="0.25"/>
    <row r="15167" customFormat="1" x14ac:dyDescent="0.25"/>
    <row r="15168" customFormat="1" x14ac:dyDescent="0.25"/>
    <row r="15169" customFormat="1" x14ac:dyDescent="0.25"/>
    <row r="15170" customFormat="1" x14ac:dyDescent="0.25"/>
    <row r="15171" customFormat="1" x14ac:dyDescent="0.25"/>
    <row r="15172" customFormat="1" x14ac:dyDescent="0.25"/>
    <row r="15173" customFormat="1" x14ac:dyDescent="0.25"/>
    <row r="15174" customFormat="1" x14ac:dyDescent="0.25"/>
    <row r="15175" customFormat="1" x14ac:dyDescent="0.25"/>
    <row r="15176" customFormat="1" x14ac:dyDescent="0.25"/>
    <row r="15177" customFormat="1" x14ac:dyDescent="0.25"/>
    <row r="15178" customFormat="1" x14ac:dyDescent="0.25"/>
    <row r="15179" customFormat="1" x14ac:dyDescent="0.25"/>
    <row r="15180" customFormat="1" x14ac:dyDescent="0.25"/>
    <row r="15181" customFormat="1" x14ac:dyDescent="0.25"/>
    <row r="15182" customFormat="1" x14ac:dyDescent="0.25"/>
    <row r="15183" customFormat="1" x14ac:dyDescent="0.25"/>
    <row r="15184" customFormat="1" x14ac:dyDescent="0.25"/>
    <row r="15185" customFormat="1" x14ac:dyDescent="0.25"/>
    <row r="15186" customFormat="1" x14ac:dyDescent="0.25"/>
    <row r="15187" customFormat="1" x14ac:dyDescent="0.25"/>
    <row r="15188" customFormat="1" x14ac:dyDescent="0.25"/>
    <row r="15189" customFormat="1" x14ac:dyDescent="0.25"/>
    <row r="15190" customFormat="1" x14ac:dyDescent="0.25"/>
    <row r="15191" customFormat="1" x14ac:dyDescent="0.25"/>
    <row r="15192" customFormat="1" x14ac:dyDescent="0.25"/>
    <row r="15193" customFormat="1" x14ac:dyDescent="0.25"/>
    <row r="15194" customFormat="1" x14ac:dyDescent="0.25"/>
    <row r="15195" customFormat="1" x14ac:dyDescent="0.25"/>
    <row r="15196" customFormat="1" x14ac:dyDescent="0.25"/>
    <row r="15197" customFormat="1" x14ac:dyDescent="0.25"/>
    <row r="15198" customFormat="1" x14ac:dyDescent="0.25"/>
    <row r="15199" customFormat="1" x14ac:dyDescent="0.25"/>
    <row r="15200" customFormat="1" x14ac:dyDescent="0.25"/>
    <row r="15201" customFormat="1" x14ac:dyDescent="0.25"/>
    <row r="15202" customFormat="1" x14ac:dyDescent="0.25"/>
    <row r="15203" customFormat="1" x14ac:dyDescent="0.25"/>
    <row r="15204" customFormat="1" x14ac:dyDescent="0.25"/>
    <row r="15205" customFormat="1" x14ac:dyDescent="0.25"/>
    <row r="15206" customFormat="1" x14ac:dyDescent="0.25"/>
    <row r="15207" customFormat="1" x14ac:dyDescent="0.25"/>
    <row r="15208" customFormat="1" x14ac:dyDescent="0.25"/>
    <row r="15209" customFormat="1" x14ac:dyDescent="0.25"/>
    <row r="15210" customFormat="1" x14ac:dyDescent="0.25"/>
    <row r="15211" customFormat="1" x14ac:dyDescent="0.25"/>
    <row r="15212" customFormat="1" x14ac:dyDescent="0.25"/>
    <row r="15213" customFormat="1" x14ac:dyDescent="0.25"/>
    <row r="15214" customFormat="1" x14ac:dyDescent="0.25"/>
    <row r="15215" customFormat="1" x14ac:dyDescent="0.25"/>
    <row r="15216" customFormat="1" x14ac:dyDescent="0.25"/>
    <row r="15217" customFormat="1" x14ac:dyDescent="0.25"/>
    <row r="15218" customFormat="1" x14ac:dyDescent="0.25"/>
    <row r="15219" customFormat="1" x14ac:dyDescent="0.25"/>
    <row r="15220" customFormat="1" x14ac:dyDescent="0.25"/>
    <row r="15221" customFormat="1" x14ac:dyDescent="0.25"/>
    <row r="15222" customFormat="1" x14ac:dyDescent="0.25"/>
    <row r="15223" customFormat="1" x14ac:dyDescent="0.25"/>
    <row r="15224" customFormat="1" x14ac:dyDescent="0.25"/>
    <row r="15225" customFormat="1" x14ac:dyDescent="0.25"/>
    <row r="15226" customFormat="1" x14ac:dyDescent="0.25"/>
    <row r="15227" customFormat="1" x14ac:dyDescent="0.25"/>
    <row r="15228" customFormat="1" x14ac:dyDescent="0.25"/>
    <row r="15229" customFormat="1" x14ac:dyDescent="0.25"/>
    <row r="15230" customFormat="1" x14ac:dyDescent="0.25"/>
    <row r="15231" customFormat="1" x14ac:dyDescent="0.25"/>
    <row r="15232" customFormat="1" x14ac:dyDescent="0.25"/>
    <row r="15233" customFormat="1" x14ac:dyDescent="0.25"/>
    <row r="15234" customFormat="1" x14ac:dyDescent="0.25"/>
    <row r="15235" customFormat="1" x14ac:dyDescent="0.25"/>
    <row r="15236" customFormat="1" x14ac:dyDescent="0.25"/>
    <row r="15237" customFormat="1" x14ac:dyDescent="0.25"/>
    <row r="15238" customFormat="1" x14ac:dyDescent="0.25"/>
    <row r="15239" customFormat="1" x14ac:dyDescent="0.25"/>
    <row r="15240" customFormat="1" x14ac:dyDescent="0.25"/>
    <row r="15241" customFormat="1" x14ac:dyDescent="0.25"/>
    <row r="15242" customFormat="1" x14ac:dyDescent="0.25"/>
    <row r="15243" customFormat="1" x14ac:dyDescent="0.25"/>
    <row r="15244" customFormat="1" x14ac:dyDescent="0.25"/>
    <row r="15245" customFormat="1" x14ac:dyDescent="0.25"/>
    <row r="15246" customFormat="1" x14ac:dyDescent="0.25"/>
    <row r="15247" customFormat="1" x14ac:dyDescent="0.25"/>
    <row r="15248" customFormat="1" x14ac:dyDescent="0.25"/>
    <row r="15249" customFormat="1" x14ac:dyDescent="0.25"/>
    <row r="15250" customFormat="1" x14ac:dyDescent="0.25"/>
    <row r="15251" customFormat="1" x14ac:dyDescent="0.25"/>
    <row r="15252" customFormat="1" x14ac:dyDescent="0.25"/>
    <row r="15253" customFormat="1" x14ac:dyDescent="0.25"/>
    <row r="15254" customFormat="1" x14ac:dyDescent="0.25"/>
    <row r="15255" customFormat="1" x14ac:dyDescent="0.25"/>
    <row r="15256" customFormat="1" x14ac:dyDescent="0.25"/>
    <row r="15257" customFormat="1" x14ac:dyDescent="0.25"/>
    <row r="15258" customFormat="1" x14ac:dyDescent="0.25"/>
    <row r="15259" customFormat="1" x14ac:dyDescent="0.25"/>
    <row r="15260" customFormat="1" x14ac:dyDescent="0.25"/>
    <row r="15261" customFormat="1" x14ac:dyDescent="0.25"/>
    <row r="15262" customFormat="1" x14ac:dyDescent="0.25"/>
    <row r="15263" customFormat="1" x14ac:dyDescent="0.25"/>
    <row r="15264" customFormat="1" x14ac:dyDescent="0.25"/>
    <row r="15265" customFormat="1" x14ac:dyDescent="0.25"/>
    <row r="15266" customFormat="1" x14ac:dyDescent="0.25"/>
    <row r="15267" customFormat="1" x14ac:dyDescent="0.25"/>
    <row r="15268" customFormat="1" x14ac:dyDescent="0.25"/>
    <row r="15269" customFormat="1" x14ac:dyDescent="0.25"/>
    <row r="15270" customFormat="1" x14ac:dyDescent="0.25"/>
    <row r="15271" customFormat="1" x14ac:dyDescent="0.25"/>
    <row r="15272" customFormat="1" x14ac:dyDescent="0.25"/>
    <row r="15273" customFormat="1" x14ac:dyDescent="0.25"/>
    <row r="15274" customFormat="1" x14ac:dyDescent="0.25"/>
    <row r="15275" customFormat="1" x14ac:dyDescent="0.25"/>
    <row r="15276" customFormat="1" x14ac:dyDescent="0.25"/>
    <row r="15277" customFormat="1" x14ac:dyDescent="0.25"/>
    <row r="15278" customFormat="1" x14ac:dyDescent="0.25"/>
    <row r="15279" customFormat="1" x14ac:dyDescent="0.25"/>
    <row r="15280" customFormat="1" x14ac:dyDescent="0.25"/>
    <row r="15281" customFormat="1" x14ac:dyDescent="0.25"/>
    <row r="15282" customFormat="1" x14ac:dyDescent="0.25"/>
    <row r="15283" customFormat="1" x14ac:dyDescent="0.25"/>
    <row r="15284" customFormat="1" x14ac:dyDescent="0.25"/>
    <row r="15285" customFormat="1" x14ac:dyDescent="0.25"/>
    <row r="15286" customFormat="1" x14ac:dyDescent="0.25"/>
    <row r="15287" customFormat="1" x14ac:dyDescent="0.25"/>
    <row r="15288" customFormat="1" x14ac:dyDescent="0.25"/>
    <row r="15289" customFormat="1" x14ac:dyDescent="0.25"/>
    <row r="15290" customFormat="1" x14ac:dyDescent="0.25"/>
    <row r="15291" customFormat="1" x14ac:dyDescent="0.25"/>
    <row r="15292" customFormat="1" x14ac:dyDescent="0.25"/>
    <row r="15293" customFormat="1" x14ac:dyDescent="0.25"/>
    <row r="15294" customFormat="1" x14ac:dyDescent="0.25"/>
    <row r="15295" customFormat="1" x14ac:dyDescent="0.25"/>
    <row r="15296" customFormat="1" x14ac:dyDescent="0.25"/>
    <row r="15297" customFormat="1" x14ac:dyDescent="0.25"/>
    <row r="15298" customFormat="1" x14ac:dyDescent="0.25"/>
    <row r="15299" customFormat="1" x14ac:dyDescent="0.25"/>
    <row r="15300" customFormat="1" x14ac:dyDescent="0.25"/>
    <row r="15301" customFormat="1" x14ac:dyDescent="0.25"/>
    <row r="15302" customFormat="1" x14ac:dyDescent="0.25"/>
    <row r="15303" customFormat="1" x14ac:dyDescent="0.25"/>
    <row r="15304" customFormat="1" x14ac:dyDescent="0.25"/>
    <row r="15305" customFormat="1" x14ac:dyDescent="0.25"/>
    <row r="15306" customFormat="1" x14ac:dyDescent="0.25"/>
    <row r="15307" customFormat="1" x14ac:dyDescent="0.25"/>
    <row r="15308" customFormat="1" x14ac:dyDescent="0.25"/>
    <row r="15309" customFormat="1" x14ac:dyDescent="0.25"/>
    <row r="15310" customFormat="1" x14ac:dyDescent="0.25"/>
    <row r="15311" customFormat="1" x14ac:dyDescent="0.25"/>
    <row r="15312" customFormat="1" x14ac:dyDescent="0.25"/>
    <row r="15313" customFormat="1" x14ac:dyDescent="0.25"/>
    <row r="15314" customFormat="1" x14ac:dyDescent="0.25"/>
    <row r="15315" customFormat="1" x14ac:dyDescent="0.25"/>
    <row r="15316" customFormat="1" x14ac:dyDescent="0.25"/>
    <row r="15317" customFormat="1" x14ac:dyDescent="0.25"/>
    <row r="15318" customFormat="1" x14ac:dyDescent="0.25"/>
    <row r="15319" customFormat="1" x14ac:dyDescent="0.25"/>
    <row r="15320" customFormat="1" x14ac:dyDescent="0.25"/>
    <row r="15321" customFormat="1" x14ac:dyDescent="0.25"/>
    <row r="15322" customFormat="1" x14ac:dyDescent="0.25"/>
    <row r="15323" customFormat="1" x14ac:dyDescent="0.25"/>
    <row r="15324" customFormat="1" x14ac:dyDescent="0.25"/>
    <row r="15325" customFormat="1" x14ac:dyDescent="0.25"/>
    <row r="15326" customFormat="1" x14ac:dyDescent="0.25"/>
    <row r="15327" customFormat="1" x14ac:dyDescent="0.25"/>
    <row r="15328" customFormat="1" x14ac:dyDescent="0.25"/>
    <row r="15329" customFormat="1" x14ac:dyDescent="0.25"/>
    <row r="15330" customFormat="1" x14ac:dyDescent="0.25"/>
    <row r="15331" customFormat="1" x14ac:dyDescent="0.25"/>
    <row r="15332" customFormat="1" x14ac:dyDescent="0.25"/>
    <row r="15333" customFormat="1" x14ac:dyDescent="0.25"/>
    <row r="15334" customFormat="1" x14ac:dyDescent="0.25"/>
    <row r="15335" customFormat="1" x14ac:dyDescent="0.25"/>
    <row r="15336" customFormat="1" x14ac:dyDescent="0.25"/>
    <row r="15337" customFormat="1" x14ac:dyDescent="0.25"/>
    <row r="15338" customFormat="1" x14ac:dyDescent="0.25"/>
    <row r="15339" customFormat="1" x14ac:dyDescent="0.25"/>
    <row r="15340" customFormat="1" x14ac:dyDescent="0.25"/>
    <row r="15341" customFormat="1" x14ac:dyDescent="0.25"/>
    <row r="15342" customFormat="1" x14ac:dyDescent="0.25"/>
    <row r="15343" customFormat="1" x14ac:dyDescent="0.25"/>
    <row r="15344" customFormat="1" x14ac:dyDescent="0.25"/>
    <row r="15345" customFormat="1" x14ac:dyDescent="0.25"/>
    <row r="15346" customFormat="1" x14ac:dyDescent="0.25"/>
    <row r="15347" customFormat="1" x14ac:dyDescent="0.25"/>
    <row r="15348" customFormat="1" x14ac:dyDescent="0.25"/>
    <row r="15349" customFormat="1" x14ac:dyDescent="0.25"/>
    <row r="15350" customFormat="1" x14ac:dyDescent="0.25"/>
    <row r="15351" customFormat="1" x14ac:dyDescent="0.25"/>
    <row r="15352" customFormat="1" x14ac:dyDescent="0.25"/>
    <row r="15353" customFormat="1" x14ac:dyDescent="0.25"/>
    <row r="15354" customFormat="1" x14ac:dyDescent="0.25"/>
    <row r="15355" customFormat="1" x14ac:dyDescent="0.25"/>
    <row r="15356" customFormat="1" x14ac:dyDescent="0.25"/>
    <row r="15357" customFormat="1" x14ac:dyDescent="0.25"/>
    <row r="15358" customFormat="1" x14ac:dyDescent="0.25"/>
    <row r="15359" customFormat="1" x14ac:dyDescent="0.25"/>
    <row r="15360" customFormat="1" x14ac:dyDescent="0.25"/>
    <row r="15361" customFormat="1" x14ac:dyDescent="0.25"/>
    <row r="15362" customFormat="1" x14ac:dyDescent="0.25"/>
    <row r="15363" customFormat="1" x14ac:dyDescent="0.25"/>
    <row r="15364" customFormat="1" x14ac:dyDescent="0.25"/>
    <row r="15365" customFormat="1" x14ac:dyDescent="0.25"/>
    <row r="15366" customFormat="1" x14ac:dyDescent="0.25"/>
    <row r="15367" customFormat="1" x14ac:dyDescent="0.25"/>
    <row r="15368" customFormat="1" x14ac:dyDescent="0.25"/>
    <row r="15369" customFormat="1" x14ac:dyDescent="0.25"/>
    <row r="15370" customFormat="1" x14ac:dyDescent="0.25"/>
    <row r="15371" customFormat="1" x14ac:dyDescent="0.25"/>
    <row r="15372" customFormat="1" x14ac:dyDescent="0.25"/>
    <row r="15373" customFormat="1" x14ac:dyDescent="0.25"/>
    <row r="15374" customFormat="1" x14ac:dyDescent="0.25"/>
    <row r="15375" customFormat="1" x14ac:dyDescent="0.25"/>
    <row r="15376" customFormat="1" x14ac:dyDescent="0.25"/>
    <row r="15377" customFormat="1" x14ac:dyDescent="0.25"/>
    <row r="15378" customFormat="1" x14ac:dyDescent="0.25"/>
    <row r="15379" customFormat="1" x14ac:dyDescent="0.25"/>
    <row r="15380" customFormat="1" x14ac:dyDescent="0.25"/>
    <row r="15381" customFormat="1" x14ac:dyDescent="0.25"/>
    <row r="15382" customFormat="1" x14ac:dyDescent="0.25"/>
    <row r="15383" customFormat="1" x14ac:dyDescent="0.25"/>
    <row r="15384" customFormat="1" x14ac:dyDescent="0.25"/>
    <row r="15385" customFormat="1" x14ac:dyDescent="0.25"/>
    <row r="15386" customFormat="1" x14ac:dyDescent="0.25"/>
    <row r="15387" customFormat="1" x14ac:dyDescent="0.25"/>
    <row r="15388" customFormat="1" x14ac:dyDescent="0.25"/>
    <row r="15389" customFormat="1" x14ac:dyDescent="0.25"/>
    <row r="15390" customFormat="1" x14ac:dyDescent="0.25"/>
    <row r="15391" customFormat="1" x14ac:dyDescent="0.25"/>
    <row r="15392" customFormat="1" x14ac:dyDescent="0.25"/>
    <row r="15393" customFormat="1" x14ac:dyDescent="0.25"/>
    <row r="15394" customFormat="1" x14ac:dyDescent="0.25"/>
    <row r="15395" customFormat="1" x14ac:dyDescent="0.25"/>
    <row r="15396" customFormat="1" x14ac:dyDescent="0.25"/>
    <row r="15397" customFormat="1" x14ac:dyDescent="0.25"/>
    <row r="15398" customFormat="1" x14ac:dyDescent="0.25"/>
    <row r="15399" customFormat="1" x14ac:dyDescent="0.25"/>
    <row r="15400" customFormat="1" x14ac:dyDescent="0.25"/>
    <row r="15401" customFormat="1" x14ac:dyDescent="0.25"/>
    <row r="15402" customFormat="1" x14ac:dyDescent="0.25"/>
    <row r="15403" customFormat="1" x14ac:dyDescent="0.25"/>
    <row r="15404" customFormat="1" x14ac:dyDescent="0.25"/>
    <row r="15405" customFormat="1" x14ac:dyDescent="0.25"/>
    <row r="15406" customFormat="1" x14ac:dyDescent="0.25"/>
    <row r="15407" customFormat="1" x14ac:dyDescent="0.25"/>
    <row r="15408" customFormat="1" x14ac:dyDescent="0.25"/>
    <row r="15409" customFormat="1" x14ac:dyDescent="0.25"/>
    <row r="15410" customFormat="1" x14ac:dyDescent="0.25"/>
    <row r="15411" customFormat="1" x14ac:dyDescent="0.25"/>
    <row r="15412" customFormat="1" x14ac:dyDescent="0.25"/>
    <row r="15413" customFormat="1" x14ac:dyDescent="0.25"/>
    <row r="15414" customFormat="1" x14ac:dyDescent="0.25"/>
    <row r="15415" customFormat="1" x14ac:dyDescent="0.25"/>
    <row r="15416" customFormat="1" x14ac:dyDescent="0.25"/>
    <row r="15417" customFormat="1" x14ac:dyDescent="0.25"/>
    <row r="15418" customFormat="1" x14ac:dyDescent="0.25"/>
    <row r="15419" customFormat="1" x14ac:dyDescent="0.25"/>
    <row r="15420" customFormat="1" x14ac:dyDescent="0.25"/>
    <row r="15421" customFormat="1" x14ac:dyDescent="0.25"/>
    <row r="15422" customFormat="1" x14ac:dyDescent="0.25"/>
    <row r="15423" customFormat="1" x14ac:dyDescent="0.25"/>
    <row r="15424" customFormat="1" x14ac:dyDescent="0.25"/>
    <row r="15425" customFormat="1" x14ac:dyDescent="0.25"/>
    <row r="15426" customFormat="1" x14ac:dyDescent="0.25"/>
    <row r="15427" customFormat="1" x14ac:dyDescent="0.25"/>
    <row r="15428" customFormat="1" x14ac:dyDescent="0.25"/>
    <row r="15429" customFormat="1" x14ac:dyDescent="0.25"/>
    <row r="15430" customFormat="1" x14ac:dyDescent="0.25"/>
    <row r="15431" customFormat="1" x14ac:dyDescent="0.25"/>
    <row r="15432" customFormat="1" x14ac:dyDescent="0.25"/>
    <row r="15433" customFormat="1" x14ac:dyDescent="0.25"/>
    <row r="15434" customFormat="1" x14ac:dyDescent="0.25"/>
    <row r="15435" customFormat="1" x14ac:dyDescent="0.25"/>
    <row r="15436" customFormat="1" x14ac:dyDescent="0.25"/>
    <row r="15437" customFormat="1" x14ac:dyDescent="0.25"/>
    <row r="15438" customFormat="1" x14ac:dyDescent="0.25"/>
    <row r="15439" customFormat="1" x14ac:dyDescent="0.25"/>
    <row r="15440" customFormat="1" x14ac:dyDescent="0.25"/>
    <row r="15441" customFormat="1" x14ac:dyDescent="0.25"/>
    <row r="15442" customFormat="1" x14ac:dyDescent="0.25"/>
    <row r="15443" customFormat="1" x14ac:dyDescent="0.25"/>
    <row r="15444" customFormat="1" x14ac:dyDescent="0.25"/>
    <row r="15445" customFormat="1" x14ac:dyDescent="0.25"/>
    <row r="15446" customFormat="1" x14ac:dyDescent="0.25"/>
    <row r="15447" customFormat="1" x14ac:dyDescent="0.25"/>
    <row r="15448" customFormat="1" x14ac:dyDescent="0.25"/>
    <row r="15449" customFormat="1" x14ac:dyDescent="0.25"/>
    <row r="15450" customFormat="1" x14ac:dyDescent="0.25"/>
    <row r="15451" customFormat="1" x14ac:dyDescent="0.25"/>
    <row r="15452" customFormat="1" x14ac:dyDescent="0.25"/>
    <row r="15453" customFormat="1" x14ac:dyDescent="0.25"/>
    <row r="15454" customFormat="1" x14ac:dyDescent="0.25"/>
    <row r="15455" customFormat="1" x14ac:dyDescent="0.25"/>
    <row r="15456" customFormat="1" x14ac:dyDescent="0.25"/>
    <row r="15457" customFormat="1" x14ac:dyDescent="0.25"/>
    <row r="15458" customFormat="1" x14ac:dyDescent="0.25"/>
    <row r="15459" customFormat="1" x14ac:dyDescent="0.25"/>
    <row r="15460" customFormat="1" x14ac:dyDescent="0.25"/>
    <row r="15461" customFormat="1" x14ac:dyDescent="0.25"/>
    <row r="15462" customFormat="1" x14ac:dyDescent="0.25"/>
    <row r="15463" customFormat="1" x14ac:dyDescent="0.25"/>
    <row r="15464" customFormat="1" x14ac:dyDescent="0.25"/>
    <row r="15465" customFormat="1" x14ac:dyDescent="0.25"/>
    <row r="15466" customFormat="1" x14ac:dyDescent="0.25"/>
    <row r="15467" customFormat="1" x14ac:dyDescent="0.25"/>
    <row r="15468" customFormat="1" x14ac:dyDescent="0.25"/>
    <row r="15469" customFormat="1" x14ac:dyDescent="0.25"/>
    <row r="15470" customFormat="1" x14ac:dyDescent="0.25"/>
    <row r="15471" customFormat="1" x14ac:dyDescent="0.25"/>
    <row r="15472" customFormat="1" x14ac:dyDescent="0.25"/>
    <row r="15473" customFormat="1" x14ac:dyDescent="0.25"/>
    <row r="15474" customFormat="1" x14ac:dyDescent="0.25"/>
    <row r="15475" customFormat="1" x14ac:dyDescent="0.25"/>
    <row r="15476" customFormat="1" x14ac:dyDescent="0.25"/>
    <row r="15477" customFormat="1" x14ac:dyDescent="0.25"/>
    <row r="15478" customFormat="1" x14ac:dyDescent="0.25"/>
    <row r="15479" customFormat="1" x14ac:dyDescent="0.25"/>
    <row r="15480" customFormat="1" x14ac:dyDescent="0.25"/>
    <row r="15481" customFormat="1" x14ac:dyDescent="0.25"/>
    <row r="15482" customFormat="1" x14ac:dyDescent="0.25"/>
    <row r="15483" customFormat="1" x14ac:dyDescent="0.25"/>
    <row r="15484" customFormat="1" x14ac:dyDescent="0.25"/>
    <row r="15485" customFormat="1" x14ac:dyDescent="0.25"/>
    <row r="15486" customFormat="1" x14ac:dyDescent="0.25"/>
    <row r="15487" customFormat="1" x14ac:dyDescent="0.25"/>
    <row r="15488" customFormat="1" x14ac:dyDescent="0.25"/>
    <row r="15489" customFormat="1" x14ac:dyDescent="0.25"/>
    <row r="15490" customFormat="1" x14ac:dyDescent="0.25"/>
    <row r="15491" customFormat="1" x14ac:dyDescent="0.25"/>
    <row r="15492" customFormat="1" x14ac:dyDescent="0.25"/>
    <row r="15493" customFormat="1" x14ac:dyDescent="0.25"/>
    <row r="15494" customFormat="1" x14ac:dyDescent="0.25"/>
    <row r="15495" customFormat="1" x14ac:dyDescent="0.25"/>
    <row r="15496" customFormat="1" x14ac:dyDescent="0.25"/>
    <row r="15497" customFormat="1" x14ac:dyDescent="0.25"/>
    <row r="15498" customFormat="1" x14ac:dyDescent="0.25"/>
    <row r="15499" customFormat="1" x14ac:dyDescent="0.25"/>
    <row r="15500" customFormat="1" x14ac:dyDescent="0.25"/>
    <row r="15501" customFormat="1" x14ac:dyDescent="0.25"/>
    <row r="15502" customFormat="1" x14ac:dyDescent="0.25"/>
    <row r="15503" customFormat="1" x14ac:dyDescent="0.25"/>
    <row r="15504" customFormat="1" x14ac:dyDescent="0.25"/>
    <row r="15505" customFormat="1" x14ac:dyDescent="0.25"/>
    <row r="15506" customFormat="1" x14ac:dyDescent="0.25"/>
    <row r="15507" customFormat="1" x14ac:dyDescent="0.25"/>
    <row r="15508" customFormat="1" x14ac:dyDescent="0.25"/>
    <row r="15509" customFormat="1" x14ac:dyDescent="0.25"/>
    <row r="15510" customFormat="1" x14ac:dyDescent="0.25"/>
    <row r="15511" customFormat="1" x14ac:dyDescent="0.25"/>
    <row r="15512" customFormat="1" x14ac:dyDescent="0.25"/>
    <row r="15513" customFormat="1" x14ac:dyDescent="0.25"/>
    <row r="15514" customFormat="1" x14ac:dyDescent="0.25"/>
    <row r="15515" customFormat="1" x14ac:dyDescent="0.25"/>
    <row r="15516" customFormat="1" x14ac:dyDescent="0.25"/>
    <row r="15517" customFormat="1" x14ac:dyDescent="0.25"/>
    <row r="15518" customFormat="1" x14ac:dyDescent="0.25"/>
    <row r="15519" customFormat="1" x14ac:dyDescent="0.25"/>
    <row r="15520" customFormat="1" x14ac:dyDescent="0.25"/>
    <row r="15521" customFormat="1" x14ac:dyDescent="0.25"/>
    <row r="15522" customFormat="1" x14ac:dyDescent="0.25"/>
    <row r="15523" customFormat="1" x14ac:dyDescent="0.25"/>
    <row r="15524" customFormat="1" x14ac:dyDescent="0.25"/>
    <row r="15525" customFormat="1" x14ac:dyDescent="0.25"/>
    <row r="15526" customFormat="1" x14ac:dyDescent="0.25"/>
    <row r="15527" customFormat="1" x14ac:dyDescent="0.25"/>
    <row r="15528" customFormat="1" x14ac:dyDescent="0.25"/>
    <row r="15529" customFormat="1" x14ac:dyDescent="0.25"/>
    <row r="15530" customFormat="1" x14ac:dyDescent="0.25"/>
    <row r="15531" customFormat="1" x14ac:dyDescent="0.25"/>
    <row r="15532" customFormat="1" x14ac:dyDescent="0.25"/>
    <row r="15533" customFormat="1" x14ac:dyDescent="0.25"/>
    <row r="15534" customFormat="1" x14ac:dyDescent="0.25"/>
    <row r="15535" customFormat="1" x14ac:dyDescent="0.25"/>
    <row r="15536" customFormat="1" x14ac:dyDescent="0.25"/>
    <row r="15537" customFormat="1" x14ac:dyDescent="0.25"/>
    <row r="15538" customFormat="1" x14ac:dyDescent="0.25"/>
    <row r="15539" customFormat="1" x14ac:dyDescent="0.25"/>
    <row r="15540" customFormat="1" x14ac:dyDescent="0.25"/>
    <row r="15541" customFormat="1" x14ac:dyDescent="0.25"/>
    <row r="15542" customFormat="1" x14ac:dyDescent="0.25"/>
    <row r="15543" customFormat="1" x14ac:dyDescent="0.25"/>
    <row r="15544" customFormat="1" x14ac:dyDescent="0.25"/>
    <row r="15545" customFormat="1" x14ac:dyDescent="0.25"/>
    <row r="15546" customFormat="1" x14ac:dyDescent="0.25"/>
    <row r="15547" customFormat="1" x14ac:dyDescent="0.25"/>
    <row r="15548" customFormat="1" x14ac:dyDescent="0.25"/>
    <row r="15549" customFormat="1" x14ac:dyDescent="0.25"/>
    <row r="15550" customFormat="1" x14ac:dyDescent="0.25"/>
    <row r="15551" customFormat="1" x14ac:dyDescent="0.25"/>
    <row r="15552" customFormat="1" x14ac:dyDescent="0.25"/>
    <row r="15553" customFormat="1" x14ac:dyDescent="0.25"/>
    <row r="15554" customFormat="1" x14ac:dyDescent="0.25"/>
    <row r="15555" customFormat="1" x14ac:dyDescent="0.25"/>
    <row r="15556" customFormat="1" x14ac:dyDescent="0.25"/>
    <row r="15557" customFormat="1" x14ac:dyDescent="0.25"/>
    <row r="15558" customFormat="1" x14ac:dyDescent="0.25"/>
    <row r="15559" customFormat="1" x14ac:dyDescent="0.25"/>
    <row r="15560" customFormat="1" x14ac:dyDescent="0.25"/>
    <row r="15561" customFormat="1" x14ac:dyDescent="0.25"/>
    <row r="15562" customFormat="1" x14ac:dyDescent="0.25"/>
    <row r="15563" customFormat="1" x14ac:dyDescent="0.25"/>
    <row r="15564" customFormat="1" x14ac:dyDescent="0.25"/>
    <row r="15565" customFormat="1" x14ac:dyDescent="0.25"/>
    <row r="15566" customFormat="1" x14ac:dyDescent="0.25"/>
    <row r="15567" customFormat="1" x14ac:dyDescent="0.25"/>
    <row r="15568" customFormat="1" x14ac:dyDescent="0.25"/>
    <row r="15569" customFormat="1" x14ac:dyDescent="0.25"/>
    <row r="15570" customFormat="1" x14ac:dyDescent="0.25"/>
    <row r="15571" customFormat="1" x14ac:dyDescent="0.25"/>
    <row r="15572" customFormat="1" x14ac:dyDescent="0.25"/>
    <row r="15573" customFormat="1" x14ac:dyDescent="0.25"/>
    <row r="15574" customFormat="1" x14ac:dyDescent="0.25"/>
    <row r="15575" customFormat="1" x14ac:dyDescent="0.25"/>
    <row r="15576" customFormat="1" x14ac:dyDescent="0.25"/>
    <row r="15577" customFormat="1" x14ac:dyDescent="0.25"/>
    <row r="15578" customFormat="1" x14ac:dyDescent="0.25"/>
    <row r="15579" customFormat="1" x14ac:dyDescent="0.25"/>
    <row r="15580" customFormat="1" x14ac:dyDescent="0.25"/>
    <row r="15581" customFormat="1" x14ac:dyDescent="0.25"/>
    <row r="15582" customFormat="1" x14ac:dyDescent="0.25"/>
    <row r="15583" customFormat="1" x14ac:dyDescent="0.25"/>
    <row r="15584" customFormat="1" x14ac:dyDescent="0.25"/>
    <row r="15585" customFormat="1" x14ac:dyDescent="0.25"/>
    <row r="15586" customFormat="1" x14ac:dyDescent="0.25"/>
    <row r="15587" customFormat="1" x14ac:dyDescent="0.25"/>
    <row r="15588" customFormat="1" x14ac:dyDescent="0.25"/>
    <row r="15589" customFormat="1" x14ac:dyDescent="0.25"/>
    <row r="15590" customFormat="1" x14ac:dyDescent="0.25"/>
    <row r="15591" customFormat="1" x14ac:dyDescent="0.25"/>
    <row r="15592" customFormat="1" x14ac:dyDescent="0.25"/>
    <row r="15593" customFormat="1" x14ac:dyDescent="0.25"/>
    <row r="15594" customFormat="1" x14ac:dyDescent="0.25"/>
    <row r="15595" customFormat="1" x14ac:dyDescent="0.25"/>
    <row r="15596" customFormat="1" x14ac:dyDescent="0.25"/>
    <row r="15597" customFormat="1" x14ac:dyDescent="0.25"/>
    <row r="15598" customFormat="1" x14ac:dyDescent="0.25"/>
    <row r="15599" customFormat="1" x14ac:dyDescent="0.25"/>
    <row r="15600" customFormat="1" x14ac:dyDescent="0.25"/>
    <row r="15601" customFormat="1" x14ac:dyDescent="0.25"/>
    <row r="15602" customFormat="1" x14ac:dyDescent="0.25"/>
    <row r="15603" customFormat="1" x14ac:dyDescent="0.25"/>
    <row r="15604" customFormat="1" x14ac:dyDescent="0.25"/>
    <row r="15605" customFormat="1" x14ac:dyDescent="0.25"/>
    <row r="15606" customFormat="1" x14ac:dyDescent="0.25"/>
    <row r="15607" customFormat="1" x14ac:dyDescent="0.25"/>
    <row r="15608" customFormat="1" x14ac:dyDescent="0.25"/>
    <row r="15609" customFormat="1" x14ac:dyDescent="0.25"/>
    <row r="15610" customFormat="1" x14ac:dyDescent="0.25"/>
    <row r="15611" customFormat="1" x14ac:dyDescent="0.25"/>
    <row r="15612" customFormat="1" x14ac:dyDescent="0.25"/>
    <row r="15613" customFormat="1" x14ac:dyDescent="0.25"/>
    <row r="15614" customFormat="1" x14ac:dyDescent="0.25"/>
    <row r="15615" customFormat="1" x14ac:dyDescent="0.25"/>
    <row r="15616" customFormat="1" x14ac:dyDescent="0.25"/>
    <row r="15617" customFormat="1" x14ac:dyDescent="0.25"/>
    <row r="15618" customFormat="1" x14ac:dyDescent="0.25"/>
    <row r="15619" customFormat="1" x14ac:dyDescent="0.25"/>
    <row r="15620" customFormat="1" x14ac:dyDescent="0.25"/>
    <row r="15621" customFormat="1" x14ac:dyDescent="0.25"/>
    <row r="15622" customFormat="1" x14ac:dyDescent="0.25"/>
    <row r="15623" customFormat="1" x14ac:dyDescent="0.25"/>
    <row r="15624" customFormat="1" x14ac:dyDescent="0.25"/>
    <row r="15625" customFormat="1" x14ac:dyDescent="0.25"/>
    <row r="15626" customFormat="1" x14ac:dyDescent="0.25"/>
    <row r="15627" customFormat="1" x14ac:dyDescent="0.25"/>
    <row r="15628" customFormat="1" x14ac:dyDescent="0.25"/>
    <row r="15629" customFormat="1" x14ac:dyDescent="0.25"/>
    <row r="15630" customFormat="1" x14ac:dyDescent="0.25"/>
    <row r="15631" customFormat="1" x14ac:dyDescent="0.25"/>
    <row r="15632" customFormat="1" x14ac:dyDescent="0.25"/>
    <row r="15633" customFormat="1" x14ac:dyDescent="0.25"/>
    <row r="15634" customFormat="1" x14ac:dyDescent="0.25"/>
    <row r="15635" customFormat="1" x14ac:dyDescent="0.25"/>
    <row r="15636" customFormat="1" x14ac:dyDescent="0.25"/>
    <row r="15637" customFormat="1" x14ac:dyDescent="0.25"/>
    <row r="15638" customFormat="1" x14ac:dyDescent="0.25"/>
    <row r="15639" customFormat="1" x14ac:dyDescent="0.25"/>
    <row r="15640" customFormat="1" x14ac:dyDescent="0.25"/>
    <row r="15641" customFormat="1" x14ac:dyDescent="0.25"/>
    <row r="15642" customFormat="1" x14ac:dyDescent="0.25"/>
    <row r="15643" customFormat="1" x14ac:dyDescent="0.25"/>
    <row r="15644" customFormat="1" x14ac:dyDescent="0.25"/>
    <row r="15645" customFormat="1" x14ac:dyDescent="0.25"/>
    <row r="15646" customFormat="1" x14ac:dyDescent="0.25"/>
    <row r="15647" customFormat="1" x14ac:dyDescent="0.25"/>
    <row r="15648" customFormat="1" x14ac:dyDescent="0.25"/>
    <row r="15649" customFormat="1" x14ac:dyDescent="0.25"/>
    <row r="15650" customFormat="1" x14ac:dyDescent="0.25"/>
    <row r="15651" customFormat="1" x14ac:dyDescent="0.25"/>
    <row r="15652" customFormat="1" x14ac:dyDescent="0.25"/>
    <row r="15653" customFormat="1" x14ac:dyDescent="0.25"/>
    <row r="15654" customFormat="1" x14ac:dyDescent="0.25"/>
    <row r="15655" customFormat="1" x14ac:dyDescent="0.25"/>
    <row r="15656" customFormat="1" x14ac:dyDescent="0.25"/>
    <row r="15657" customFormat="1" x14ac:dyDescent="0.25"/>
    <row r="15658" customFormat="1" x14ac:dyDescent="0.25"/>
    <row r="15659" customFormat="1" x14ac:dyDescent="0.25"/>
    <row r="15660" customFormat="1" x14ac:dyDescent="0.25"/>
    <row r="15661" customFormat="1" x14ac:dyDescent="0.25"/>
    <row r="15662" customFormat="1" x14ac:dyDescent="0.25"/>
    <row r="15663" customFormat="1" x14ac:dyDescent="0.25"/>
    <row r="15664" customFormat="1" x14ac:dyDescent="0.25"/>
    <row r="15665" customFormat="1" x14ac:dyDescent="0.25"/>
    <row r="15666" customFormat="1" x14ac:dyDescent="0.25"/>
    <row r="15667" customFormat="1" x14ac:dyDescent="0.25"/>
    <row r="15668" customFormat="1" x14ac:dyDescent="0.25"/>
    <row r="15669" customFormat="1" x14ac:dyDescent="0.25"/>
    <row r="15670" customFormat="1" x14ac:dyDescent="0.25"/>
    <row r="15671" customFormat="1" x14ac:dyDescent="0.25"/>
    <row r="15672" customFormat="1" x14ac:dyDescent="0.25"/>
    <row r="15673" customFormat="1" x14ac:dyDescent="0.25"/>
    <row r="15674" customFormat="1" x14ac:dyDescent="0.25"/>
    <row r="15675" customFormat="1" x14ac:dyDescent="0.25"/>
    <row r="15676" customFormat="1" x14ac:dyDescent="0.25"/>
    <row r="15677" customFormat="1" x14ac:dyDescent="0.25"/>
    <row r="15678" customFormat="1" x14ac:dyDescent="0.25"/>
    <row r="15679" customFormat="1" x14ac:dyDescent="0.25"/>
    <row r="15680" customFormat="1" x14ac:dyDescent="0.25"/>
    <row r="15681" customFormat="1" x14ac:dyDescent="0.25"/>
    <row r="15682" customFormat="1" x14ac:dyDescent="0.25"/>
    <row r="15683" customFormat="1" x14ac:dyDescent="0.25"/>
    <row r="15684" customFormat="1" x14ac:dyDescent="0.25"/>
    <row r="15685" customFormat="1" x14ac:dyDescent="0.25"/>
    <row r="15686" customFormat="1" x14ac:dyDescent="0.25"/>
    <row r="15687" customFormat="1" x14ac:dyDescent="0.25"/>
    <row r="15688" customFormat="1" x14ac:dyDescent="0.25"/>
    <row r="15689" customFormat="1" x14ac:dyDescent="0.25"/>
    <row r="15690" customFormat="1" x14ac:dyDescent="0.25"/>
    <row r="15691" customFormat="1" x14ac:dyDescent="0.25"/>
    <row r="15692" customFormat="1" x14ac:dyDescent="0.25"/>
    <row r="15693" customFormat="1" x14ac:dyDescent="0.25"/>
    <row r="15694" customFormat="1" x14ac:dyDescent="0.25"/>
    <row r="15695" customFormat="1" x14ac:dyDescent="0.25"/>
    <row r="15696" customFormat="1" x14ac:dyDescent="0.25"/>
    <row r="15697" customFormat="1" x14ac:dyDescent="0.25"/>
    <row r="15698" customFormat="1" x14ac:dyDescent="0.25"/>
    <row r="15699" customFormat="1" x14ac:dyDescent="0.25"/>
    <row r="15700" customFormat="1" x14ac:dyDescent="0.25"/>
    <row r="15701" customFormat="1" x14ac:dyDescent="0.25"/>
    <row r="15702" customFormat="1" x14ac:dyDescent="0.25"/>
    <row r="15703" customFormat="1" x14ac:dyDescent="0.25"/>
    <row r="15704" customFormat="1" x14ac:dyDescent="0.25"/>
    <row r="15705" customFormat="1" x14ac:dyDescent="0.25"/>
    <row r="15706" customFormat="1" x14ac:dyDescent="0.25"/>
    <row r="15707" customFormat="1" x14ac:dyDescent="0.25"/>
    <row r="15708" customFormat="1" x14ac:dyDescent="0.25"/>
    <row r="15709" customFormat="1" x14ac:dyDescent="0.25"/>
    <row r="15710" customFormat="1" x14ac:dyDescent="0.25"/>
    <row r="15711" customFormat="1" x14ac:dyDescent="0.25"/>
    <row r="15712" customFormat="1" x14ac:dyDescent="0.25"/>
    <row r="15713" customFormat="1" x14ac:dyDescent="0.25"/>
    <row r="15714" customFormat="1" x14ac:dyDescent="0.25"/>
    <row r="15715" customFormat="1" x14ac:dyDescent="0.25"/>
    <row r="15716" customFormat="1" x14ac:dyDescent="0.25"/>
    <row r="15717" customFormat="1" x14ac:dyDescent="0.25"/>
    <row r="15718" customFormat="1" x14ac:dyDescent="0.25"/>
    <row r="15719" customFormat="1" x14ac:dyDescent="0.25"/>
    <row r="15720" customFormat="1" x14ac:dyDescent="0.25"/>
    <row r="15721" customFormat="1" x14ac:dyDescent="0.25"/>
    <row r="15722" customFormat="1" x14ac:dyDescent="0.25"/>
    <row r="15723" customFormat="1" x14ac:dyDescent="0.25"/>
    <row r="15724" customFormat="1" x14ac:dyDescent="0.25"/>
    <row r="15725" customFormat="1" x14ac:dyDescent="0.25"/>
    <row r="15726" customFormat="1" x14ac:dyDescent="0.25"/>
    <row r="15727" customFormat="1" x14ac:dyDescent="0.25"/>
    <row r="15728" customFormat="1" x14ac:dyDescent="0.25"/>
    <row r="15729" customFormat="1" x14ac:dyDescent="0.25"/>
    <row r="15730" customFormat="1" x14ac:dyDescent="0.25"/>
    <row r="15731" customFormat="1" x14ac:dyDescent="0.25"/>
    <row r="15732" customFormat="1" x14ac:dyDescent="0.25"/>
    <row r="15733" customFormat="1" x14ac:dyDescent="0.25"/>
    <row r="15734" customFormat="1" x14ac:dyDescent="0.25"/>
    <row r="15735" customFormat="1" x14ac:dyDescent="0.25"/>
    <row r="15736" customFormat="1" x14ac:dyDescent="0.25"/>
    <row r="15737" customFormat="1" x14ac:dyDescent="0.25"/>
    <row r="15738" customFormat="1" x14ac:dyDescent="0.25"/>
    <row r="15739" customFormat="1" x14ac:dyDescent="0.25"/>
    <row r="15740" customFormat="1" x14ac:dyDescent="0.25"/>
    <row r="15741" customFormat="1" x14ac:dyDescent="0.25"/>
    <row r="15742" customFormat="1" x14ac:dyDescent="0.25"/>
    <row r="15743" customFormat="1" x14ac:dyDescent="0.25"/>
    <row r="15744" customFormat="1" x14ac:dyDescent="0.25"/>
    <row r="15745" customFormat="1" x14ac:dyDescent="0.25"/>
    <row r="15746" customFormat="1" x14ac:dyDescent="0.25"/>
    <row r="15747" customFormat="1" x14ac:dyDescent="0.25"/>
    <row r="15748" customFormat="1" x14ac:dyDescent="0.25"/>
    <row r="15749" customFormat="1" x14ac:dyDescent="0.25"/>
    <row r="15750" customFormat="1" x14ac:dyDescent="0.25"/>
    <row r="15751" customFormat="1" x14ac:dyDescent="0.25"/>
    <row r="15752" customFormat="1" x14ac:dyDescent="0.25"/>
    <row r="15753" customFormat="1" x14ac:dyDescent="0.25"/>
    <row r="15754" customFormat="1" x14ac:dyDescent="0.25"/>
    <row r="15755" customFormat="1" x14ac:dyDescent="0.25"/>
    <row r="15756" customFormat="1" x14ac:dyDescent="0.25"/>
    <row r="15757" customFormat="1" x14ac:dyDescent="0.25"/>
    <row r="15758" customFormat="1" x14ac:dyDescent="0.25"/>
    <row r="15759" customFormat="1" x14ac:dyDescent="0.25"/>
    <row r="15760" customFormat="1" x14ac:dyDescent="0.25"/>
    <row r="15761" customFormat="1" x14ac:dyDescent="0.25"/>
    <row r="15762" customFormat="1" x14ac:dyDescent="0.25"/>
    <row r="15763" customFormat="1" x14ac:dyDescent="0.25"/>
    <row r="15764" customFormat="1" x14ac:dyDescent="0.25"/>
    <row r="15765" customFormat="1" x14ac:dyDescent="0.25"/>
    <row r="15766" customFormat="1" x14ac:dyDescent="0.25"/>
    <row r="15767" customFormat="1" x14ac:dyDescent="0.25"/>
    <row r="15768" customFormat="1" x14ac:dyDescent="0.25"/>
    <row r="15769" customFormat="1" x14ac:dyDescent="0.25"/>
    <row r="15770" customFormat="1" x14ac:dyDescent="0.25"/>
    <row r="15771" customFormat="1" x14ac:dyDescent="0.25"/>
    <row r="15772" customFormat="1" x14ac:dyDescent="0.25"/>
    <row r="15773" customFormat="1" x14ac:dyDescent="0.25"/>
    <row r="15774" customFormat="1" x14ac:dyDescent="0.25"/>
    <row r="15775" customFormat="1" x14ac:dyDescent="0.25"/>
    <row r="15776" customFormat="1" x14ac:dyDescent="0.25"/>
    <row r="15777" customFormat="1" x14ac:dyDescent="0.25"/>
    <row r="15778" customFormat="1" x14ac:dyDescent="0.25"/>
    <row r="15779" customFormat="1" x14ac:dyDescent="0.25"/>
    <row r="15780" customFormat="1" x14ac:dyDescent="0.25"/>
    <row r="15781" customFormat="1" x14ac:dyDescent="0.25"/>
    <row r="15782" customFormat="1" x14ac:dyDescent="0.25"/>
    <row r="15783" customFormat="1" x14ac:dyDescent="0.25"/>
    <row r="15784" customFormat="1" x14ac:dyDescent="0.25"/>
    <row r="15785" customFormat="1" x14ac:dyDescent="0.25"/>
    <row r="15786" customFormat="1" x14ac:dyDescent="0.25"/>
    <row r="15787" customFormat="1" x14ac:dyDescent="0.25"/>
    <row r="15788" customFormat="1" x14ac:dyDescent="0.25"/>
    <row r="15789" customFormat="1" x14ac:dyDescent="0.25"/>
    <row r="15790" customFormat="1" x14ac:dyDescent="0.25"/>
    <row r="15791" customFormat="1" x14ac:dyDescent="0.25"/>
    <row r="15792" customFormat="1" x14ac:dyDescent="0.25"/>
    <row r="15793" customFormat="1" x14ac:dyDescent="0.25"/>
    <row r="15794" customFormat="1" x14ac:dyDescent="0.25"/>
    <row r="15795" customFormat="1" x14ac:dyDescent="0.25"/>
    <row r="15796" customFormat="1" x14ac:dyDescent="0.25"/>
    <row r="15797" customFormat="1" x14ac:dyDescent="0.25"/>
    <row r="15798" customFormat="1" x14ac:dyDescent="0.25"/>
    <row r="15799" customFormat="1" x14ac:dyDescent="0.25"/>
    <row r="15800" customFormat="1" x14ac:dyDescent="0.25"/>
    <row r="15801" customFormat="1" x14ac:dyDescent="0.25"/>
    <row r="15802" customFormat="1" x14ac:dyDescent="0.25"/>
    <row r="15803" customFormat="1" x14ac:dyDescent="0.25"/>
    <row r="15804" customFormat="1" x14ac:dyDescent="0.25"/>
    <row r="15805" customFormat="1" x14ac:dyDescent="0.25"/>
    <row r="15806" customFormat="1" x14ac:dyDescent="0.25"/>
    <row r="15807" customFormat="1" x14ac:dyDescent="0.25"/>
    <row r="15808" customFormat="1" x14ac:dyDescent="0.25"/>
    <row r="15809" customFormat="1" x14ac:dyDescent="0.25"/>
    <row r="15810" customFormat="1" x14ac:dyDescent="0.25"/>
    <row r="15811" customFormat="1" x14ac:dyDescent="0.25"/>
    <row r="15812" customFormat="1" x14ac:dyDescent="0.25"/>
    <row r="15813" customFormat="1" x14ac:dyDescent="0.25"/>
    <row r="15814" customFormat="1" x14ac:dyDescent="0.25"/>
    <row r="15815" customFormat="1" x14ac:dyDescent="0.25"/>
    <row r="15816" customFormat="1" x14ac:dyDescent="0.25"/>
    <row r="15817" customFormat="1" x14ac:dyDescent="0.25"/>
    <row r="15818" customFormat="1" x14ac:dyDescent="0.25"/>
    <row r="15819" customFormat="1" x14ac:dyDescent="0.25"/>
    <row r="15820" customFormat="1" x14ac:dyDescent="0.25"/>
    <row r="15821" customFormat="1" x14ac:dyDescent="0.25"/>
    <row r="15822" customFormat="1" x14ac:dyDescent="0.25"/>
    <row r="15823" customFormat="1" x14ac:dyDescent="0.25"/>
    <row r="15824" customFormat="1" x14ac:dyDescent="0.25"/>
    <row r="15825" customFormat="1" x14ac:dyDescent="0.25"/>
    <row r="15826" customFormat="1" x14ac:dyDescent="0.25"/>
    <row r="15827" customFormat="1" x14ac:dyDescent="0.25"/>
    <row r="15828" customFormat="1" x14ac:dyDescent="0.25"/>
    <row r="15829" customFormat="1" x14ac:dyDescent="0.25"/>
    <row r="15830" customFormat="1" x14ac:dyDescent="0.25"/>
    <row r="15831" customFormat="1" x14ac:dyDescent="0.25"/>
    <row r="15832" customFormat="1" x14ac:dyDescent="0.25"/>
    <row r="15833" customFormat="1" x14ac:dyDescent="0.25"/>
    <row r="15834" customFormat="1" x14ac:dyDescent="0.25"/>
    <row r="15835" customFormat="1" x14ac:dyDescent="0.25"/>
    <row r="15836" customFormat="1" x14ac:dyDescent="0.25"/>
    <row r="15837" customFormat="1" x14ac:dyDescent="0.25"/>
    <row r="15838" customFormat="1" x14ac:dyDescent="0.25"/>
    <row r="15839" customFormat="1" x14ac:dyDescent="0.25"/>
    <row r="15840" customFormat="1" x14ac:dyDescent="0.25"/>
    <row r="15841" customFormat="1" x14ac:dyDescent="0.25"/>
    <row r="15842" customFormat="1" x14ac:dyDescent="0.25"/>
    <row r="15843" customFormat="1" x14ac:dyDescent="0.25"/>
    <row r="15844" customFormat="1" x14ac:dyDescent="0.25"/>
    <row r="15845" customFormat="1" x14ac:dyDescent="0.25"/>
    <row r="15846" customFormat="1" x14ac:dyDescent="0.25"/>
    <row r="15847" customFormat="1" x14ac:dyDescent="0.25"/>
    <row r="15848" customFormat="1" x14ac:dyDescent="0.25"/>
    <row r="15849" customFormat="1" x14ac:dyDescent="0.25"/>
    <row r="15850" customFormat="1" x14ac:dyDescent="0.25"/>
    <row r="15851" customFormat="1" x14ac:dyDescent="0.25"/>
    <row r="15852" customFormat="1" x14ac:dyDescent="0.25"/>
    <row r="15853" customFormat="1" x14ac:dyDescent="0.25"/>
    <row r="15854" customFormat="1" x14ac:dyDescent="0.25"/>
    <row r="15855" customFormat="1" x14ac:dyDescent="0.25"/>
    <row r="15856" customFormat="1" x14ac:dyDescent="0.25"/>
    <row r="15857" customFormat="1" x14ac:dyDescent="0.25"/>
    <row r="15858" customFormat="1" x14ac:dyDescent="0.25"/>
    <row r="15859" customFormat="1" x14ac:dyDescent="0.25"/>
    <row r="15860" customFormat="1" x14ac:dyDescent="0.25"/>
    <row r="15861" customFormat="1" x14ac:dyDescent="0.25"/>
    <row r="15862" customFormat="1" x14ac:dyDescent="0.25"/>
    <row r="15863" customFormat="1" x14ac:dyDescent="0.25"/>
    <row r="15864" customFormat="1" x14ac:dyDescent="0.25"/>
    <row r="15865" customFormat="1" x14ac:dyDescent="0.25"/>
    <row r="15866" customFormat="1" x14ac:dyDescent="0.25"/>
    <row r="15867" customFormat="1" x14ac:dyDescent="0.25"/>
    <row r="15868" customFormat="1" x14ac:dyDescent="0.25"/>
    <row r="15869" customFormat="1" x14ac:dyDescent="0.25"/>
    <row r="15870" customFormat="1" x14ac:dyDescent="0.25"/>
    <row r="15871" customFormat="1" x14ac:dyDescent="0.25"/>
    <row r="15872" customFormat="1" x14ac:dyDescent="0.25"/>
    <row r="15873" customFormat="1" x14ac:dyDescent="0.25"/>
    <row r="15874" customFormat="1" x14ac:dyDescent="0.25"/>
    <row r="15875" customFormat="1" x14ac:dyDescent="0.25"/>
    <row r="15876" customFormat="1" x14ac:dyDescent="0.25"/>
    <row r="15877" customFormat="1" x14ac:dyDescent="0.25"/>
    <row r="15878" customFormat="1" x14ac:dyDescent="0.25"/>
    <row r="15879" customFormat="1" x14ac:dyDescent="0.25"/>
    <row r="15880" customFormat="1" x14ac:dyDescent="0.25"/>
    <row r="15881" customFormat="1" x14ac:dyDescent="0.25"/>
    <row r="15882" customFormat="1" x14ac:dyDescent="0.25"/>
    <row r="15883" customFormat="1" x14ac:dyDescent="0.25"/>
    <row r="15884" customFormat="1" x14ac:dyDescent="0.25"/>
    <row r="15885" customFormat="1" x14ac:dyDescent="0.25"/>
    <row r="15886" customFormat="1" x14ac:dyDescent="0.25"/>
    <row r="15887" customFormat="1" x14ac:dyDescent="0.25"/>
    <row r="15888" customFormat="1" x14ac:dyDescent="0.25"/>
    <row r="15889" customFormat="1" x14ac:dyDescent="0.25"/>
    <row r="15890" customFormat="1" x14ac:dyDescent="0.25"/>
    <row r="15891" customFormat="1" x14ac:dyDescent="0.25"/>
    <row r="15892" customFormat="1" x14ac:dyDescent="0.25"/>
    <row r="15893" customFormat="1" x14ac:dyDescent="0.25"/>
    <row r="15894" customFormat="1" x14ac:dyDescent="0.25"/>
    <row r="15895" customFormat="1" x14ac:dyDescent="0.25"/>
    <row r="15896" customFormat="1" x14ac:dyDescent="0.25"/>
    <row r="15897" customFormat="1" x14ac:dyDescent="0.25"/>
    <row r="15898" customFormat="1" x14ac:dyDescent="0.25"/>
    <row r="15899" customFormat="1" x14ac:dyDescent="0.25"/>
    <row r="15900" customFormat="1" x14ac:dyDescent="0.25"/>
    <row r="15901" customFormat="1" x14ac:dyDescent="0.25"/>
    <row r="15902" customFormat="1" x14ac:dyDescent="0.25"/>
    <row r="15903" customFormat="1" x14ac:dyDescent="0.25"/>
    <row r="15904" customFormat="1" x14ac:dyDescent="0.25"/>
    <row r="15905" customFormat="1" x14ac:dyDescent="0.25"/>
    <row r="15906" customFormat="1" x14ac:dyDescent="0.25"/>
    <row r="15907" customFormat="1" x14ac:dyDescent="0.25"/>
    <row r="15908" customFormat="1" x14ac:dyDescent="0.25"/>
    <row r="15909" customFormat="1" x14ac:dyDescent="0.25"/>
    <row r="15910" customFormat="1" x14ac:dyDescent="0.25"/>
    <row r="15911" customFormat="1" x14ac:dyDescent="0.25"/>
    <row r="15912" customFormat="1" x14ac:dyDescent="0.25"/>
    <row r="15913" customFormat="1" x14ac:dyDescent="0.25"/>
    <row r="15914" customFormat="1" x14ac:dyDescent="0.25"/>
    <row r="15915" customFormat="1" x14ac:dyDescent="0.25"/>
    <row r="15916" customFormat="1" x14ac:dyDescent="0.25"/>
    <row r="15917" customFormat="1" x14ac:dyDescent="0.25"/>
    <row r="15918" customFormat="1" x14ac:dyDescent="0.25"/>
    <row r="15919" customFormat="1" x14ac:dyDescent="0.25"/>
    <row r="15920" customFormat="1" x14ac:dyDescent="0.25"/>
    <row r="15921" customFormat="1" x14ac:dyDescent="0.25"/>
    <row r="15922" customFormat="1" x14ac:dyDescent="0.25"/>
    <row r="15923" customFormat="1" x14ac:dyDescent="0.25"/>
    <row r="15924" customFormat="1" x14ac:dyDescent="0.25"/>
    <row r="15925" customFormat="1" x14ac:dyDescent="0.25"/>
    <row r="15926" customFormat="1" x14ac:dyDescent="0.25"/>
    <row r="15927" customFormat="1" x14ac:dyDescent="0.25"/>
    <row r="15928" customFormat="1" x14ac:dyDescent="0.25"/>
    <row r="15929" customFormat="1" x14ac:dyDescent="0.25"/>
    <row r="15930" customFormat="1" x14ac:dyDescent="0.25"/>
    <row r="15931" customFormat="1" x14ac:dyDescent="0.25"/>
    <row r="15932" customFormat="1" x14ac:dyDescent="0.25"/>
    <row r="15933" customFormat="1" x14ac:dyDescent="0.25"/>
    <row r="15934" customFormat="1" x14ac:dyDescent="0.25"/>
    <row r="15935" customFormat="1" x14ac:dyDescent="0.25"/>
    <row r="15936" customFormat="1" x14ac:dyDescent="0.25"/>
    <row r="15937" customFormat="1" x14ac:dyDescent="0.25"/>
    <row r="15938" customFormat="1" x14ac:dyDescent="0.25"/>
    <row r="15939" customFormat="1" x14ac:dyDescent="0.25"/>
    <row r="15940" customFormat="1" x14ac:dyDescent="0.25"/>
    <row r="15941" customFormat="1" x14ac:dyDescent="0.25"/>
    <row r="15942" customFormat="1" x14ac:dyDescent="0.25"/>
    <row r="15943" customFormat="1" x14ac:dyDescent="0.25"/>
    <row r="15944" customFormat="1" x14ac:dyDescent="0.25"/>
    <row r="15945" customFormat="1" x14ac:dyDescent="0.25"/>
    <row r="15946" customFormat="1" x14ac:dyDescent="0.25"/>
    <row r="15947" customFormat="1" x14ac:dyDescent="0.25"/>
    <row r="15948" customFormat="1" x14ac:dyDescent="0.25"/>
    <row r="15949" customFormat="1" x14ac:dyDescent="0.25"/>
    <row r="15950" customFormat="1" x14ac:dyDescent="0.25"/>
    <row r="15951" customFormat="1" x14ac:dyDescent="0.25"/>
    <row r="15952" customFormat="1" x14ac:dyDescent="0.25"/>
    <row r="15953" customFormat="1" x14ac:dyDescent="0.25"/>
    <row r="15954" customFormat="1" x14ac:dyDescent="0.25"/>
    <row r="15955" customFormat="1" x14ac:dyDescent="0.25"/>
    <row r="15956" customFormat="1" x14ac:dyDescent="0.25"/>
    <row r="15957" customFormat="1" x14ac:dyDescent="0.25"/>
    <row r="15958" customFormat="1" x14ac:dyDescent="0.25"/>
    <row r="15959" customFormat="1" x14ac:dyDescent="0.25"/>
    <row r="15960" customFormat="1" x14ac:dyDescent="0.25"/>
    <row r="15961" customFormat="1" x14ac:dyDescent="0.25"/>
    <row r="15962" customFormat="1" x14ac:dyDescent="0.25"/>
    <row r="15963" customFormat="1" x14ac:dyDescent="0.25"/>
    <row r="15964" customFormat="1" x14ac:dyDescent="0.25"/>
    <row r="15965" customFormat="1" x14ac:dyDescent="0.25"/>
    <row r="15966" customFormat="1" x14ac:dyDescent="0.25"/>
    <row r="15967" customFormat="1" x14ac:dyDescent="0.25"/>
    <row r="15968" customFormat="1" x14ac:dyDescent="0.25"/>
    <row r="15969" customFormat="1" x14ac:dyDescent="0.25"/>
    <row r="15970" customFormat="1" x14ac:dyDescent="0.25"/>
    <row r="15971" customFormat="1" x14ac:dyDescent="0.25"/>
    <row r="15972" customFormat="1" x14ac:dyDescent="0.25"/>
    <row r="15973" customFormat="1" x14ac:dyDescent="0.25"/>
    <row r="15974" customFormat="1" x14ac:dyDescent="0.25"/>
    <row r="15975" customFormat="1" x14ac:dyDescent="0.25"/>
    <row r="15976" customFormat="1" x14ac:dyDescent="0.25"/>
    <row r="15977" customFormat="1" x14ac:dyDescent="0.25"/>
    <row r="15978" customFormat="1" x14ac:dyDescent="0.25"/>
    <row r="15979" customFormat="1" x14ac:dyDescent="0.25"/>
    <row r="15980" customFormat="1" x14ac:dyDescent="0.25"/>
    <row r="15981" customFormat="1" x14ac:dyDescent="0.25"/>
    <row r="15982" customFormat="1" x14ac:dyDescent="0.25"/>
    <row r="15983" customFormat="1" x14ac:dyDescent="0.25"/>
    <row r="15984" customFormat="1" x14ac:dyDescent="0.25"/>
    <row r="15985" customFormat="1" x14ac:dyDescent="0.25"/>
    <row r="15986" customFormat="1" x14ac:dyDescent="0.25"/>
    <row r="15987" customFormat="1" x14ac:dyDescent="0.25"/>
    <row r="15988" customFormat="1" x14ac:dyDescent="0.25"/>
    <row r="15989" customFormat="1" x14ac:dyDescent="0.25"/>
    <row r="15990" customFormat="1" x14ac:dyDescent="0.25"/>
    <row r="15991" customFormat="1" x14ac:dyDescent="0.25"/>
    <row r="15992" customFormat="1" x14ac:dyDescent="0.25"/>
    <row r="15993" customFormat="1" x14ac:dyDescent="0.25"/>
    <row r="15994" customFormat="1" x14ac:dyDescent="0.25"/>
    <row r="15995" customFormat="1" x14ac:dyDescent="0.25"/>
    <row r="15996" customFormat="1" x14ac:dyDescent="0.25"/>
    <row r="15997" customFormat="1" x14ac:dyDescent="0.25"/>
    <row r="15998" customFormat="1" x14ac:dyDescent="0.25"/>
    <row r="15999" customFormat="1" x14ac:dyDescent="0.25"/>
    <row r="16000" customFormat="1" x14ac:dyDescent="0.25"/>
    <row r="16001" customFormat="1" x14ac:dyDescent="0.25"/>
    <row r="16002" customFormat="1" x14ac:dyDescent="0.25"/>
    <row r="16003" customFormat="1" x14ac:dyDescent="0.25"/>
    <row r="16004" customFormat="1" x14ac:dyDescent="0.25"/>
    <row r="16005" customFormat="1" x14ac:dyDescent="0.25"/>
    <row r="16006" customFormat="1" x14ac:dyDescent="0.25"/>
    <row r="16007" customFormat="1" x14ac:dyDescent="0.25"/>
    <row r="16008" customFormat="1" x14ac:dyDescent="0.25"/>
    <row r="16009" customFormat="1" x14ac:dyDescent="0.25"/>
    <row r="16010" customFormat="1" x14ac:dyDescent="0.25"/>
    <row r="16011" customFormat="1" x14ac:dyDescent="0.25"/>
    <row r="16012" customFormat="1" x14ac:dyDescent="0.25"/>
    <row r="16013" customFormat="1" x14ac:dyDescent="0.25"/>
    <row r="16014" customFormat="1" x14ac:dyDescent="0.25"/>
    <row r="16015" customFormat="1" x14ac:dyDescent="0.25"/>
    <row r="16016" customFormat="1" x14ac:dyDescent="0.25"/>
    <row r="16017" customFormat="1" x14ac:dyDescent="0.25"/>
    <row r="16018" customFormat="1" x14ac:dyDescent="0.25"/>
    <row r="16019" customFormat="1" x14ac:dyDescent="0.25"/>
    <row r="16020" customFormat="1" x14ac:dyDescent="0.25"/>
    <row r="16021" customFormat="1" x14ac:dyDescent="0.25"/>
    <row r="16022" customFormat="1" x14ac:dyDescent="0.25"/>
    <row r="16023" customFormat="1" x14ac:dyDescent="0.25"/>
    <row r="16024" customFormat="1" x14ac:dyDescent="0.25"/>
    <row r="16025" customFormat="1" x14ac:dyDescent="0.25"/>
    <row r="16026" customFormat="1" x14ac:dyDescent="0.25"/>
    <row r="16027" customFormat="1" x14ac:dyDescent="0.25"/>
    <row r="16028" customFormat="1" x14ac:dyDescent="0.25"/>
    <row r="16029" customFormat="1" x14ac:dyDescent="0.25"/>
    <row r="16030" customFormat="1" x14ac:dyDescent="0.25"/>
    <row r="16031" customFormat="1" x14ac:dyDescent="0.25"/>
    <row r="16032" customFormat="1" x14ac:dyDescent="0.25"/>
    <row r="16033" customFormat="1" x14ac:dyDescent="0.25"/>
    <row r="16034" customFormat="1" x14ac:dyDescent="0.25"/>
    <row r="16035" customFormat="1" x14ac:dyDescent="0.25"/>
    <row r="16036" customFormat="1" x14ac:dyDescent="0.25"/>
    <row r="16037" customFormat="1" x14ac:dyDescent="0.25"/>
    <row r="16038" customFormat="1" x14ac:dyDescent="0.25"/>
    <row r="16039" customFormat="1" x14ac:dyDescent="0.25"/>
    <row r="16040" customFormat="1" x14ac:dyDescent="0.25"/>
    <row r="16041" customFormat="1" x14ac:dyDescent="0.25"/>
    <row r="16042" customFormat="1" x14ac:dyDescent="0.25"/>
    <row r="16043" customFormat="1" x14ac:dyDescent="0.25"/>
    <row r="16044" customFormat="1" x14ac:dyDescent="0.25"/>
    <row r="16045" customFormat="1" x14ac:dyDescent="0.25"/>
    <row r="16046" customFormat="1" x14ac:dyDescent="0.25"/>
    <row r="16047" customFormat="1" x14ac:dyDescent="0.25"/>
    <row r="16048" customFormat="1" x14ac:dyDescent="0.25"/>
    <row r="16049" customFormat="1" x14ac:dyDescent="0.25"/>
    <row r="16050" customFormat="1" x14ac:dyDescent="0.25"/>
    <row r="16051" customFormat="1" x14ac:dyDescent="0.25"/>
    <row r="16052" customFormat="1" x14ac:dyDescent="0.25"/>
    <row r="16053" customFormat="1" x14ac:dyDescent="0.25"/>
    <row r="16054" customFormat="1" x14ac:dyDescent="0.25"/>
    <row r="16055" customFormat="1" x14ac:dyDescent="0.25"/>
    <row r="16056" customFormat="1" x14ac:dyDescent="0.25"/>
    <row r="16057" customFormat="1" x14ac:dyDescent="0.25"/>
    <row r="16058" customFormat="1" x14ac:dyDescent="0.25"/>
    <row r="16059" customFormat="1" x14ac:dyDescent="0.25"/>
    <row r="16060" customFormat="1" x14ac:dyDescent="0.25"/>
    <row r="16061" customFormat="1" x14ac:dyDescent="0.25"/>
    <row r="16062" customFormat="1" x14ac:dyDescent="0.25"/>
    <row r="16063" customFormat="1" x14ac:dyDescent="0.25"/>
    <row r="16064" customFormat="1" x14ac:dyDescent="0.25"/>
    <row r="16065" customFormat="1" x14ac:dyDescent="0.25"/>
    <row r="16066" customFormat="1" x14ac:dyDescent="0.25"/>
    <row r="16067" customFormat="1" x14ac:dyDescent="0.25"/>
    <row r="16068" customFormat="1" x14ac:dyDescent="0.25"/>
    <row r="16069" customFormat="1" x14ac:dyDescent="0.25"/>
    <row r="16070" customFormat="1" x14ac:dyDescent="0.25"/>
    <row r="16071" customFormat="1" x14ac:dyDescent="0.25"/>
    <row r="16072" customFormat="1" x14ac:dyDescent="0.25"/>
    <row r="16073" customFormat="1" x14ac:dyDescent="0.25"/>
    <row r="16074" customFormat="1" x14ac:dyDescent="0.25"/>
    <row r="16075" customFormat="1" x14ac:dyDescent="0.25"/>
    <row r="16076" customFormat="1" x14ac:dyDescent="0.25"/>
    <row r="16077" customFormat="1" x14ac:dyDescent="0.25"/>
    <row r="16078" customFormat="1" x14ac:dyDescent="0.25"/>
    <row r="16079" customFormat="1" x14ac:dyDescent="0.25"/>
    <row r="16080" customFormat="1" x14ac:dyDescent="0.25"/>
    <row r="16081" customFormat="1" x14ac:dyDescent="0.25"/>
    <row r="16082" customFormat="1" x14ac:dyDescent="0.25"/>
    <row r="16083" customFormat="1" x14ac:dyDescent="0.25"/>
    <row r="16084" customFormat="1" x14ac:dyDescent="0.25"/>
    <row r="16085" customFormat="1" x14ac:dyDescent="0.25"/>
    <row r="16086" customFormat="1" x14ac:dyDescent="0.25"/>
    <row r="16087" customFormat="1" x14ac:dyDescent="0.25"/>
    <row r="16088" customFormat="1" x14ac:dyDescent="0.25"/>
    <row r="16089" customFormat="1" x14ac:dyDescent="0.25"/>
    <row r="16090" customFormat="1" x14ac:dyDescent="0.25"/>
    <row r="16091" customFormat="1" x14ac:dyDescent="0.25"/>
    <row r="16092" customFormat="1" x14ac:dyDescent="0.25"/>
    <row r="16093" customFormat="1" x14ac:dyDescent="0.25"/>
    <row r="16094" customFormat="1" x14ac:dyDescent="0.25"/>
    <row r="16095" customFormat="1" x14ac:dyDescent="0.25"/>
    <row r="16096" customFormat="1" x14ac:dyDescent="0.25"/>
    <row r="16097" customFormat="1" x14ac:dyDescent="0.25"/>
    <row r="16098" customFormat="1" x14ac:dyDescent="0.25"/>
    <row r="16099" customFormat="1" x14ac:dyDescent="0.25"/>
    <row r="16100" customFormat="1" x14ac:dyDescent="0.25"/>
    <row r="16101" customFormat="1" x14ac:dyDescent="0.25"/>
    <row r="16102" customFormat="1" x14ac:dyDescent="0.25"/>
    <row r="16103" customFormat="1" x14ac:dyDescent="0.25"/>
    <row r="16104" customFormat="1" x14ac:dyDescent="0.25"/>
    <row r="16105" customFormat="1" x14ac:dyDescent="0.25"/>
    <row r="16106" customFormat="1" x14ac:dyDescent="0.25"/>
    <row r="16107" customFormat="1" x14ac:dyDescent="0.25"/>
    <row r="16108" customFormat="1" x14ac:dyDescent="0.25"/>
    <row r="16109" customFormat="1" x14ac:dyDescent="0.25"/>
    <row r="16110" customFormat="1" x14ac:dyDescent="0.25"/>
    <row r="16111" customFormat="1" x14ac:dyDescent="0.25"/>
    <row r="16112" customFormat="1" x14ac:dyDescent="0.25"/>
    <row r="16113" customFormat="1" x14ac:dyDescent="0.25"/>
    <row r="16114" customFormat="1" x14ac:dyDescent="0.25"/>
    <row r="16115" customFormat="1" x14ac:dyDescent="0.25"/>
    <row r="16116" customFormat="1" x14ac:dyDescent="0.25"/>
    <row r="16117" customFormat="1" x14ac:dyDescent="0.25"/>
    <row r="16118" customFormat="1" x14ac:dyDescent="0.25"/>
    <row r="16119" customFormat="1" x14ac:dyDescent="0.25"/>
    <row r="16120" customFormat="1" x14ac:dyDescent="0.25"/>
    <row r="16121" customFormat="1" x14ac:dyDescent="0.25"/>
    <row r="16122" customFormat="1" x14ac:dyDescent="0.25"/>
    <row r="16123" customFormat="1" x14ac:dyDescent="0.25"/>
    <row r="16124" customFormat="1" x14ac:dyDescent="0.25"/>
    <row r="16125" customFormat="1" x14ac:dyDescent="0.25"/>
    <row r="16126" customFormat="1" x14ac:dyDescent="0.25"/>
    <row r="16127" customFormat="1" x14ac:dyDescent="0.25"/>
    <row r="16128" customFormat="1" x14ac:dyDescent="0.25"/>
    <row r="16129" customFormat="1" x14ac:dyDescent="0.25"/>
    <row r="16130" customFormat="1" x14ac:dyDescent="0.25"/>
    <row r="16131" customFormat="1" x14ac:dyDescent="0.25"/>
    <row r="16132" customFormat="1" x14ac:dyDescent="0.25"/>
    <row r="16133" customFormat="1" x14ac:dyDescent="0.25"/>
    <row r="16134" customFormat="1" x14ac:dyDescent="0.25"/>
    <row r="16135" customFormat="1" x14ac:dyDescent="0.25"/>
    <row r="16136" customFormat="1" x14ac:dyDescent="0.25"/>
    <row r="16137" customFormat="1" x14ac:dyDescent="0.25"/>
    <row r="16138" customFormat="1" x14ac:dyDescent="0.25"/>
    <row r="16139" customFormat="1" x14ac:dyDescent="0.25"/>
    <row r="16140" customFormat="1" x14ac:dyDescent="0.25"/>
    <row r="16141" customFormat="1" x14ac:dyDescent="0.25"/>
    <row r="16142" customFormat="1" x14ac:dyDescent="0.25"/>
    <row r="16143" customFormat="1" x14ac:dyDescent="0.25"/>
    <row r="16144" customFormat="1" x14ac:dyDescent="0.25"/>
    <row r="16145" customFormat="1" x14ac:dyDescent="0.25"/>
    <row r="16146" customFormat="1" x14ac:dyDescent="0.25"/>
    <row r="16147" customFormat="1" x14ac:dyDescent="0.25"/>
    <row r="16148" customFormat="1" x14ac:dyDescent="0.25"/>
    <row r="16149" customFormat="1" x14ac:dyDescent="0.25"/>
    <row r="16150" customFormat="1" x14ac:dyDescent="0.25"/>
    <row r="16151" customFormat="1" x14ac:dyDescent="0.25"/>
    <row r="16152" customFormat="1" x14ac:dyDescent="0.25"/>
    <row r="16153" customFormat="1" x14ac:dyDescent="0.25"/>
    <row r="16154" customFormat="1" x14ac:dyDescent="0.25"/>
    <row r="16155" customFormat="1" x14ac:dyDescent="0.25"/>
    <row r="16156" customFormat="1" x14ac:dyDescent="0.25"/>
    <row r="16157" customFormat="1" x14ac:dyDescent="0.25"/>
    <row r="16158" customFormat="1" x14ac:dyDescent="0.25"/>
    <row r="16159" customFormat="1" x14ac:dyDescent="0.25"/>
    <row r="16160" customFormat="1" x14ac:dyDescent="0.25"/>
    <row r="16161" customFormat="1" x14ac:dyDescent="0.25"/>
    <row r="16162" customFormat="1" x14ac:dyDescent="0.25"/>
    <row r="16163" customFormat="1" x14ac:dyDescent="0.25"/>
    <row r="16164" customFormat="1" x14ac:dyDescent="0.25"/>
    <row r="16165" customFormat="1" x14ac:dyDescent="0.25"/>
    <row r="16166" customFormat="1" x14ac:dyDescent="0.25"/>
    <row r="16167" customFormat="1" x14ac:dyDescent="0.25"/>
    <row r="16168" customFormat="1" x14ac:dyDescent="0.25"/>
    <row r="16169" customFormat="1" x14ac:dyDescent="0.25"/>
    <row r="16170" customFormat="1" x14ac:dyDescent="0.25"/>
    <row r="16171" customFormat="1" x14ac:dyDescent="0.25"/>
    <row r="16172" customFormat="1" x14ac:dyDescent="0.25"/>
    <row r="16173" customFormat="1" x14ac:dyDescent="0.25"/>
    <row r="16174" customFormat="1" x14ac:dyDescent="0.25"/>
    <row r="16175" customFormat="1" x14ac:dyDescent="0.25"/>
    <row r="16176" customFormat="1" x14ac:dyDescent="0.25"/>
    <row r="16177" customFormat="1" x14ac:dyDescent="0.25"/>
    <row r="16178" customFormat="1" x14ac:dyDescent="0.25"/>
    <row r="16179" customFormat="1" x14ac:dyDescent="0.25"/>
    <row r="16180" customFormat="1" x14ac:dyDescent="0.25"/>
    <row r="16181" customFormat="1" x14ac:dyDescent="0.25"/>
    <row r="16182" customFormat="1" x14ac:dyDescent="0.25"/>
    <row r="16183" customFormat="1" x14ac:dyDescent="0.25"/>
    <row r="16184" customFormat="1" x14ac:dyDescent="0.25"/>
    <row r="16185" customFormat="1" x14ac:dyDescent="0.25"/>
    <row r="16186" customFormat="1" x14ac:dyDescent="0.25"/>
    <row r="16187" customFormat="1" x14ac:dyDescent="0.25"/>
    <row r="16188" customFormat="1" x14ac:dyDescent="0.25"/>
    <row r="16189" customFormat="1" x14ac:dyDescent="0.25"/>
    <row r="16190" customFormat="1" x14ac:dyDescent="0.25"/>
    <row r="16191" customFormat="1" x14ac:dyDescent="0.25"/>
    <row r="16192" customFormat="1" x14ac:dyDescent="0.25"/>
    <row r="16193" customFormat="1" x14ac:dyDescent="0.25"/>
    <row r="16194" customFormat="1" x14ac:dyDescent="0.25"/>
    <row r="16195" customFormat="1" x14ac:dyDescent="0.25"/>
    <row r="16196" customFormat="1" x14ac:dyDescent="0.25"/>
    <row r="16197" customFormat="1" x14ac:dyDescent="0.25"/>
    <row r="16198" customFormat="1" x14ac:dyDescent="0.25"/>
    <row r="16199" customFormat="1" x14ac:dyDescent="0.25"/>
    <row r="16200" customFormat="1" x14ac:dyDescent="0.25"/>
    <row r="16201" customFormat="1" x14ac:dyDescent="0.25"/>
    <row r="16202" customFormat="1" x14ac:dyDescent="0.25"/>
    <row r="16203" customFormat="1" x14ac:dyDescent="0.25"/>
    <row r="16204" customFormat="1" x14ac:dyDescent="0.25"/>
    <row r="16205" customFormat="1" x14ac:dyDescent="0.25"/>
    <row r="16206" customFormat="1" x14ac:dyDescent="0.25"/>
    <row r="16207" customFormat="1" x14ac:dyDescent="0.25"/>
    <row r="16208" customFormat="1" x14ac:dyDescent="0.25"/>
    <row r="16209" customFormat="1" x14ac:dyDescent="0.25"/>
    <row r="16210" customFormat="1" x14ac:dyDescent="0.25"/>
    <row r="16211" customFormat="1" x14ac:dyDescent="0.25"/>
    <row r="16212" customFormat="1" x14ac:dyDescent="0.25"/>
    <row r="16213" customFormat="1" x14ac:dyDescent="0.25"/>
    <row r="16214" customFormat="1" x14ac:dyDescent="0.25"/>
    <row r="16215" customFormat="1" x14ac:dyDescent="0.25"/>
    <row r="16216" customFormat="1" x14ac:dyDescent="0.25"/>
    <row r="16217" customFormat="1" x14ac:dyDescent="0.25"/>
    <row r="16218" customFormat="1" x14ac:dyDescent="0.25"/>
    <row r="16219" customFormat="1" x14ac:dyDescent="0.25"/>
    <row r="16220" customFormat="1" x14ac:dyDescent="0.25"/>
    <row r="16221" customFormat="1" x14ac:dyDescent="0.25"/>
    <row r="16222" customFormat="1" x14ac:dyDescent="0.25"/>
    <row r="16223" customFormat="1" x14ac:dyDescent="0.25"/>
    <row r="16224" customFormat="1" x14ac:dyDescent="0.25"/>
    <row r="16225" customFormat="1" x14ac:dyDescent="0.25"/>
    <row r="16226" customFormat="1" x14ac:dyDescent="0.25"/>
    <row r="16227" customFormat="1" x14ac:dyDescent="0.25"/>
    <row r="16228" customFormat="1" x14ac:dyDescent="0.25"/>
    <row r="16229" customFormat="1" x14ac:dyDescent="0.25"/>
    <row r="16230" customFormat="1" x14ac:dyDescent="0.25"/>
    <row r="16231" customFormat="1" x14ac:dyDescent="0.25"/>
    <row r="16232" customFormat="1" x14ac:dyDescent="0.25"/>
    <row r="16233" customFormat="1" x14ac:dyDescent="0.25"/>
    <row r="16234" customFormat="1" x14ac:dyDescent="0.25"/>
    <row r="16235" customFormat="1" x14ac:dyDescent="0.25"/>
    <row r="16236" customFormat="1" x14ac:dyDescent="0.25"/>
    <row r="16237" customFormat="1" x14ac:dyDescent="0.25"/>
    <row r="16238" customFormat="1" x14ac:dyDescent="0.25"/>
    <row r="16239" customFormat="1" x14ac:dyDescent="0.25"/>
    <row r="16240" customFormat="1" x14ac:dyDescent="0.25"/>
    <row r="16241" customFormat="1" x14ac:dyDescent="0.25"/>
    <row r="16242" customFormat="1" x14ac:dyDescent="0.25"/>
    <row r="16243" customFormat="1" x14ac:dyDescent="0.25"/>
    <row r="16244" customFormat="1" x14ac:dyDescent="0.25"/>
    <row r="16245" customFormat="1" x14ac:dyDescent="0.25"/>
    <row r="16246" customFormat="1" x14ac:dyDescent="0.25"/>
    <row r="16247" customFormat="1" x14ac:dyDescent="0.25"/>
    <row r="16248" customFormat="1" x14ac:dyDescent="0.25"/>
    <row r="16249" customFormat="1" x14ac:dyDescent="0.25"/>
    <row r="16250" customFormat="1" x14ac:dyDescent="0.25"/>
    <row r="16251" customFormat="1" x14ac:dyDescent="0.25"/>
    <row r="16252" customFormat="1" x14ac:dyDescent="0.25"/>
    <row r="16253" customFormat="1" x14ac:dyDescent="0.25"/>
    <row r="16254" customFormat="1" x14ac:dyDescent="0.25"/>
    <row r="16255" customFormat="1" x14ac:dyDescent="0.25"/>
    <row r="16256" customFormat="1" x14ac:dyDescent="0.25"/>
    <row r="16257" customFormat="1" x14ac:dyDescent="0.25"/>
    <row r="16258" customFormat="1" x14ac:dyDescent="0.25"/>
    <row r="16259" customFormat="1" x14ac:dyDescent="0.25"/>
    <row r="16260" customFormat="1" x14ac:dyDescent="0.25"/>
    <row r="16261" customFormat="1" x14ac:dyDescent="0.25"/>
    <row r="16262" customFormat="1" x14ac:dyDescent="0.25"/>
    <row r="16263" customFormat="1" x14ac:dyDescent="0.25"/>
    <row r="16264" customFormat="1" x14ac:dyDescent="0.25"/>
    <row r="16265" customFormat="1" x14ac:dyDescent="0.25"/>
    <row r="16266" customFormat="1" x14ac:dyDescent="0.25"/>
    <row r="16267" customFormat="1" x14ac:dyDescent="0.25"/>
    <row r="16268" customFormat="1" x14ac:dyDescent="0.25"/>
    <row r="16269" customFormat="1" x14ac:dyDescent="0.25"/>
    <row r="16270" customFormat="1" x14ac:dyDescent="0.25"/>
    <row r="16271" customFormat="1" x14ac:dyDescent="0.25"/>
    <row r="16272" customFormat="1" x14ac:dyDescent="0.25"/>
    <row r="16273" customFormat="1" x14ac:dyDescent="0.25"/>
    <row r="16274" customFormat="1" x14ac:dyDescent="0.25"/>
    <row r="16275" customFormat="1" x14ac:dyDescent="0.25"/>
    <row r="16276" customFormat="1" x14ac:dyDescent="0.25"/>
    <row r="16277" customFormat="1" x14ac:dyDescent="0.25"/>
    <row r="16278" customFormat="1" x14ac:dyDescent="0.25"/>
    <row r="16279" customFormat="1" x14ac:dyDescent="0.25"/>
    <row r="16280" customFormat="1" x14ac:dyDescent="0.25"/>
    <row r="16281" customFormat="1" x14ac:dyDescent="0.25"/>
    <row r="16282" customFormat="1" x14ac:dyDescent="0.25"/>
    <row r="16283" customFormat="1" x14ac:dyDescent="0.25"/>
    <row r="16284" customFormat="1" x14ac:dyDescent="0.25"/>
    <row r="16285" customFormat="1" x14ac:dyDescent="0.25"/>
    <row r="16286" customFormat="1" x14ac:dyDescent="0.25"/>
    <row r="16287" customFormat="1" x14ac:dyDescent="0.25"/>
    <row r="16288" customFormat="1" x14ac:dyDescent="0.25"/>
    <row r="16289" customFormat="1" x14ac:dyDescent="0.25"/>
    <row r="16290" customFormat="1" x14ac:dyDescent="0.25"/>
    <row r="16291" customFormat="1" x14ac:dyDescent="0.25"/>
    <row r="16292" customFormat="1" x14ac:dyDescent="0.25"/>
    <row r="16293" customFormat="1" x14ac:dyDescent="0.25"/>
    <row r="16294" customFormat="1" x14ac:dyDescent="0.25"/>
    <row r="16295" customFormat="1" x14ac:dyDescent="0.25"/>
    <row r="16296" customFormat="1" x14ac:dyDescent="0.25"/>
    <row r="16297" customFormat="1" x14ac:dyDescent="0.25"/>
    <row r="16298" customFormat="1" x14ac:dyDescent="0.25"/>
    <row r="16299" customFormat="1" x14ac:dyDescent="0.25"/>
    <row r="16300" customFormat="1" x14ac:dyDescent="0.25"/>
    <row r="16301" customFormat="1" x14ac:dyDescent="0.25"/>
    <row r="16302" customFormat="1" x14ac:dyDescent="0.25"/>
    <row r="16303" customFormat="1" x14ac:dyDescent="0.25"/>
    <row r="16304" customFormat="1" x14ac:dyDescent="0.25"/>
    <row r="16305" customFormat="1" x14ac:dyDescent="0.25"/>
    <row r="16306" customFormat="1" x14ac:dyDescent="0.25"/>
    <row r="16307" customFormat="1" x14ac:dyDescent="0.25"/>
    <row r="16308" customFormat="1" x14ac:dyDescent="0.25"/>
    <row r="16309" customFormat="1" x14ac:dyDescent="0.25"/>
    <row r="16310" customFormat="1" x14ac:dyDescent="0.25"/>
    <row r="16311" customFormat="1" x14ac:dyDescent="0.25"/>
    <row r="16312" customFormat="1" x14ac:dyDescent="0.25"/>
    <row r="16313" customFormat="1" x14ac:dyDescent="0.25"/>
    <row r="16314" customFormat="1" x14ac:dyDescent="0.25"/>
    <row r="16315" customFormat="1" x14ac:dyDescent="0.25"/>
    <row r="16316" customFormat="1" x14ac:dyDescent="0.25"/>
    <row r="16317" customFormat="1" x14ac:dyDescent="0.25"/>
    <row r="16318" customFormat="1" x14ac:dyDescent="0.25"/>
    <row r="16319" customFormat="1" x14ac:dyDescent="0.25"/>
    <row r="16320" customFormat="1" x14ac:dyDescent="0.25"/>
    <row r="16321" customFormat="1" x14ac:dyDescent="0.25"/>
    <row r="16322" customFormat="1" x14ac:dyDescent="0.25"/>
    <row r="16323" customFormat="1" x14ac:dyDescent="0.25"/>
    <row r="16324" customFormat="1" x14ac:dyDescent="0.25"/>
    <row r="16325" customFormat="1" x14ac:dyDescent="0.25"/>
    <row r="16326" customFormat="1" x14ac:dyDescent="0.25"/>
    <row r="16327" customFormat="1" x14ac:dyDescent="0.25"/>
    <row r="16328" customFormat="1" x14ac:dyDescent="0.25"/>
    <row r="16329" customFormat="1" x14ac:dyDescent="0.25"/>
    <row r="16330" customFormat="1" x14ac:dyDescent="0.25"/>
    <row r="16331" customFormat="1" x14ac:dyDescent="0.25"/>
    <row r="16332" customFormat="1" x14ac:dyDescent="0.25"/>
    <row r="16333" customFormat="1" x14ac:dyDescent="0.25"/>
    <row r="16334" customFormat="1" x14ac:dyDescent="0.25"/>
    <row r="16335" customFormat="1" x14ac:dyDescent="0.25"/>
    <row r="16336" customFormat="1" x14ac:dyDescent="0.25"/>
    <row r="16337" customFormat="1" x14ac:dyDescent="0.25"/>
    <row r="16338" customFormat="1" x14ac:dyDescent="0.25"/>
    <row r="16339" customFormat="1" x14ac:dyDescent="0.25"/>
    <row r="16340" customFormat="1" x14ac:dyDescent="0.25"/>
    <row r="16341" customFormat="1" x14ac:dyDescent="0.25"/>
    <row r="16342" customFormat="1" x14ac:dyDescent="0.25"/>
    <row r="16343" customFormat="1" x14ac:dyDescent="0.25"/>
    <row r="16344" customFormat="1" x14ac:dyDescent="0.25"/>
    <row r="16345" customFormat="1" x14ac:dyDescent="0.25"/>
    <row r="16346" customFormat="1" x14ac:dyDescent="0.25"/>
    <row r="16347" customFormat="1" x14ac:dyDescent="0.25"/>
    <row r="16348" customFormat="1" x14ac:dyDescent="0.25"/>
    <row r="16349" customFormat="1" x14ac:dyDescent="0.25"/>
    <row r="16350" customFormat="1" x14ac:dyDescent="0.25"/>
    <row r="16351" customFormat="1" x14ac:dyDescent="0.25"/>
    <row r="16352" customFormat="1" x14ac:dyDescent="0.25"/>
    <row r="16353" customFormat="1" x14ac:dyDescent="0.25"/>
    <row r="16354" customFormat="1" x14ac:dyDescent="0.25"/>
    <row r="16355" customFormat="1" x14ac:dyDescent="0.25"/>
    <row r="16356" customFormat="1" x14ac:dyDescent="0.25"/>
    <row r="16357" customFormat="1" x14ac:dyDescent="0.25"/>
    <row r="16358" customFormat="1" x14ac:dyDescent="0.25"/>
    <row r="16359" customFormat="1" x14ac:dyDescent="0.25"/>
    <row r="16360" customFormat="1" x14ac:dyDescent="0.25"/>
    <row r="16361" customFormat="1" x14ac:dyDescent="0.25"/>
    <row r="16362" customFormat="1" x14ac:dyDescent="0.25"/>
    <row r="16363" customFormat="1" x14ac:dyDescent="0.25"/>
    <row r="16364" customFormat="1" x14ac:dyDescent="0.25"/>
    <row r="16365" customFormat="1" x14ac:dyDescent="0.25"/>
    <row r="16366" customFormat="1" x14ac:dyDescent="0.25"/>
    <row r="16367" customFormat="1" x14ac:dyDescent="0.25"/>
    <row r="16368" customFormat="1" x14ac:dyDescent="0.25"/>
    <row r="16369" customFormat="1" x14ac:dyDescent="0.25"/>
    <row r="16370" customFormat="1" x14ac:dyDescent="0.25"/>
    <row r="16371" customFormat="1" x14ac:dyDescent="0.25"/>
    <row r="16372" customFormat="1" x14ac:dyDescent="0.25"/>
    <row r="16373" customFormat="1" x14ac:dyDescent="0.25"/>
    <row r="16374" customFormat="1" x14ac:dyDescent="0.25"/>
    <row r="16375" customFormat="1" x14ac:dyDescent="0.25"/>
    <row r="16376" customFormat="1" x14ac:dyDescent="0.25"/>
    <row r="16377" customFormat="1" x14ac:dyDescent="0.25"/>
    <row r="16378" customFormat="1" x14ac:dyDescent="0.25"/>
    <row r="16379" customFormat="1" x14ac:dyDescent="0.25"/>
    <row r="16380" customFormat="1" x14ac:dyDescent="0.25"/>
    <row r="16381" customFormat="1" x14ac:dyDescent="0.25"/>
    <row r="16382" customFormat="1" x14ac:dyDescent="0.25"/>
    <row r="16383" customFormat="1" x14ac:dyDescent="0.25"/>
    <row r="16384" customFormat="1" x14ac:dyDescent="0.25"/>
    <row r="16385" customFormat="1" x14ac:dyDescent="0.25"/>
    <row r="16386" customFormat="1" x14ac:dyDescent="0.25"/>
    <row r="16387" customFormat="1" x14ac:dyDescent="0.25"/>
    <row r="16388" customFormat="1" x14ac:dyDescent="0.25"/>
    <row r="16389" customFormat="1" x14ac:dyDescent="0.25"/>
    <row r="16390" customFormat="1" x14ac:dyDescent="0.25"/>
    <row r="16391" customFormat="1" x14ac:dyDescent="0.25"/>
    <row r="16392" customFormat="1" x14ac:dyDescent="0.25"/>
    <row r="16393" customFormat="1" x14ac:dyDescent="0.25"/>
    <row r="16394" customFormat="1" x14ac:dyDescent="0.25"/>
    <row r="16395" customFormat="1" x14ac:dyDescent="0.25"/>
    <row r="16396" customFormat="1" x14ac:dyDescent="0.25"/>
    <row r="16397" customFormat="1" x14ac:dyDescent="0.25"/>
    <row r="16398" customFormat="1" x14ac:dyDescent="0.25"/>
    <row r="16399" customFormat="1" x14ac:dyDescent="0.25"/>
    <row r="16400" customFormat="1" x14ac:dyDescent="0.25"/>
    <row r="16401" customFormat="1" x14ac:dyDescent="0.25"/>
    <row r="16402" customFormat="1" x14ac:dyDescent="0.25"/>
    <row r="16403" customFormat="1" x14ac:dyDescent="0.25"/>
    <row r="16404" customFormat="1" x14ac:dyDescent="0.25"/>
    <row r="16405" customFormat="1" x14ac:dyDescent="0.25"/>
    <row r="16406" customFormat="1" x14ac:dyDescent="0.25"/>
    <row r="16407" customFormat="1" x14ac:dyDescent="0.25"/>
    <row r="16408" customFormat="1" x14ac:dyDescent="0.25"/>
    <row r="16409" customFormat="1" x14ac:dyDescent="0.25"/>
    <row r="16410" customFormat="1" x14ac:dyDescent="0.25"/>
    <row r="16411" customFormat="1" x14ac:dyDescent="0.25"/>
    <row r="16412" customFormat="1" x14ac:dyDescent="0.25"/>
    <row r="16413" customFormat="1" x14ac:dyDescent="0.25"/>
    <row r="16414" customFormat="1" x14ac:dyDescent="0.25"/>
    <row r="16415" customFormat="1" x14ac:dyDescent="0.25"/>
    <row r="16416" customFormat="1" x14ac:dyDescent="0.25"/>
    <row r="16417" customFormat="1" x14ac:dyDescent="0.25"/>
    <row r="16418" customFormat="1" x14ac:dyDescent="0.25"/>
    <row r="16419" customFormat="1" x14ac:dyDescent="0.25"/>
    <row r="16420" customFormat="1" x14ac:dyDescent="0.25"/>
    <row r="16421" customFormat="1" x14ac:dyDescent="0.25"/>
    <row r="16422" customFormat="1" x14ac:dyDescent="0.25"/>
    <row r="16423" customFormat="1" x14ac:dyDescent="0.25"/>
    <row r="16424" customFormat="1" x14ac:dyDescent="0.25"/>
    <row r="16425" customFormat="1" x14ac:dyDescent="0.25"/>
    <row r="16426" customFormat="1" x14ac:dyDescent="0.25"/>
    <row r="16427" customFormat="1" x14ac:dyDescent="0.25"/>
    <row r="16428" customFormat="1" x14ac:dyDescent="0.25"/>
    <row r="16429" customFormat="1" x14ac:dyDescent="0.25"/>
    <row r="16430" customFormat="1" x14ac:dyDescent="0.25"/>
    <row r="16431" customFormat="1" x14ac:dyDescent="0.25"/>
    <row r="16432" customFormat="1" x14ac:dyDescent="0.25"/>
    <row r="16433" customFormat="1" x14ac:dyDescent="0.25"/>
    <row r="16434" customFormat="1" x14ac:dyDescent="0.25"/>
    <row r="16435" customFormat="1" x14ac:dyDescent="0.25"/>
    <row r="16436" customFormat="1" x14ac:dyDescent="0.25"/>
    <row r="16437" customFormat="1" x14ac:dyDescent="0.25"/>
    <row r="16438" customFormat="1" x14ac:dyDescent="0.25"/>
    <row r="16439" customFormat="1" x14ac:dyDescent="0.25"/>
    <row r="16440" customFormat="1" x14ac:dyDescent="0.25"/>
    <row r="16441" customFormat="1" x14ac:dyDescent="0.25"/>
    <row r="16442" customFormat="1" x14ac:dyDescent="0.25"/>
    <row r="16443" customFormat="1" x14ac:dyDescent="0.25"/>
    <row r="16444" customFormat="1" x14ac:dyDescent="0.25"/>
    <row r="16445" customFormat="1" x14ac:dyDescent="0.25"/>
    <row r="16446" customFormat="1" x14ac:dyDescent="0.25"/>
    <row r="16447" customFormat="1" x14ac:dyDescent="0.25"/>
    <row r="16448" customFormat="1" x14ac:dyDescent="0.25"/>
    <row r="16449" customFormat="1" x14ac:dyDescent="0.25"/>
    <row r="16450" customFormat="1" x14ac:dyDescent="0.25"/>
    <row r="16451" customFormat="1" x14ac:dyDescent="0.25"/>
    <row r="16452" customFormat="1" x14ac:dyDescent="0.25"/>
    <row r="16453" customFormat="1" x14ac:dyDescent="0.25"/>
    <row r="16454" customFormat="1" x14ac:dyDescent="0.25"/>
    <row r="16455" customFormat="1" x14ac:dyDescent="0.25"/>
    <row r="16456" customFormat="1" x14ac:dyDescent="0.25"/>
    <row r="16457" customFormat="1" x14ac:dyDescent="0.25"/>
    <row r="16458" customFormat="1" x14ac:dyDescent="0.25"/>
    <row r="16459" customFormat="1" x14ac:dyDescent="0.25"/>
    <row r="16460" customFormat="1" x14ac:dyDescent="0.25"/>
    <row r="16461" customFormat="1" x14ac:dyDescent="0.25"/>
    <row r="16462" customFormat="1" x14ac:dyDescent="0.25"/>
    <row r="16463" customFormat="1" x14ac:dyDescent="0.25"/>
    <row r="16464" customFormat="1" x14ac:dyDescent="0.25"/>
    <row r="16465" customFormat="1" x14ac:dyDescent="0.25"/>
    <row r="16466" customFormat="1" x14ac:dyDescent="0.25"/>
    <row r="16467" customFormat="1" x14ac:dyDescent="0.25"/>
    <row r="16468" customFormat="1" x14ac:dyDescent="0.25"/>
    <row r="16469" customFormat="1" x14ac:dyDescent="0.25"/>
    <row r="16470" customFormat="1" x14ac:dyDescent="0.25"/>
    <row r="16471" customFormat="1" x14ac:dyDescent="0.25"/>
    <row r="16472" customFormat="1" x14ac:dyDescent="0.25"/>
    <row r="16473" customFormat="1" x14ac:dyDescent="0.25"/>
    <row r="16474" customFormat="1" x14ac:dyDescent="0.25"/>
    <row r="16475" customFormat="1" x14ac:dyDescent="0.25"/>
    <row r="16476" customFormat="1" x14ac:dyDescent="0.25"/>
    <row r="16477" customFormat="1" x14ac:dyDescent="0.25"/>
    <row r="16478" customFormat="1" x14ac:dyDescent="0.25"/>
    <row r="16479" customFormat="1" x14ac:dyDescent="0.25"/>
    <row r="16480" customFormat="1" x14ac:dyDescent="0.25"/>
    <row r="16481" customFormat="1" x14ac:dyDescent="0.25"/>
    <row r="16482" customFormat="1" x14ac:dyDescent="0.25"/>
    <row r="16483" customFormat="1" x14ac:dyDescent="0.25"/>
    <row r="16484" customFormat="1" x14ac:dyDescent="0.25"/>
    <row r="16485" customFormat="1" x14ac:dyDescent="0.25"/>
    <row r="16486" customFormat="1" x14ac:dyDescent="0.25"/>
    <row r="16487" customFormat="1" x14ac:dyDescent="0.25"/>
    <row r="16488" customFormat="1" x14ac:dyDescent="0.25"/>
    <row r="16489" customFormat="1" x14ac:dyDescent="0.25"/>
    <row r="16490" customFormat="1" x14ac:dyDescent="0.25"/>
    <row r="16491" customFormat="1" x14ac:dyDescent="0.25"/>
    <row r="16492" customFormat="1" x14ac:dyDescent="0.25"/>
    <row r="16493" customFormat="1" x14ac:dyDescent="0.25"/>
    <row r="16494" customFormat="1" x14ac:dyDescent="0.25"/>
    <row r="16495" customFormat="1" x14ac:dyDescent="0.25"/>
    <row r="16496" customFormat="1" x14ac:dyDescent="0.25"/>
    <row r="16497" customFormat="1" x14ac:dyDescent="0.25"/>
    <row r="16498" customFormat="1" x14ac:dyDescent="0.25"/>
    <row r="16499" customFormat="1" x14ac:dyDescent="0.25"/>
    <row r="16500" customFormat="1" x14ac:dyDescent="0.25"/>
    <row r="16501" customFormat="1" x14ac:dyDescent="0.25"/>
    <row r="16502" customFormat="1" x14ac:dyDescent="0.25"/>
    <row r="16503" customFormat="1" x14ac:dyDescent="0.25"/>
    <row r="16504" customFormat="1" x14ac:dyDescent="0.25"/>
    <row r="16505" customFormat="1" x14ac:dyDescent="0.25"/>
    <row r="16506" customFormat="1" x14ac:dyDescent="0.25"/>
    <row r="16507" customFormat="1" x14ac:dyDescent="0.25"/>
    <row r="16508" customFormat="1" x14ac:dyDescent="0.25"/>
    <row r="16509" customFormat="1" x14ac:dyDescent="0.25"/>
    <row r="16510" customFormat="1" x14ac:dyDescent="0.25"/>
    <row r="16511" customFormat="1" x14ac:dyDescent="0.25"/>
    <row r="16512" customFormat="1" x14ac:dyDescent="0.25"/>
    <row r="16513" customFormat="1" x14ac:dyDescent="0.25"/>
    <row r="16514" customFormat="1" x14ac:dyDescent="0.25"/>
    <row r="16515" customFormat="1" x14ac:dyDescent="0.25"/>
    <row r="16516" customFormat="1" x14ac:dyDescent="0.25"/>
    <row r="16517" customFormat="1" x14ac:dyDescent="0.25"/>
    <row r="16518" customFormat="1" x14ac:dyDescent="0.25"/>
    <row r="16519" customFormat="1" x14ac:dyDescent="0.25"/>
    <row r="16520" customFormat="1" x14ac:dyDescent="0.25"/>
    <row r="16521" customFormat="1" x14ac:dyDescent="0.25"/>
    <row r="16522" customFormat="1" x14ac:dyDescent="0.25"/>
    <row r="16523" customFormat="1" x14ac:dyDescent="0.25"/>
    <row r="16524" customFormat="1" x14ac:dyDescent="0.25"/>
    <row r="16525" customFormat="1" x14ac:dyDescent="0.25"/>
    <row r="16526" customFormat="1" x14ac:dyDescent="0.25"/>
    <row r="16527" customFormat="1" x14ac:dyDescent="0.25"/>
    <row r="16528" customFormat="1" x14ac:dyDescent="0.25"/>
    <row r="16529" customFormat="1" x14ac:dyDescent="0.25"/>
    <row r="16530" customFormat="1" x14ac:dyDescent="0.25"/>
    <row r="16531" customFormat="1" x14ac:dyDescent="0.25"/>
    <row r="16532" customFormat="1" x14ac:dyDescent="0.25"/>
    <row r="16533" customFormat="1" x14ac:dyDescent="0.25"/>
    <row r="16534" customFormat="1" x14ac:dyDescent="0.25"/>
    <row r="16535" customFormat="1" x14ac:dyDescent="0.25"/>
    <row r="16536" customFormat="1" x14ac:dyDescent="0.25"/>
    <row r="16537" customFormat="1" x14ac:dyDescent="0.25"/>
    <row r="16538" customFormat="1" x14ac:dyDescent="0.25"/>
    <row r="16539" customFormat="1" x14ac:dyDescent="0.25"/>
    <row r="16540" customFormat="1" x14ac:dyDescent="0.25"/>
    <row r="16541" customFormat="1" x14ac:dyDescent="0.25"/>
    <row r="16542" customFormat="1" x14ac:dyDescent="0.25"/>
    <row r="16543" customFormat="1" x14ac:dyDescent="0.25"/>
    <row r="16544" customFormat="1" x14ac:dyDescent="0.25"/>
    <row r="16545" customFormat="1" x14ac:dyDescent="0.25"/>
    <row r="16546" customFormat="1" x14ac:dyDescent="0.25"/>
    <row r="16547" customFormat="1" x14ac:dyDescent="0.25"/>
    <row r="16548" customFormat="1" x14ac:dyDescent="0.25"/>
    <row r="16549" customFormat="1" x14ac:dyDescent="0.25"/>
    <row r="16550" customFormat="1" x14ac:dyDescent="0.25"/>
    <row r="16551" customFormat="1" x14ac:dyDescent="0.25"/>
    <row r="16552" customFormat="1" x14ac:dyDescent="0.25"/>
    <row r="16553" customFormat="1" x14ac:dyDescent="0.25"/>
    <row r="16554" customFormat="1" x14ac:dyDescent="0.25"/>
    <row r="16555" customFormat="1" x14ac:dyDescent="0.25"/>
    <row r="16556" customFormat="1" x14ac:dyDescent="0.25"/>
    <row r="16557" customFormat="1" x14ac:dyDescent="0.25"/>
    <row r="16558" customFormat="1" x14ac:dyDescent="0.25"/>
    <row r="16559" customFormat="1" x14ac:dyDescent="0.25"/>
    <row r="16560" customFormat="1" x14ac:dyDescent="0.25"/>
    <row r="16561" customFormat="1" x14ac:dyDescent="0.25"/>
    <row r="16562" customFormat="1" x14ac:dyDescent="0.25"/>
    <row r="16563" customFormat="1" x14ac:dyDescent="0.25"/>
    <row r="16564" customFormat="1" x14ac:dyDescent="0.25"/>
    <row r="16565" customFormat="1" x14ac:dyDescent="0.25"/>
    <row r="16566" customFormat="1" x14ac:dyDescent="0.25"/>
    <row r="16567" customFormat="1" x14ac:dyDescent="0.25"/>
    <row r="16568" customFormat="1" x14ac:dyDescent="0.25"/>
    <row r="16569" customFormat="1" x14ac:dyDescent="0.25"/>
    <row r="16570" customFormat="1" x14ac:dyDescent="0.25"/>
    <row r="16571" customFormat="1" x14ac:dyDescent="0.25"/>
    <row r="16572" customFormat="1" x14ac:dyDescent="0.25"/>
    <row r="16573" customFormat="1" x14ac:dyDescent="0.25"/>
    <row r="16574" customFormat="1" x14ac:dyDescent="0.25"/>
    <row r="16575" customFormat="1" x14ac:dyDescent="0.25"/>
    <row r="16576" customFormat="1" x14ac:dyDescent="0.25"/>
    <row r="16577" customFormat="1" x14ac:dyDescent="0.25"/>
    <row r="16578" customFormat="1" x14ac:dyDescent="0.25"/>
    <row r="16579" customFormat="1" x14ac:dyDescent="0.25"/>
    <row r="16580" customFormat="1" x14ac:dyDescent="0.25"/>
    <row r="16581" customFormat="1" x14ac:dyDescent="0.25"/>
    <row r="16582" customFormat="1" x14ac:dyDescent="0.25"/>
    <row r="16583" customFormat="1" x14ac:dyDescent="0.25"/>
    <row r="16584" customFormat="1" x14ac:dyDescent="0.25"/>
    <row r="16585" customFormat="1" x14ac:dyDescent="0.25"/>
    <row r="16586" customFormat="1" x14ac:dyDescent="0.25"/>
    <row r="16587" customFormat="1" x14ac:dyDescent="0.25"/>
    <row r="16588" customFormat="1" x14ac:dyDescent="0.25"/>
    <row r="16589" customFormat="1" x14ac:dyDescent="0.25"/>
    <row r="16590" customFormat="1" x14ac:dyDescent="0.25"/>
    <row r="16591" customFormat="1" x14ac:dyDescent="0.25"/>
    <row r="16592" customFormat="1" x14ac:dyDescent="0.25"/>
    <row r="16593" customFormat="1" x14ac:dyDescent="0.25"/>
    <row r="16594" customFormat="1" x14ac:dyDescent="0.25"/>
    <row r="16595" customFormat="1" x14ac:dyDescent="0.25"/>
    <row r="16596" customFormat="1" x14ac:dyDescent="0.25"/>
    <row r="16597" customFormat="1" x14ac:dyDescent="0.25"/>
    <row r="16598" customFormat="1" x14ac:dyDescent="0.25"/>
    <row r="16599" customFormat="1" x14ac:dyDescent="0.25"/>
    <row r="16600" customFormat="1" x14ac:dyDescent="0.25"/>
    <row r="16601" customFormat="1" x14ac:dyDescent="0.25"/>
    <row r="16602" customFormat="1" x14ac:dyDescent="0.25"/>
    <row r="16603" customFormat="1" x14ac:dyDescent="0.25"/>
    <row r="16604" customFormat="1" x14ac:dyDescent="0.25"/>
    <row r="16605" customFormat="1" x14ac:dyDescent="0.25"/>
    <row r="16606" customFormat="1" x14ac:dyDescent="0.25"/>
    <row r="16607" customFormat="1" x14ac:dyDescent="0.25"/>
    <row r="16608" customFormat="1" x14ac:dyDescent="0.25"/>
    <row r="16609" customFormat="1" x14ac:dyDescent="0.25"/>
    <row r="16610" customFormat="1" x14ac:dyDescent="0.25"/>
    <row r="16611" customFormat="1" x14ac:dyDescent="0.25"/>
    <row r="16612" customFormat="1" x14ac:dyDescent="0.25"/>
    <row r="16613" customFormat="1" x14ac:dyDescent="0.25"/>
    <row r="16614" customFormat="1" x14ac:dyDescent="0.25"/>
    <row r="16615" customFormat="1" x14ac:dyDescent="0.25"/>
    <row r="16616" customFormat="1" x14ac:dyDescent="0.25"/>
    <row r="16617" customFormat="1" x14ac:dyDescent="0.25"/>
    <row r="16618" customFormat="1" x14ac:dyDescent="0.25"/>
    <row r="16619" customFormat="1" x14ac:dyDescent="0.25"/>
    <row r="16620" customFormat="1" x14ac:dyDescent="0.25"/>
    <row r="16621" customFormat="1" x14ac:dyDescent="0.25"/>
    <row r="16622" customFormat="1" x14ac:dyDescent="0.25"/>
    <row r="16623" customFormat="1" x14ac:dyDescent="0.25"/>
    <row r="16624" customFormat="1" x14ac:dyDescent="0.25"/>
    <row r="16625" customFormat="1" x14ac:dyDescent="0.25"/>
    <row r="16626" customFormat="1" x14ac:dyDescent="0.25"/>
    <row r="16627" customFormat="1" x14ac:dyDescent="0.25"/>
    <row r="16628" customFormat="1" x14ac:dyDescent="0.25"/>
    <row r="16629" customFormat="1" x14ac:dyDescent="0.25"/>
    <row r="16630" customFormat="1" x14ac:dyDescent="0.25"/>
    <row r="16631" customFormat="1" x14ac:dyDescent="0.25"/>
    <row r="16632" customFormat="1" x14ac:dyDescent="0.25"/>
    <row r="16633" customFormat="1" x14ac:dyDescent="0.25"/>
    <row r="16634" customFormat="1" x14ac:dyDescent="0.25"/>
    <row r="16635" customFormat="1" x14ac:dyDescent="0.25"/>
    <row r="16636" customFormat="1" x14ac:dyDescent="0.25"/>
    <row r="16637" customFormat="1" x14ac:dyDescent="0.25"/>
    <row r="16638" customFormat="1" x14ac:dyDescent="0.25"/>
    <row r="16639" customFormat="1" x14ac:dyDescent="0.25"/>
    <row r="16640" customFormat="1" x14ac:dyDescent="0.25"/>
    <row r="16641" customFormat="1" x14ac:dyDescent="0.25"/>
    <row r="16642" customFormat="1" x14ac:dyDescent="0.25"/>
    <row r="16643" customFormat="1" x14ac:dyDescent="0.25"/>
    <row r="16644" customFormat="1" x14ac:dyDescent="0.25"/>
    <row r="16645" customFormat="1" x14ac:dyDescent="0.25"/>
    <row r="16646" customFormat="1" x14ac:dyDescent="0.25"/>
    <row r="16647" customFormat="1" x14ac:dyDescent="0.25"/>
    <row r="16648" customFormat="1" x14ac:dyDescent="0.25"/>
    <row r="16649" customFormat="1" x14ac:dyDescent="0.25"/>
    <row r="16650" customFormat="1" x14ac:dyDescent="0.25"/>
    <row r="16651" customFormat="1" x14ac:dyDescent="0.25"/>
    <row r="16652" customFormat="1" x14ac:dyDescent="0.25"/>
    <row r="16653" customFormat="1" x14ac:dyDescent="0.25"/>
    <row r="16654" customFormat="1" x14ac:dyDescent="0.25"/>
    <row r="16655" customFormat="1" x14ac:dyDescent="0.25"/>
    <row r="16656" customFormat="1" x14ac:dyDescent="0.25"/>
    <row r="16657" customFormat="1" x14ac:dyDescent="0.25"/>
    <row r="16658" customFormat="1" x14ac:dyDescent="0.25"/>
    <row r="16659" customFormat="1" x14ac:dyDescent="0.25"/>
    <row r="16660" customFormat="1" x14ac:dyDescent="0.25"/>
    <row r="16661" customFormat="1" x14ac:dyDescent="0.25"/>
    <row r="16662" customFormat="1" x14ac:dyDescent="0.25"/>
    <row r="16663" customFormat="1" x14ac:dyDescent="0.25"/>
    <row r="16664" customFormat="1" x14ac:dyDescent="0.25"/>
    <row r="16665" customFormat="1" x14ac:dyDescent="0.25"/>
    <row r="16666" customFormat="1" x14ac:dyDescent="0.25"/>
    <row r="16667" customFormat="1" x14ac:dyDescent="0.25"/>
    <row r="16668" customFormat="1" x14ac:dyDescent="0.25"/>
    <row r="16669" customFormat="1" x14ac:dyDescent="0.25"/>
    <row r="16670" customFormat="1" x14ac:dyDescent="0.25"/>
    <row r="16671" customFormat="1" x14ac:dyDescent="0.25"/>
    <row r="16672" customFormat="1" x14ac:dyDescent="0.25"/>
    <row r="16673" customFormat="1" x14ac:dyDescent="0.25"/>
    <row r="16674" customFormat="1" x14ac:dyDescent="0.25"/>
    <row r="16675" customFormat="1" x14ac:dyDescent="0.25"/>
    <row r="16676" customFormat="1" x14ac:dyDescent="0.25"/>
    <row r="16677" customFormat="1" x14ac:dyDescent="0.25"/>
    <row r="16678" customFormat="1" x14ac:dyDescent="0.25"/>
    <row r="16679" customFormat="1" x14ac:dyDescent="0.25"/>
    <row r="16680" customFormat="1" x14ac:dyDescent="0.25"/>
    <row r="16681" customFormat="1" x14ac:dyDescent="0.25"/>
    <row r="16682" customFormat="1" x14ac:dyDescent="0.25"/>
    <row r="16683" customFormat="1" x14ac:dyDescent="0.25"/>
    <row r="16684" customFormat="1" x14ac:dyDescent="0.25"/>
    <row r="16685" customFormat="1" x14ac:dyDescent="0.25"/>
    <row r="16686" customFormat="1" x14ac:dyDescent="0.25"/>
    <row r="16687" customFormat="1" x14ac:dyDescent="0.25"/>
    <row r="16688" customFormat="1" x14ac:dyDescent="0.25"/>
    <row r="16689" customFormat="1" x14ac:dyDescent="0.25"/>
    <row r="16690" customFormat="1" x14ac:dyDescent="0.25"/>
    <row r="16691" customFormat="1" x14ac:dyDescent="0.25"/>
    <row r="16692" customFormat="1" x14ac:dyDescent="0.25"/>
    <row r="16693" customFormat="1" x14ac:dyDescent="0.25"/>
    <row r="16694" customFormat="1" x14ac:dyDescent="0.25"/>
    <row r="16695" customFormat="1" x14ac:dyDescent="0.25"/>
    <row r="16696" customFormat="1" x14ac:dyDescent="0.25"/>
    <row r="16697" customFormat="1" x14ac:dyDescent="0.25"/>
    <row r="16698" customFormat="1" x14ac:dyDescent="0.25"/>
    <row r="16699" customFormat="1" x14ac:dyDescent="0.25"/>
    <row r="16700" customFormat="1" x14ac:dyDescent="0.25"/>
    <row r="16701" customFormat="1" x14ac:dyDescent="0.25"/>
    <row r="16702" customFormat="1" x14ac:dyDescent="0.25"/>
    <row r="16703" customFormat="1" x14ac:dyDescent="0.25"/>
    <row r="16704" customFormat="1" x14ac:dyDescent="0.25"/>
    <row r="16705" customFormat="1" x14ac:dyDescent="0.25"/>
    <row r="16706" customFormat="1" x14ac:dyDescent="0.25"/>
    <row r="16707" customFormat="1" x14ac:dyDescent="0.25"/>
    <row r="16708" customFormat="1" x14ac:dyDescent="0.25"/>
    <row r="16709" customFormat="1" x14ac:dyDescent="0.25"/>
    <row r="16710" customFormat="1" x14ac:dyDescent="0.25"/>
    <row r="16711" customFormat="1" x14ac:dyDescent="0.25"/>
    <row r="16712" customFormat="1" x14ac:dyDescent="0.25"/>
    <row r="16713" customFormat="1" x14ac:dyDescent="0.25"/>
    <row r="16714" customFormat="1" x14ac:dyDescent="0.25"/>
    <row r="16715" customFormat="1" x14ac:dyDescent="0.25"/>
    <row r="16716" customFormat="1" x14ac:dyDescent="0.25"/>
    <row r="16717" customFormat="1" x14ac:dyDescent="0.25"/>
    <row r="16718" customFormat="1" x14ac:dyDescent="0.25"/>
    <row r="16719" customFormat="1" x14ac:dyDescent="0.25"/>
    <row r="16720" customFormat="1" x14ac:dyDescent="0.25"/>
    <row r="16721" customFormat="1" x14ac:dyDescent="0.25"/>
    <row r="16722" customFormat="1" x14ac:dyDescent="0.25"/>
    <row r="16723" customFormat="1" x14ac:dyDescent="0.25"/>
    <row r="16724" customFormat="1" x14ac:dyDescent="0.25"/>
    <row r="16725" customFormat="1" x14ac:dyDescent="0.25"/>
    <row r="16726" customFormat="1" x14ac:dyDescent="0.25"/>
    <row r="16727" customFormat="1" x14ac:dyDescent="0.25"/>
    <row r="16728" customFormat="1" x14ac:dyDescent="0.25"/>
    <row r="16729" customFormat="1" x14ac:dyDescent="0.25"/>
    <row r="16730" customFormat="1" x14ac:dyDescent="0.25"/>
    <row r="16731" customFormat="1" x14ac:dyDescent="0.25"/>
    <row r="16732" customFormat="1" x14ac:dyDescent="0.25"/>
    <row r="16733" customFormat="1" x14ac:dyDescent="0.25"/>
    <row r="16734" customFormat="1" x14ac:dyDescent="0.25"/>
    <row r="16735" customFormat="1" x14ac:dyDescent="0.25"/>
    <row r="16736" customFormat="1" x14ac:dyDescent="0.25"/>
    <row r="16737" customFormat="1" x14ac:dyDescent="0.25"/>
    <row r="16738" customFormat="1" x14ac:dyDescent="0.25"/>
    <row r="16739" customFormat="1" x14ac:dyDescent="0.25"/>
    <row r="16740" customFormat="1" x14ac:dyDescent="0.25"/>
    <row r="16741" customFormat="1" x14ac:dyDescent="0.25"/>
    <row r="16742" customFormat="1" x14ac:dyDescent="0.25"/>
    <row r="16743" customFormat="1" x14ac:dyDescent="0.25"/>
    <row r="16744" customFormat="1" x14ac:dyDescent="0.25"/>
    <row r="16745" customFormat="1" x14ac:dyDescent="0.25"/>
    <row r="16746" customFormat="1" x14ac:dyDescent="0.25"/>
    <row r="16747" customFormat="1" x14ac:dyDescent="0.25"/>
    <row r="16748" customFormat="1" x14ac:dyDescent="0.25"/>
    <row r="16749" customFormat="1" x14ac:dyDescent="0.25"/>
    <row r="16750" customFormat="1" x14ac:dyDescent="0.25"/>
    <row r="16751" customFormat="1" x14ac:dyDescent="0.25"/>
    <row r="16752" customFormat="1" x14ac:dyDescent="0.25"/>
    <row r="16753" customFormat="1" x14ac:dyDescent="0.25"/>
    <row r="16754" customFormat="1" x14ac:dyDescent="0.25"/>
    <row r="16755" customFormat="1" x14ac:dyDescent="0.25"/>
    <row r="16756" customFormat="1" x14ac:dyDescent="0.25"/>
    <row r="16757" customFormat="1" x14ac:dyDescent="0.25"/>
    <row r="16758" customFormat="1" x14ac:dyDescent="0.25"/>
    <row r="16759" customFormat="1" x14ac:dyDescent="0.25"/>
    <row r="16760" customFormat="1" x14ac:dyDescent="0.25"/>
    <row r="16761" customFormat="1" x14ac:dyDescent="0.25"/>
    <row r="16762" customFormat="1" x14ac:dyDescent="0.25"/>
    <row r="16763" customFormat="1" x14ac:dyDescent="0.25"/>
    <row r="16764" customFormat="1" x14ac:dyDescent="0.25"/>
    <row r="16765" customFormat="1" x14ac:dyDescent="0.25"/>
    <row r="16766" customFormat="1" x14ac:dyDescent="0.25"/>
    <row r="16767" customFormat="1" x14ac:dyDescent="0.25"/>
    <row r="16768" customFormat="1" x14ac:dyDescent="0.25"/>
    <row r="16769" customFormat="1" x14ac:dyDescent="0.25"/>
    <row r="16770" customFormat="1" x14ac:dyDescent="0.25"/>
    <row r="16771" customFormat="1" x14ac:dyDescent="0.25"/>
    <row r="16772" customFormat="1" x14ac:dyDescent="0.25"/>
    <row r="16773" customFormat="1" x14ac:dyDescent="0.25"/>
    <row r="16774" customFormat="1" x14ac:dyDescent="0.25"/>
    <row r="16775" customFormat="1" x14ac:dyDescent="0.25"/>
    <row r="16776" customFormat="1" x14ac:dyDescent="0.25"/>
    <row r="16777" customFormat="1" x14ac:dyDescent="0.25"/>
    <row r="16778" customFormat="1" x14ac:dyDescent="0.25"/>
    <row r="16779" customFormat="1" x14ac:dyDescent="0.25"/>
    <row r="16780" customFormat="1" x14ac:dyDescent="0.25"/>
    <row r="16781" customFormat="1" x14ac:dyDescent="0.25"/>
    <row r="16782" customFormat="1" x14ac:dyDescent="0.25"/>
    <row r="16783" customFormat="1" x14ac:dyDescent="0.25"/>
    <row r="16784" customFormat="1" x14ac:dyDescent="0.25"/>
    <row r="16785" customFormat="1" x14ac:dyDescent="0.25"/>
    <row r="16786" customFormat="1" x14ac:dyDescent="0.25"/>
    <row r="16787" customFormat="1" x14ac:dyDescent="0.25"/>
    <row r="16788" customFormat="1" x14ac:dyDescent="0.25"/>
    <row r="16789" customFormat="1" x14ac:dyDescent="0.25"/>
    <row r="16790" customFormat="1" x14ac:dyDescent="0.25"/>
    <row r="16791" customFormat="1" x14ac:dyDescent="0.25"/>
    <row r="16792" customFormat="1" x14ac:dyDescent="0.25"/>
    <row r="16793" customFormat="1" x14ac:dyDescent="0.25"/>
    <row r="16794" customFormat="1" x14ac:dyDescent="0.25"/>
    <row r="16795" customFormat="1" x14ac:dyDescent="0.25"/>
    <row r="16796" customFormat="1" x14ac:dyDescent="0.25"/>
    <row r="16797" customFormat="1" x14ac:dyDescent="0.25"/>
    <row r="16798" customFormat="1" x14ac:dyDescent="0.25"/>
    <row r="16799" customFormat="1" x14ac:dyDescent="0.25"/>
    <row r="16800" customFormat="1" x14ac:dyDescent="0.25"/>
    <row r="16801" customFormat="1" x14ac:dyDescent="0.25"/>
    <row r="16802" customFormat="1" x14ac:dyDescent="0.25"/>
    <row r="16803" customFormat="1" x14ac:dyDescent="0.25"/>
    <row r="16804" customFormat="1" x14ac:dyDescent="0.25"/>
    <row r="16805" customFormat="1" x14ac:dyDescent="0.25"/>
    <row r="16806" customFormat="1" x14ac:dyDescent="0.25"/>
    <row r="16807" customFormat="1" x14ac:dyDescent="0.25"/>
    <row r="16808" customFormat="1" x14ac:dyDescent="0.25"/>
    <row r="16809" customFormat="1" x14ac:dyDescent="0.25"/>
    <row r="16810" customFormat="1" x14ac:dyDescent="0.25"/>
    <row r="16811" customFormat="1" x14ac:dyDescent="0.25"/>
    <row r="16812" customFormat="1" x14ac:dyDescent="0.25"/>
    <row r="16813" customFormat="1" x14ac:dyDescent="0.25"/>
    <row r="16814" customFormat="1" x14ac:dyDescent="0.25"/>
    <row r="16815" customFormat="1" x14ac:dyDescent="0.25"/>
    <row r="16816" customFormat="1" x14ac:dyDescent="0.25"/>
    <row r="16817" customFormat="1" x14ac:dyDescent="0.25"/>
    <row r="16818" customFormat="1" x14ac:dyDescent="0.25"/>
    <row r="16819" customFormat="1" x14ac:dyDescent="0.25"/>
    <row r="16820" customFormat="1" x14ac:dyDescent="0.25"/>
    <row r="16821" customFormat="1" x14ac:dyDescent="0.25"/>
    <row r="16822" customFormat="1" x14ac:dyDescent="0.25"/>
    <row r="16823" customFormat="1" x14ac:dyDescent="0.25"/>
    <row r="16824" customFormat="1" x14ac:dyDescent="0.25"/>
    <row r="16825" customFormat="1" x14ac:dyDescent="0.25"/>
    <row r="16826" customFormat="1" x14ac:dyDescent="0.25"/>
    <row r="16827" customFormat="1" x14ac:dyDescent="0.25"/>
    <row r="16828" customFormat="1" x14ac:dyDescent="0.25"/>
    <row r="16829" customFormat="1" x14ac:dyDescent="0.25"/>
    <row r="16830" customFormat="1" x14ac:dyDescent="0.25"/>
    <row r="16831" customFormat="1" x14ac:dyDescent="0.25"/>
    <row r="16832" customFormat="1" x14ac:dyDescent="0.25"/>
    <row r="16833" customFormat="1" x14ac:dyDescent="0.25"/>
    <row r="16834" customFormat="1" x14ac:dyDescent="0.25"/>
    <row r="16835" customFormat="1" x14ac:dyDescent="0.25"/>
    <row r="16836" customFormat="1" x14ac:dyDescent="0.25"/>
    <row r="16837" customFormat="1" x14ac:dyDescent="0.25"/>
    <row r="16838" customFormat="1" x14ac:dyDescent="0.25"/>
    <row r="16839" customFormat="1" x14ac:dyDescent="0.25"/>
    <row r="16840" customFormat="1" x14ac:dyDescent="0.25"/>
    <row r="16841" customFormat="1" x14ac:dyDescent="0.25"/>
    <row r="16842" customFormat="1" x14ac:dyDescent="0.25"/>
    <row r="16843" customFormat="1" x14ac:dyDescent="0.25"/>
    <row r="16844" customFormat="1" x14ac:dyDescent="0.25"/>
    <row r="16845" customFormat="1" x14ac:dyDescent="0.25"/>
    <row r="16846" customFormat="1" x14ac:dyDescent="0.25"/>
    <row r="16847" customFormat="1" x14ac:dyDescent="0.25"/>
    <row r="16848" customFormat="1" x14ac:dyDescent="0.25"/>
    <row r="16849" customFormat="1" x14ac:dyDescent="0.25"/>
    <row r="16850" customFormat="1" x14ac:dyDescent="0.25"/>
    <row r="16851" customFormat="1" x14ac:dyDescent="0.25"/>
    <row r="16852" customFormat="1" x14ac:dyDescent="0.25"/>
    <row r="16853" customFormat="1" x14ac:dyDescent="0.25"/>
    <row r="16854" customFormat="1" x14ac:dyDescent="0.25"/>
    <row r="16855" customFormat="1" x14ac:dyDescent="0.25"/>
    <row r="16856" customFormat="1" x14ac:dyDescent="0.25"/>
    <row r="16857" customFormat="1" x14ac:dyDescent="0.25"/>
    <row r="16858" customFormat="1" x14ac:dyDescent="0.25"/>
    <row r="16859" customFormat="1" x14ac:dyDescent="0.25"/>
    <row r="16860" customFormat="1" x14ac:dyDescent="0.25"/>
    <row r="16861" customFormat="1" x14ac:dyDescent="0.25"/>
    <row r="16862" customFormat="1" x14ac:dyDescent="0.25"/>
    <row r="16863" customFormat="1" x14ac:dyDescent="0.25"/>
    <row r="16864" customFormat="1" x14ac:dyDescent="0.25"/>
    <row r="16865" customFormat="1" x14ac:dyDescent="0.25"/>
    <row r="16866" customFormat="1" x14ac:dyDescent="0.25"/>
    <row r="16867" customFormat="1" x14ac:dyDescent="0.25"/>
    <row r="16868" customFormat="1" x14ac:dyDescent="0.25"/>
    <row r="16869" customFormat="1" x14ac:dyDescent="0.25"/>
    <row r="16870" customFormat="1" x14ac:dyDescent="0.25"/>
    <row r="16871" customFormat="1" x14ac:dyDescent="0.25"/>
    <row r="16872" customFormat="1" x14ac:dyDescent="0.25"/>
    <row r="16873" customFormat="1" x14ac:dyDescent="0.25"/>
    <row r="16874" customFormat="1" x14ac:dyDescent="0.25"/>
    <row r="16875" customFormat="1" x14ac:dyDescent="0.25"/>
    <row r="16876" customFormat="1" x14ac:dyDescent="0.25"/>
    <row r="16877" customFormat="1" x14ac:dyDescent="0.25"/>
    <row r="16878" customFormat="1" x14ac:dyDescent="0.25"/>
    <row r="16879" customFormat="1" x14ac:dyDescent="0.25"/>
    <row r="16880" customFormat="1" x14ac:dyDescent="0.25"/>
    <row r="16881" customFormat="1" x14ac:dyDescent="0.25"/>
    <row r="16882" customFormat="1" x14ac:dyDescent="0.25"/>
    <row r="16883" customFormat="1" x14ac:dyDescent="0.25"/>
    <row r="16884" customFormat="1" x14ac:dyDescent="0.25"/>
    <row r="16885" customFormat="1" x14ac:dyDescent="0.25"/>
    <row r="16886" customFormat="1" x14ac:dyDescent="0.25"/>
    <row r="16887" customFormat="1" x14ac:dyDescent="0.25"/>
    <row r="16888" customFormat="1" x14ac:dyDescent="0.25"/>
    <row r="16889" customFormat="1" x14ac:dyDescent="0.25"/>
    <row r="16890" customFormat="1" x14ac:dyDescent="0.25"/>
    <row r="16891" customFormat="1" x14ac:dyDescent="0.25"/>
    <row r="16892" customFormat="1" x14ac:dyDescent="0.25"/>
    <row r="16893" customFormat="1" x14ac:dyDescent="0.25"/>
    <row r="16894" customFormat="1" x14ac:dyDescent="0.25"/>
    <row r="16895" customFormat="1" x14ac:dyDescent="0.25"/>
    <row r="16896" customFormat="1" x14ac:dyDescent="0.25"/>
    <row r="16897" customFormat="1" x14ac:dyDescent="0.25"/>
    <row r="16898" customFormat="1" x14ac:dyDescent="0.25"/>
    <row r="16899" customFormat="1" x14ac:dyDescent="0.25"/>
    <row r="16900" customFormat="1" x14ac:dyDescent="0.25"/>
    <row r="16901" customFormat="1" x14ac:dyDescent="0.25"/>
    <row r="16902" customFormat="1" x14ac:dyDescent="0.25"/>
    <row r="16903" customFormat="1" x14ac:dyDescent="0.25"/>
    <row r="16904" customFormat="1" x14ac:dyDescent="0.25"/>
    <row r="16905" customFormat="1" x14ac:dyDescent="0.25"/>
    <row r="16906" customFormat="1" x14ac:dyDescent="0.25"/>
    <row r="16907" customFormat="1" x14ac:dyDescent="0.25"/>
    <row r="16908" customFormat="1" x14ac:dyDescent="0.25"/>
    <row r="16909" customFormat="1" x14ac:dyDescent="0.25"/>
    <row r="16910" customFormat="1" x14ac:dyDescent="0.25"/>
    <row r="16911" customFormat="1" x14ac:dyDescent="0.25"/>
    <row r="16912" customFormat="1" x14ac:dyDescent="0.25"/>
    <row r="16913" customFormat="1" x14ac:dyDescent="0.25"/>
    <row r="16914" customFormat="1" x14ac:dyDescent="0.25"/>
    <row r="16915" customFormat="1" x14ac:dyDescent="0.25"/>
    <row r="16916" customFormat="1" x14ac:dyDescent="0.25"/>
    <row r="16917" customFormat="1" x14ac:dyDescent="0.25"/>
    <row r="16918" customFormat="1" x14ac:dyDescent="0.25"/>
    <row r="16919" customFormat="1" x14ac:dyDescent="0.25"/>
    <row r="16920" customFormat="1" x14ac:dyDescent="0.25"/>
    <row r="16921" customFormat="1" x14ac:dyDescent="0.25"/>
    <row r="16922" customFormat="1" x14ac:dyDescent="0.25"/>
    <row r="16923" customFormat="1" x14ac:dyDescent="0.25"/>
    <row r="16924" customFormat="1" x14ac:dyDescent="0.25"/>
    <row r="16925" customFormat="1" x14ac:dyDescent="0.25"/>
    <row r="16926" customFormat="1" x14ac:dyDescent="0.25"/>
    <row r="16927" customFormat="1" x14ac:dyDescent="0.25"/>
    <row r="16928" customFormat="1" x14ac:dyDescent="0.25"/>
    <row r="16929" customFormat="1" x14ac:dyDescent="0.25"/>
    <row r="16930" customFormat="1" x14ac:dyDescent="0.25"/>
    <row r="16931" customFormat="1" x14ac:dyDescent="0.25"/>
    <row r="16932" customFormat="1" x14ac:dyDescent="0.25"/>
    <row r="16933" customFormat="1" x14ac:dyDescent="0.25"/>
    <row r="16934" customFormat="1" x14ac:dyDescent="0.25"/>
    <row r="16935" customFormat="1" x14ac:dyDescent="0.25"/>
    <row r="16936" customFormat="1" x14ac:dyDescent="0.25"/>
    <row r="16937" customFormat="1" x14ac:dyDescent="0.25"/>
    <row r="16938" customFormat="1" x14ac:dyDescent="0.25"/>
    <row r="16939" customFormat="1" x14ac:dyDescent="0.25"/>
    <row r="16940" customFormat="1" x14ac:dyDescent="0.25"/>
    <row r="16941" customFormat="1" x14ac:dyDescent="0.25"/>
    <row r="16942" customFormat="1" x14ac:dyDescent="0.25"/>
    <row r="16943" customFormat="1" x14ac:dyDescent="0.25"/>
    <row r="16944" customFormat="1" x14ac:dyDescent="0.25"/>
    <row r="16945" customFormat="1" x14ac:dyDescent="0.25"/>
    <row r="16946" customFormat="1" x14ac:dyDescent="0.25"/>
    <row r="16947" customFormat="1" x14ac:dyDescent="0.25"/>
    <row r="16948" customFormat="1" x14ac:dyDescent="0.25"/>
    <row r="16949" customFormat="1" x14ac:dyDescent="0.25"/>
    <row r="16950" customFormat="1" x14ac:dyDescent="0.25"/>
    <row r="16951" customFormat="1" x14ac:dyDescent="0.25"/>
    <row r="16952" customFormat="1" x14ac:dyDescent="0.25"/>
    <row r="16953" customFormat="1" x14ac:dyDescent="0.25"/>
    <row r="16954" customFormat="1" x14ac:dyDescent="0.25"/>
    <row r="16955" customFormat="1" x14ac:dyDescent="0.25"/>
    <row r="16956" customFormat="1" x14ac:dyDescent="0.25"/>
    <row r="16957" customFormat="1" x14ac:dyDescent="0.25"/>
    <row r="16958" customFormat="1" x14ac:dyDescent="0.25"/>
    <row r="16959" customFormat="1" x14ac:dyDescent="0.25"/>
    <row r="16960" customFormat="1" x14ac:dyDescent="0.25"/>
    <row r="16961" customFormat="1" x14ac:dyDescent="0.25"/>
    <row r="16962" customFormat="1" x14ac:dyDescent="0.25"/>
    <row r="16963" customFormat="1" x14ac:dyDescent="0.25"/>
    <row r="16964" customFormat="1" x14ac:dyDescent="0.25"/>
    <row r="16965" customFormat="1" x14ac:dyDescent="0.25"/>
    <row r="16966" customFormat="1" x14ac:dyDescent="0.25"/>
    <row r="16967" customFormat="1" x14ac:dyDescent="0.25"/>
    <row r="16968" customFormat="1" x14ac:dyDescent="0.25"/>
    <row r="16969" customFormat="1" x14ac:dyDescent="0.25"/>
    <row r="16970" customFormat="1" x14ac:dyDescent="0.25"/>
    <row r="16971" customFormat="1" x14ac:dyDescent="0.25"/>
    <row r="16972" customFormat="1" x14ac:dyDescent="0.25"/>
    <row r="16973" customFormat="1" x14ac:dyDescent="0.25"/>
    <row r="16974" customFormat="1" x14ac:dyDescent="0.25"/>
    <row r="16975" customFormat="1" x14ac:dyDescent="0.25"/>
    <row r="16976" customFormat="1" x14ac:dyDescent="0.25"/>
    <row r="16977" customFormat="1" x14ac:dyDescent="0.25"/>
    <row r="16978" customFormat="1" x14ac:dyDescent="0.25"/>
    <row r="16979" customFormat="1" x14ac:dyDescent="0.25"/>
    <row r="16980" customFormat="1" x14ac:dyDescent="0.25"/>
    <row r="16981" customFormat="1" x14ac:dyDescent="0.25"/>
    <row r="16982" customFormat="1" x14ac:dyDescent="0.25"/>
    <row r="16983" customFormat="1" x14ac:dyDescent="0.25"/>
    <row r="16984" customFormat="1" x14ac:dyDescent="0.25"/>
    <row r="16985" customFormat="1" x14ac:dyDescent="0.25"/>
    <row r="16986" customFormat="1" x14ac:dyDescent="0.25"/>
    <row r="16987" customFormat="1" x14ac:dyDescent="0.25"/>
    <row r="16988" customFormat="1" x14ac:dyDescent="0.25"/>
    <row r="16989" customFormat="1" x14ac:dyDescent="0.25"/>
    <row r="16990" customFormat="1" x14ac:dyDescent="0.25"/>
    <row r="16991" customFormat="1" x14ac:dyDescent="0.25"/>
    <row r="16992" customFormat="1" x14ac:dyDescent="0.25"/>
    <row r="16993" customFormat="1" x14ac:dyDescent="0.25"/>
    <row r="16994" customFormat="1" x14ac:dyDescent="0.25"/>
    <row r="16995" customFormat="1" x14ac:dyDescent="0.25"/>
    <row r="16996" customFormat="1" x14ac:dyDescent="0.25"/>
    <row r="16997" customFormat="1" x14ac:dyDescent="0.25"/>
    <row r="16998" customFormat="1" x14ac:dyDescent="0.25"/>
    <row r="16999" customFormat="1" x14ac:dyDescent="0.25"/>
    <row r="17000" customFormat="1" x14ac:dyDescent="0.25"/>
    <row r="17001" customFormat="1" x14ac:dyDescent="0.25"/>
    <row r="17002" customFormat="1" x14ac:dyDescent="0.25"/>
    <row r="17003" customFormat="1" x14ac:dyDescent="0.25"/>
    <row r="17004" customFormat="1" x14ac:dyDescent="0.25"/>
    <row r="17005" customFormat="1" x14ac:dyDescent="0.25"/>
    <row r="17006" customFormat="1" x14ac:dyDescent="0.25"/>
    <row r="17007" customFormat="1" x14ac:dyDescent="0.25"/>
    <row r="17008" customFormat="1" x14ac:dyDescent="0.25"/>
    <row r="17009" customFormat="1" x14ac:dyDescent="0.25"/>
    <row r="17010" customFormat="1" x14ac:dyDescent="0.25"/>
    <row r="17011" customFormat="1" x14ac:dyDescent="0.25"/>
    <row r="17012" customFormat="1" x14ac:dyDescent="0.25"/>
    <row r="17013" customFormat="1" x14ac:dyDescent="0.25"/>
    <row r="17014" customFormat="1" x14ac:dyDescent="0.25"/>
    <row r="17015" customFormat="1" x14ac:dyDescent="0.25"/>
    <row r="17016" customFormat="1" x14ac:dyDescent="0.25"/>
    <row r="17017" customFormat="1" x14ac:dyDescent="0.25"/>
    <row r="17018" customFormat="1" x14ac:dyDescent="0.25"/>
    <row r="17019" customFormat="1" x14ac:dyDescent="0.25"/>
    <row r="17020" customFormat="1" x14ac:dyDescent="0.25"/>
    <row r="17021" customFormat="1" x14ac:dyDescent="0.25"/>
    <row r="17022" customFormat="1" x14ac:dyDescent="0.25"/>
    <row r="17023" customFormat="1" x14ac:dyDescent="0.25"/>
    <row r="17024" customFormat="1" x14ac:dyDescent="0.25"/>
    <row r="17025" customFormat="1" x14ac:dyDescent="0.25"/>
    <row r="17026" customFormat="1" x14ac:dyDescent="0.25"/>
    <row r="17027" customFormat="1" x14ac:dyDescent="0.25"/>
    <row r="17028" customFormat="1" x14ac:dyDescent="0.25"/>
    <row r="17029" customFormat="1" x14ac:dyDescent="0.25"/>
    <row r="17030" customFormat="1" x14ac:dyDescent="0.25"/>
    <row r="17031" customFormat="1" x14ac:dyDescent="0.25"/>
    <row r="17032" customFormat="1" x14ac:dyDescent="0.25"/>
    <row r="17033" customFormat="1" x14ac:dyDescent="0.25"/>
    <row r="17034" customFormat="1" x14ac:dyDescent="0.25"/>
    <row r="17035" customFormat="1" x14ac:dyDescent="0.25"/>
    <row r="17036" customFormat="1" x14ac:dyDescent="0.25"/>
    <row r="17037" customFormat="1" x14ac:dyDescent="0.25"/>
    <row r="17038" customFormat="1" x14ac:dyDescent="0.25"/>
    <row r="17039" customFormat="1" x14ac:dyDescent="0.25"/>
    <row r="17040" customFormat="1" x14ac:dyDescent="0.25"/>
    <row r="17041" customFormat="1" x14ac:dyDescent="0.25"/>
    <row r="17042" customFormat="1" x14ac:dyDescent="0.25"/>
    <row r="17043" customFormat="1" x14ac:dyDescent="0.25"/>
    <row r="17044" customFormat="1" x14ac:dyDescent="0.25"/>
    <row r="17045" customFormat="1" x14ac:dyDescent="0.25"/>
    <row r="17046" customFormat="1" x14ac:dyDescent="0.25"/>
    <row r="17047" customFormat="1" x14ac:dyDescent="0.25"/>
    <row r="17048" customFormat="1" x14ac:dyDescent="0.25"/>
    <row r="17049" customFormat="1" x14ac:dyDescent="0.25"/>
    <row r="17050" customFormat="1" x14ac:dyDescent="0.25"/>
    <row r="17051" customFormat="1" x14ac:dyDescent="0.25"/>
    <row r="17052" customFormat="1" x14ac:dyDescent="0.25"/>
    <row r="17053" customFormat="1" x14ac:dyDescent="0.25"/>
    <row r="17054" customFormat="1" x14ac:dyDescent="0.25"/>
    <row r="17055" customFormat="1" x14ac:dyDescent="0.25"/>
    <row r="17056" customFormat="1" x14ac:dyDescent="0.25"/>
    <row r="17057" customFormat="1" x14ac:dyDescent="0.25"/>
    <row r="17058" customFormat="1" x14ac:dyDescent="0.25"/>
    <row r="17059" customFormat="1" x14ac:dyDescent="0.25"/>
    <row r="17060" customFormat="1" x14ac:dyDescent="0.25"/>
    <row r="17061" customFormat="1" x14ac:dyDescent="0.25"/>
    <row r="17062" customFormat="1" x14ac:dyDescent="0.25"/>
    <row r="17063" customFormat="1" x14ac:dyDescent="0.25"/>
    <row r="17064" customFormat="1" x14ac:dyDescent="0.25"/>
    <row r="17065" customFormat="1" x14ac:dyDescent="0.25"/>
    <row r="17066" customFormat="1" x14ac:dyDescent="0.25"/>
    <row r="17067" customFormat="1" x14ac:dyDescent="0.25"/>
    <row r="17068" customFormat="1" x14ac:dyDescent="0.25"/>
    <row r="17069" customFormat="1" x14ac:dyDescent="0.25"/>
    <row r="17070" customFormat="1" x14ac:dyDescent="0.25"/>
    <row r="17071" customFormat="1" x14ac:dyDescent="0.25"/>
    <row r="17072" customFormat="1" x14ac:dyDescent="0.25"/>
    <row r="17073" customFormat="1" x14ac:dyDescent="0.25"/>
    <row r="17074" customFormat="1" x14ac:dyDescent="0.25"/>
    <row r="17075" customFormat="1" x14ac:dyDescent="0.25"/>
    <row r="17076" customFormat="1" x14ac:dyDescent="0.25"/>
    <row r="17077" customFormat="1" x14ac:dyDescent="0.25"/>
    <row r="17078" customFormat="1" x14ac:dyDescent="0.25"/>
    <row r="17079" customFormat="1" x14ac:dyDescent="0.25"/>
    <row r="17080" customFormat="1" x14ac:dyDescent="0.25"/>
    <row r="17081" customFormat="1" x14ac:dyDescent="0.25"/>
    <row r="17082" customFormat="1" x14ac:dyDescent="0.25"/>
    <row r="17083" customFormat="1" x14ac:dyDescent="0.25"/>
    <row r="17084" customFormat="1" x14ac:dyDescent="0.25"/>
    <row r="17085" customFormat="1" x14ac:dyDescent="0.25"/>
    <row r="17086" customFormat="1" x14ac:dyDescent="0.25"/>
    <row r="17087" customFormat="1" x14ac:dyDescent="0.25"/>
    <row r="17088" customFormat="1" x14ac:dyDescent="0.25"/>
    <row r="17089" customFormat="1" x14ac:dyDescent="0.25"/>
    <row r="17090" customFormat="1" x14ac:dyDescent="0.25"/>
    <row r="17091" customFormat="1" x14ac:dyDescent="0.25"/>
    <row r="17092" customFormat="1" x14ac:dyDescent="0.25"/>
    <row r="17093" customFormat="1" x14ac:dyDescent="0.25"/>
    <row r="17094" customFormat="1" x14ac:dyDescent="0.25"/>
    <row r="17095" customFormat="1" x14ac:dyDescent="0.25"/>
    <row r="17096" customFormat="1" x14ac:dyDescent="0.25"/>
    <row r="17097" customFormat="1" x14ac:dyDescent="0.25"/>
    <row r="17098" customFormat="1" x14ac:dyDescent="0.25"/>
    <row r="17099" customFormat="1" x14ac:dyDescent="0.25"/>
    <row r="17100" customFormat="1" x14ac:dyDescent="0.25"/>
    <row r="17101" customFormat="1" x14ac:dyDescent="0.25"/>
    <row r="17102" customFormat="1" x14ac:dyDescent="0.25"/>
    <row r="17103" customFormat="1" x14ac:dyDescent="0.25"/>
    <row r="17104" customFormat="1" x14ac:dyDescent="0.25"/>
    <row r="17105" customFormat="1" x14ac:dyDescent="0.25"/>
    <row r="17106" customFormat="1" x14ac:dyDescent="0.25"/>
    <row r="17107" customFormat="1" x14ac:dyDescent="0.25"/>
    <row r="17108" customFormat="1" x14ac:dyDescent="0.25"/>
    <row r="17109" customFormat="1" x14ac:dyDescent="0.25"/>
    <row r="17110" customFormat="1" x14ac:dyDescent="0.25"/>
    <row r="17111" customFormat="1" x14ac:dyDescent="0.25"/>
    <row r="17112" customFormat="1" x14ac:dyDescent="0.25"/>
    <row r="17113" customFormat="1" x14ac:dyDescent="0.25"/>
    <row r="17114" customFormat="1" x14ac:dyDescent="0.25"/>
    <row r="17115" customFormat="1" x14ac:dyDescent="0.25"/>
    <row r="17116" customFormat="1" x14ac:dyDescent="0.25"/>
    <row r="17117" customFormat="1" x14ac:dyDescent="0.25"/>
    <row r="17118" customFormat="1" x14ac:dyDescent="0.25"/>
    <row r="17119" customFormat="1" x14ac:dyDescent="0.25"/>
    <row r="17120" customFormat="1" x14ac:dyDescent="0.25"/>
    <row r="17121" customFormat="1" x14ac:dyDescent="0.25"/>
    <row r="17122" customFormat="1" x14ac:dyDescent="0.25"/>
    <row r="17123" customFormat="1" x14ac:dyDescent="0.25"/>
    <row r="17124" customFormat="1" x14ac:dyDescent="0.25"/>
    <row r="17125" customFormat="1" x14ac:dyDescent="0.25"/>
    <row r="17126" customFormat="1" x14ac:dyDescent="0.25"/>
    <row r="17127" customFormat="1" x14ac:dyDescent="0.25"/>
    <row r="17128" customFormat="1" x14ac:dyDescent="0.25"/>
    <row r="17129" customFormat="1" x14ac:dyDescent="0.25"/>
    <row r="17130" customFormat="1" x14ac:dyDescent="0.25"/>
    <row r="17131" customFormat="1" x14ac:dyDescent="0.25"/>
    <row r="17132" customFormat="1" x14ac:dyDescent="0.25"/>
    <row r="17133" customFormat="1" x14ac:dyDescent="0.25"/>
    <row r="17134" customFormat="1" x14ac:dyDescent="0.25"/>
    <row r="17135" customFormat="1" x14ac:dyDescent="0.25"/>
    <row r="17136" customFormat="1" x14ac:dyDescent="0.25"/>
    <row r="17137" customFormat="1" x14ac:dyDescent="0.25"/>
    <row r="17138" customFormat="1" x14ac:dyDescent="0.25"/>
    <row r="17139" customFormat="1" x14ac:dyDescent="0.25"/>
    <row r="17140" customFormat="1" x14ac:dyDescent="0.25"/>
    <row r="17141" customFormat="1" x14ac:dyDescent="0.25"/>
    <row r="17142" customFormat="1" x14ac:dyDescent="0.25"/>
    <row r="17143" customFormat="1" x14ac:dyDescent="0.25"/>
    <row r="17144" customFormat="1" x14ac:dyDescent="0.25"/>
    <row r="17145" customFormat="1" x14ac:dyDescent="0.25"/>
    <row r="17146" customFormat="1" x14ac:dyDescent="0.25"/>
    <row r="17147" customFormat="1" x14ac:dyDescent="0.25"/>
    <row r="17148" customFormat="1" x14ac:dyDescent="0.25"/>
    <row r="17149" customFormat="1" x14ac:dyDescent="0.25"/>
    <row r="17150" customFormat="1" x14ac:dyDescent="0.25"/>
    <row r="17151" customFormat="1" x14ac:dyDescent="0.25"/>
    <row r="17152" customFormat="1" x14ac:dyDescent="0.25"/>
    <row r="17153" customFormat="1" x14ac:dyDescent="0.25"/>
    <row r="17154" customFormat="1" x14ac:dyDescent="0.25"/>
    <row r="17155" customFormat="1" x14ac:dyDescent="0.25"/>
    <row r="17156" customFormat="1" x14ac:dyDescent="0.25"/>
    <row r="17157" customFormat="1" x14ac:dyDescent="0.25"/>
    <row r="17158" customFormat="1" x14ac:dyDescent="0.25"/>
    <row r="17159" customFormat="1" x14ac:dyDescent="0.25"/>
    <row r="17160" customFormat="1" x14ac:dyDescent="0.25"/>
    <row r="17161" customFormat="1" x14ac:dyDescent="0.25"/>
    <row r="17162" customFormat="1" x14ac:dyDescent="0.25"/>
    <row r="17163" customFormat="1" x14ac:dyDescent="0.25"/>
    <row r="17164" customFormat="1" x14ac:dyDescent="0.25"/>
    <row r="17165" customFormat="1" x14ac:dyDescent="0.25"/>
    <row r="17166" customFormat="1" x14ac:dyDescent="0.25"/>
    <row r="17167" customFormat="1" x14ac:dyDescent="0.25"/>
    <row r="17168" customFormat="1" x14ac:dyDescent="0.25"/>
    <row r="17169" customFormat="1" x14ac:dyDescent="0.25"/>
    <row r="17170" customFormat="1" x14ac:dyDescent="0.25"/>
    <row r="17171" customFormat="1" x14ac:dyDescent="0.25"/>
    <row r="17172" customFormat="1" x14ac:dyDescent="0.25"/>
    <row r="17173" customFormat="1" x14ac:dyDescent="0.25"/>
    <row r="17174" customFormat="1" x14ac:dyDescent="0.25"/>
    <row r="17175" customFormat="1" x14ac:dyDescent="0.25"/>
    <row r="17176" customFormat="1" x14ac:dyDescent="0.25"/>
    <row r="17177" customFormat="1" x14ac:dyDescent="0.25"/>
    <row r="17178" customFormat="1" x14ac:dyDescent="0.25"/>
    <row r="17179" customFormat="1" x14ac:dyDescent="0.25"/>
    <row r="17180" customFormat="1" x14ac:dyDescent="0.25"/>
    <row r="17181" customFormat="1" x14ac:dyDescent="0.25"/>
    <row r="17182" customFormat="1" x14ac:dyDescent="0.25"/>
    <row r="17183" customFormat="1" x14ac:dyDescent="0.25"/>
    <row r="17184" customFormat="1" x14ac:dyDescent="0.25"/>
    <row r="17185" customFormat="1" x14ac:dyDescent="0.25"/>
    <row r="17186" customFormat="1" x14ac:dyDescent="0.25"/>
    <row r="17187" customFormat="1" x14ac:dyDescent="0.25"/>
    <row r="17188" customFormat="1" x14ac:dyDescent="0.25"/>
    <row r="17189" customFormat="1" x14ac:dyDescent="0.25"/>
    <row r="17190" customFormat="1" x14ac:dyDescent="0.25"/>
    <row r="17191" customFormat="1" x14ac:dyDescent="0.25"/>
    <row r="17192" customFormat="1" x14ac:dyDescent="0.25"/>
    <row r="17193" customFormat="1" x14ac:dyDescent="0.25"/>
    <row r="17194" customFormat="1" x14ac:dyDescent="0.25"/>
    <row r="17195" customFormat="1" x14ac:dyDescent="0.25"/>
    <row r="17196" customFormat="1" x14ac:dyDescent="0.25"/>
    <row r="17197" customFormat="1" x14ac:dyDescent="0.25"/>
    <row r="17198" customFormat="1" x14ac:dyDescent="0.25"/>
    <row r="17199" customFormat="1" x14ac:dyDescent="0.25"/>
    <row r="17200" customFormat="1" x14ac:dyDescent="0.25"/>
    <row r="17201" customFormat="1" x14ac:dyDescent="0.25"/>
    <row r="17202" customFormat="1" x14ac:dyDescent="0.25"/>
    <row r="17203" customFormat="1" x14ac:dyDescent="0.25"/>
    <row r="17204" customFormat="1" x14ac:dyDescent="0.25"/>
    <row r="17205" customFormat="1" x14ac:dyDescent="0.25"/>
    <row r="17206" customFormat="1" x14ac:dyDescent="0.25"/>
    <row r="17207" customFormat="1" x14ac:dyDescent="0.25"/>
    <row r="17208" customFormat="1" x14ac:dyDescent="0.25"/>
    <row r="17209" customFormat="1" x14ac:dyDescent="0.25"/>
    <row r="17210" customFormat="1" x14ac:dyDescent="0.25"/>
    <row r="17211" customFormat="1" x14ac:dyDescent="0.25"/>
    <row r="17212" customFormat="1" x14ac:dyDescent="0.25"/>
    <row r="17213" customFormat="1" x14ac:dyDescent="0.25"/>
    <row r="17214" customFormat="1" x14ac:dyDescent="0.25"/>
    <row r="17215" customFormat="1" x14ac:dyDescent="0.25"/>
    <row r="17216" customFormat="1" x14ac:dyDescent="0.25"/>
    <row r="17217" customFormat="1" x14ac:dyDescent="0.25"/>
    <row r="17218" customFormat="1" x14ac:dyDescent="0.25"/>
    <row r="17219" customFormat="1" x14ac:dyDescent="0.25"/>
    <row r="17220" customFormat="1" x14ac:dyDescent="0.25"/>
    <row r="17221" customFormat="1" x14ac:dyDescent="0.25"/>
    <row r="17222" customFormat="1" x14ac:dyDescent="0.25"/>
    <row r="17223" customFormat="1" x14ac:dyDescent="0.25"/>
    <row r="17224" customFormat="1" x14ac:dyDescent="0.25"/>
    <row r="17225" customFormat="1" x14ac:dyDescent="0.25"/>
    <row r="17226" customFormat="1" x14ac:dyDescent="0.25"/>
    <row r="17227" customFormat="1" x14ac:dyDescent="0.25"/>
    <row r="17228" customFormat="1" x14ac:dyDescent="0.25"/>
    <row r="17229" customFormat="1" x14ac:dyDescent="0.25"/>
    <row r="17230" customFormat="1" x14ac:dyDescent="0.25"/>
    <row r="17231" customFormat="1" x14ac:dyDescent="0.25"/>
    <row r="17232" customFormat="1" x14ac:dyDescent="0.25"/>
    <row r="17233" customFormat="1" x14ac:dyDescent="0.25"/>
    <row r="17234" customFormat="1" x14ac:dyDescent="0.25"/>
    <row r="17235" customFormat="1" x14ac:dyDescent="0.25"/>
    <row r="17236" customFormat="1" x14ac:dyDescent="0.25"/>
    <row r="17237" customFormat="1" x14ac:dyDescent="0.25"/>
    <row r="17238" customFormat="1" x14ac:dyDescent="0.25"/>
    <row r="17239" customFormat="1" x14ac:dyDescent="0.25"/>
    <row r="17240" customFormat="1" x14ac:dyDescent="0.25"/>
    <row r="17241" customFormat="1" x14ac:dyDescent="0.25"/>
    <row r="17242" customFormat="1" x14ac:dyDescent="0.25"/>
    <row r="17243" customFormat="1" x14ac:dyDescent="0.25"/>
    <row r="17244" customFormat="1" x14ac:dyDescent="0.25"/>
    <row r="17245" customFormat="1" x14ac:dyDescent="0.25"/>
    <row r="17246" customFormat="1" x14ac:dyDescent="0.25"/>
    <row r="17247" customFormat="1" x14ac:dyDescent="0.25"/>
    <row r="17248" customFormat="1" x14ac:dyDescent="0.25"/>
    <row r="17249" customFormat="1" x14ac:dyDescent="0.25"/>
    <row r="17250" customFormat="1" x14ac:dyDescent="0.25"/>
    <row r="17251" customFormat="1" x14ac:dyDescent="0.25"/>
    <row r="17252" customFormat="1" x14ac:dyDescent="0.25"/>
    <row r="17253" customFormat="1" x14ac:dyDescent="0.25"/>
    <row r="17254" customFormat="1" x14ac:dyDescent="0.25"/>
    <row r="17255" customFormat="1" x14ac:dyDescent="0.25"/>
    <row r="17256" customFormat="1" x14ac:dyDescent="0.25"/>
    <row r="17257" customFormat="1" x14ac:dyDescent="0.25"/>
    <row r="17258" customFormat="1" x14ac:dyDescent="0.25"/>
    <row r="17259" customFormat="1" x14ac:dyDescent="0.25"/>
    <row r="17260" customFormat="1" x14ac:dyDescent="0.25"/>
    <row r="17261" customFormat="1" x14ac:dyDescent="0.25"/>
    <row r="17262" customFormat="1" x14ac:dyDescent="0.25"/>
    <row r="17263" customFormat="1" x14ac:dyDescent="0.25"/>
    <row r="17264" customFormat="1" x14ac:dyDescent="0.25"/>
    <row r="17265" customFormat="1" x14ac:dyDescent="0.25"/>
    <row r="17266" customFormat="1" x14ac:dyDescent="0.25"/>
    <row r="17267" customFormat="1" x14ac:dyDescent="0.25"/>
    <row r="17268" customFormat="1" x14ac:dyDescent="0.25"/>
    <row r="17269" customFormat="1" x14ac:dyDescent="0.25"/>
    <row r="17270" customFormat="1" x14ac:dyDescent="0.25"/>
    <row r="17271" customFormat="1" x14ac:dyDescent="0.25"/>
    <row r="17272" customFormat="1" x14ac:dyDescent="0.25"/>
    <row r="17273" customFormat="1" x14ac:dyDescent="0.25"/>
    <row r="17274" customFormat="1" x14ac:dyDescent="0.25"/>
    <row r="17275" customFormat="1" x14ac:dyDescent="0.25"/>
    <row r="17276" customFormat="1" x14ac:dyDescent="0.25"/>
    <row r="17277" customFormat="1" x14ac:dyDescent="0.25"/>
    <row r="17278" customFormat="1" x14ac:dyDescent="0.25"/>
    <row r="17279" customFormat="1" x14ac:dyDescent="0.25"/>
    <row r="17280" customFormat="1" x14ac:dyDescent="0.25"/>
    <row r="17281" customFormat="1" x14ac:dyDescent="0.25"/>
    <row r="17282" customFormat="1" x14ac:dyDescent="0.25"/>
    <row r="17283" customFormat="1" x14ac:dyDescent="0.25"/>
    <row r="17284" customFormat="1" x14ac:dyDescent="0.25"/>
    <row r="17285" customFormat="1" x14ac:dyDescent="0.25"/>
    <row r="17286" customFormat="1" x14ac:dyDescent="0.25"/>
    <row r="17287" customFormat="1" x14ac:dyDescent="0.25"/>
    <row r="17288" customFormat="1" x14ac:dyDescent="0.25"/>
    <row r="17289" customFormat="1" x14ac:dyDescent="0.25"/>
    <row r="17290" customFormat="1" x14ac:dyDescent="0.25"/>
    <row r="17291" customFormat="1" x14ac:dyDescent="0.25"/>
    <row r="17292" customFormat="1" x14ac:dyDescent="0.25"/>
    <row r="17293" customFormat="1" x14ac:dyDescent="0.25"/>
    <row r="17294" customFormat="1" x14ac:dyDescent="0.25"/>
    <row r="17295" customFormat="1" x14ac:dyDescent="0.25"/>
    <row r="17296" customFormat="1" x14ac:dyDescent="0.25"/>
    <row r="17297" customFormat="1" x14ac:dyDescent="0.25"/>
    <row r="17298" customFormat="1" x14ac:dyDescent="0.25"/>
    <row r="17299" customFormat="1" x14ac:dyDescent="0.25"/>
    <row r="17300" customFormat="1" x14ac:dyDescent="0.25"/>
    <row r="17301" customFormat="1" x14ac:dyDescent="0.25"/>
    <row r="17302" customFormat="1" x14ac:dyDescent="0.25"/>
    <row r="17303" customFormat="1" x14ac:dyDescent="0.25"/>
    <row r="17304" customFormat="1" x14ac:dyDescent="0.25"/>
    <row r="17305" customFormat="1" x14ac:dyDescent="0.25"/>
    <row r="17306" customFormat="1" x14ac:dyDescent="0.25"/>
    <row r="17307" customFormat="1" x14ac:dyDescent="0.25"/>
    <row r="17308" customFormat="1" x14ac:dyDescent="0.25"/>
    <row r="17309" customFormat="1" x14ac:dyDescent="0.25"/>
    <row r="17310" customFormat="1" x14ac:dyDescent="0.25"/>
    <row r="17311" customFormat="1" x14ac:dyDescent="0.25"/>
    <row r="17312" customFormat="1" x14ac:dyDescent="0.25"/>
    <row r="17313" customFormat="1" x14ac:dyDescent="0.25"/>
    <row r="17314" customFormat="1" x14ac:dyDescent="0.25"/>
    <row r="17315" customFormat="1" x14ac:dyDescent="0.25"/>
    <row r="17316" customFormat="1" x14ac:dyDescent="0.25"/>
    <row r="17317" customFormat="1" x14ac:dyDescent="0.25"/>
    <row r="17318" customFormat="1" x14ac:dyDescent="0.25"/>
    <row r="17319" customFormat="1" x14ac:dyDescent="0.25"/>
    <row r="17320" customFormat="1" x14ac:dyDescent="0.25"/>
    <row r="17321" customFormat="1" x14ac:dyDescent="0.25"/>
    <row r="17322" customFormat="1" x14ac:dyDescent="0.25"/>
    <row r="17323" customFormat="1" x14ac:dyDescent="0.25"/>
    <row r="17324" customFormat="1" x14ac:dyDescent="0.25"/>
    <row r="17325" customFormat="1" x14ac:dyDescent="0.25"/>
    <row r="17326" customFormat="1" x14ac:dyDescent="0.25"/>
    <row r="17327" customFormat="1" x14ac:dyDescent="0.25"/>
    <row r="17328" customFormat="1" x14ac:dyDescent="0.25"/>
    <row r="17329" customFormat="1" x14ac:dyDescent="0.25"/>
    <row r="17330" customFormat="1" x14ac:dyDescent="0.25"/>
    <row r="17331" customFormat="1" x14ac:dyDescent="0.25"/>
    <row r="17332" customFormat="1" x14ac:dyDescent="0.25"/>
    <row r="17333" customFormat="1" x14ac:dyDescent="0.25"/>
    <row r="17334" customFormat="1" x14ac:dyDescent="0.25"/>
    <row r="17335" customFormat="1" x14ac:dyDescent="0.25"/>
    <row r="17336" customFormat="1" x14ac:dyDescent="0.25"/>
    <row r="17337" customFormat="1" x14ac:dyDescent="0.25"/>
    <row r="17338" customFormat="1" x14ac:dyDescent="0.25"/>
    <row r="17339" customFormat="1" x14ac:dyDescent="0.25"/>
    <row r="17340" customFormat="1" x14ac:dyDescent="0.25"/>
    <row r="17341" customFormat="1" x14ac:dyDescent="0.25"/>
    <row r="17342" customFormat="1" x14ac:dyDescent="0.25"/>
    <row r="17343" customFormat="1" x14ac:dyDescent="0.25"/>
    <row r="17344" customFormat="1" x14ac:dyDescent="0.25"/>
    <row r="17345" customFormat="1" x14ac:dyDescent="0.25"/>
    <row r="17346" customFormat="1" x14ac:dyDescent="0.25"/>
    <row r="17347" customFormat="1" x14ac:dyDescent="0.25"/>
    <row r="17348" customFormat="1" x14ac:dyDescent="0.25"/>
    <row r="17349" customFormat="1" x14ac:dyDescent="0.25"/>
    <row r="17350" customFormat="1" x14ac:dyDescent="0.25"/>
    <row r="17351" customFormat="1" x14ac:dyDescent="0.25"/>
    <row r="17352" customFormat="1" x14ac:dyDescent="0.25"/>
    <row r="17353" customFormat="1" x14ac:dyDescent="0.25"/>
    <row r="17354" customFormat="1" x14ac:dyDescent="0.25"/>
    <row r="17355" customFormat="1" x14ac:dyDescent="0.25"/>
    <row r="17356" customFormat="1" x14ac:dyDescent="0.25"/>
    <row r="17357" customFormat="1" x14ac:dyDescent="0.25"/>
    <row r="17358" customFormat="1" x14ac:dyDescent="0.25"/>
    <row r="17359" customFormat="1" x14ac:dyDescent="0.25"/>
    <row r="17360" customFormat="1" x14ac:dyDescent="0.25"/>
    <row r="17361" customFormat="1" x14ac:dyDescent="0.25"/>
    <row r="17362" customFormat="1" x14ac:dyDescent="0.25"/>
    <row r="17363" customFormat="1" x14ac:dyDescent="0.25"/>
    <row r="17364" customFormat="1" x14ac:dyDescent="0.25"/>
    <row r="17365" customFormat="1" x14ac:dyDescent="0.25"/>
    <row r="17366" customFormat="1" x14ac:dyDescent="0.25"/>
    <row r="17367" customFormat="1" x14ac:dyDescent="0.25"/>
    <row r="17368" customFormat="1" x14ac:dyDescent="0.25"/>
    <row r="17369" customFormat="1" x14ac:dyDescent="0.25"/>
    <row r="17370" customFormat="1" x14ac:dyDescent="0.25"/>
    <row r="17371" customFormat="1" x14ac:dyDescent="0.25"/>
    <row r="17372" customFormat="1" x14ac:dyDescent="0.25"/>
    <row r="17373" customFormat="1" x14ac:dyDescent="0.25"/>
    <row r="17374" customFormat="1" x14ac:dyDescent="0.25"/>
    <row r="17375" customFormat="1" x14ac:dyDescent="0.25"/>
    <row r="17376" customFormat="1" x14ac:dyDescent="0.25"/>
    <row r="17377" customFormat="1" x14ac:dyDescent="0.25"/>
    <row r="17378" customFormat="1" x14ac:dyDescent="0.25"/>
    <row r="17379" customFormat="1" x14ac:dyDescent="0.25"/>
    <row r="17380" customFormat="1" x14ac:dyDescent="0.25"/>
    <row r="17381" customFormat="1" x14ac:dyDescent="0.25"/>
    <row r="17382" customFormat="1" x14ac:dyDescent="0.25"/>
    <row r="17383" customFormat="1" x14ac:dyDescent="0.25"/>
    <row r="17384" customFormat="1" x14ac:dyDescent="0.25"/>
    <row r="17385" customFormat="1" x14ac:dyDescent="0.25"/>
    <row r="17386" customFormat="1" x14ac:dyDescent="0.25"/>
    <row r="17387" customFormat="1" x14ac:dyDescent="0.25"/>
    <row r="17388" customFormat="1" x14ac:dyDescent="0.25"/>
    <row r="17389" customFormat="1" x14ac:dyDescent="0.25"/>
    <row r="17390" customFormat="1" x14ac:dyDescent="0.25"/>
    <row r="17391" customFormat="1" x14ac:dyDescent="0.25"/>
    <row r="17392" customFormat="1" x14ac:dyDescent="0.25"/>
    <row r="17393" customFormat="1" x14ac:dyDescent="0.25"/>
    <row r="17394" customFormat="1" x14ac:dyDescent="0.25"/>
    <row r="17395" customFormat="1" x14ac:dyDescent="0.25"/>
    <row r="17396" customFormat="1" x14ac:dyDescent="0.25"/>
    <row r="17397" customFormat="1" x14ac:dyDescent="0.25"/>
    <row r="17398" customFormat="1" x14ac:dyDescent="0.25"/>
    <row r="17399" customFormat="1" x14ac:dyDescent="0.25"/>
    <row r="17400" customFormat="1" x14ac:dyDescent="0.25"/>
    <row r="17401" customFormat="1" x14ac:dyDescent="0.25"/>
    <row r="17402" customFormat="1" x14ac:dyDescent="0.25"/>
    <row r="17403" customFormat="1" x14ac:dyDescent="0.25"/>
    <row r="17404" customFormat="1" x14ac:dyDescent="0.25"/>
    <row r="17405" customFormat="1" x14ac:dyDescent="0.25"/>
    <row r="17406" customFormat="1" x14ac:dyDescent="0.25"/>
    <row r="17407" customFormat="1" x14ac:dyDescent="0.25"/>
    <row r="17408" customFormat="1" x14ac:dyDescent="0.25"/>
    <row r="17409" customFormat="1" x14ac:dyDescent="0.25"/>
    <row r="17410" customFormat="1" x14ac:dyDescent="0.25"/>
    <row r="17411" customFormat="1" x14ac:dyDescent="0.25"/>
    <row r="17412" customFormat="1" x14ac:dyDescent="0.25"/>
    <row r="17413" customFormat="1" x14ac:dyDescent="0.25"/>
    <row r="17414" customFormat="1" x14ac:dyDescent="0.25"/>
    <row r="17415" customFormat="1" x14ac:dyDescent="0.25"/>
    <row r="17416" customFormat="1" x14ac:dyDescent="0.25"/>
    <row r="17417" customFormat="1" x14ac:dyDescent="0.25"/>
    <row r="17418" customFormat="1" x14ac:dyDescent="0.25"/>
    <row r="17419" customFormat="1" x14ac:dyDescent="0.25"/>
    <row r="17420" customFormat="1" x14ac:dyDescent="0.25"/>
    <row r="17421" customFormat="1" x14ac:dyDescent="0.25"/>
    <row r="17422" customFormat="1" x14ac:dyDescent="0.25"/>
    <row r="17423" customFormat="1" x14ac:dyDescent="0.25"/>
    <row r="17424" customFormat="1" x14ac:dyDescent="0.25"/>
    <row r="17425" customFormat="1" x14ac:dyDescent="0.25"/>
    <row r="17426" customFormat="1" x14ac:dyDescent="0.25"/>
    <row r="17427" customFormat="1" x14ac:dyDescent="0.25"/>
    <row r="17428" customFormat="1" x14ac:dyDescent="0.25"/>
    <row r="17429" customFormat="1" x14ac:dyDescent="0.25"/>
    <row r="17430" customFormat="1" x14ac:dyDescent="0.25"/>
    <row r="17431" customFormat="1" x14ac:dyDescent="0.25"/>
    <row r="17432" customFormat="1" x14ac:dyDescent="0.25"/>
    <row r="17433" customFormat="1" x14ac:dyDescent="0.25"/>
    <row r="17434" customFormat="1" x14ac:dyDescent="0.25"/>
    <row r="17435" customFormat="1" x14ac:dyDescent="0.25"/>
    <row r="17436" customFormat="1" x14ac:dyDescent="0.25"/>
    <row r="17437" customFormat="1" x14ac:dyDescent="0.25"/>
    <row r="17438" customFormat="1" x14ac:dyDescent="0.25"/>
    <row r="17439" customFormat="1" x14ac:dyDescent="0.25"/>
    <row r="17440" customFormat="1" x14ac:dyDescent="0.25"/>
    <row r="17441" customFormat="1" x14ac:dyDescent="0.25"/>
    <row r="17442" customFormat="1" x14ac:dyDescent="0.25"/>
    <row r="17443" customFormat="1" x14ac:dyDescent="0.25"/>
    <row r="17444" customFormat="1" x14ac:dyDescent="0.25"/>
    <row r="17445" customFormat="1" x14ac:dyDescent="0.25"/>
    <row r="17446" customFormat="1" x14ac:dyDescent="0.25"/>
    <row r="17447" customFormat="1" x14ac:dyDescent="0.25"/>
    <row r="17448" customFormat="1" x14ac:dyDescent="0.25"/>
    <row r="17449" customFormat="1" x14ac:dyDescent="0.25"/>
    <row r="17450" customFormat="1" x14ac:dyDescent="0.25"/>
    <row r="17451" customFormat="1" x14ac:dyDescent="0.25"/>
    <row r="17452" customFormat="1" x14ac:dyDescent="0.25"/>
    <row r="17453" customFormat="1" x14ac:dyDescent="0.25"/>
    <row r="17454" customFormat="1" x14ac:dyDescent="0.25"/>
    <row r="17455" customFormat="1" x14ac:dyDescent="0.25"/>
    <row r="17456" customFormat="1" x14ac:dyDescent="0.25"/>
    <row r="17457" customFormat="1" x14ac:dyDescent="0.25"/>
    <row r="17458" customFormat="1" x14ac:dyDescent="0.25"/>
    <row r="17459" customFormat="1" x14ac:dyDescent="0.25"/>
    <row r="17460" customFormat="1" x14ac:dyDescent="0.25"/>
    <row r="17461" customFormat="1" x14ac:dyDescent="0.25"/>
    <row r="17462" customFormat="1" x14ac:dyDescent="0.25"/>
    <row r="17463" customFormat="1" x14ac:dyDescent="0.25"/>
    <row r="17464" customFormat="1" x14ac:dyDescent="0.25"/>
    <row r="17465" customFormat="1" x14ac:dyDescent="0.25"/>
    <row r="17466" customFormat="1" x14ac:dyDescent="0.25"/>
    <row r="17467" customFormat="1" x14ac:dyDescent="0.25"/>
    <row r="17468" customFormat="1" x14ac:dyDescent="0.25"/>
    <row r="17469" customFormat="1" x14ac:dyDescent="0.25"/>
    <row r="17470" customFormat="1" x14ac:dyDescent="0.25"/>
    <row r="17471" customFormat="1" x14ac:dyDescent="0.25"/>
    <row r="17472" customFormat="1" x14ac:dyDescent="0.25"/>
    <row r="17473" customFormat="1" x14ac:dyDescent="0.25"/>
    <row r="17474" customFormat="1" x14ac:dyDescent="0.25"/>
    <row r="17475" customFormat="1" x14ac:dyDescent="0.25"/>
    <row r="17476" customFormat="1" x14ac:dyDescent="0.25"/>
    <row r="17477" customFormat="1" x14ac:dyDescent="0.25"/>
    <row r="17478" customFormat="1" x14ac:dyDescent="0.25"/>
    <row r="17479" customFormat="1" x14ac:dyDescent="0.25"/>
    <row r="17480" customFormat="1" x14ac:dyDescent="0.25"/>
    <row r="17481" customFormat="1" x14ac:dyDescent="0.25"/>
    <row r="17482" customFormat="1" x14ac:dyDescent="0.25"/>
    <row r="17483" customFormat="1" x14ac:dyDescent="0.25"/>
    <row r="17484" customFormat="1" x14ac:dyDescent="0.25"/>
    <row r="17485" customFormat="1" x14ac:dyDescent="0.25"/>
    <row r="17486" customFormat="1" x14ac:dyDescent="0.25"/>
    <row r="17487" customFormat="1" x14ac:dyDescent="0.25"/>
    <row r="17488" customFormat="1" x14ac:dyDescent="0.25"/>
    <row r="17489" customFormat="1" x14ac:dyDescent="0.25"/>
    <row r="17490" customFormat="1" x14ac:dyDescent="0.25"/>
    <row r="17491" customFormat="1" x14ac:dyDescent="0.25"/>
    <row r="17492" customFormat="1" x14ac:dyDescent="0.25"/>
    <row r="17493" customFormat="1" x14ac:dyDescent="0.25"/>
    <row r="17494" customFormat="1" x14ac:dyDescent="0.25"/>
    <row r="17495" customFormat="1" x14ac:dyDescent="0.25"/>
    <row r="17496" customFormat="1" x14ac:dyDescent="0.25"/>
    <row r="17497" customFormat="1" x14ac:dyDescent="0.25"/>
    <row r="17498" customFormat="1" x14ac:dyDescent="0.25"/>
    <row r="17499" customFormat="1" x14ac:dyDescent="0.25"/>
    <row r="17500" customFormat="1" x14ac:dyDescent="0.25"/>
    <row r="17501" customFormat="1" x14ac:dyDescent="0.25"/>
    <row r="17502" customFormat="1" x14ac:dyDescent="0.25"/>
    <row r="17503" customFormat="1" x14ac:dyDescent="0.25"/>
    <row r="17504" customFormat="1" x14ac:dyDescent="0.25"/>
    <row r="17505" customFormat="1" x14ac:dyDescent="0.25"/>
    <row r="17506" customFormat="1" x14ac:dyDescent="0.25"/>
    <row r="17507" customFormat="1" x14ac:dyDescent="0.25"/>
    <row r="17508" customFormat="1" x14ac:dyDescent="0.25"/>
    <row r="17509" customFormat="1" x14ac:dyDescent="0.25"/>
    <row r="17510" customFormat="1" x14ac:dyDescent="0.25"/>
    <row r="17511" customFormat="1" x14ac:dyDescent="0.25"/>
    <row r="17512" customFormat="1" x14ac:dyDescent="0.25"/>
    <row r="17513" customFormat="1" x14ac:dyDescent="0.25"/>
    <row r="17514" customFormat="1" x14ac:dyDescent="0.25"/>
    <row r="17515" customFormat="1" x14ac:dyDescent="0.25"/>
    <row r="17516" customFormat="1" x14ac:dyDescent="0.25"/>
    <row r="17517" customFormat="1" x14ac:dyDescent="0.25"/>
    <row r="17518" customFormat="1" x14ac:dyDescent="0.25"/>
    <row r="17519" customFormat="1" x14ac:dyDescent="0.25"/>
    <row r="17520" customFormat="1" x14ac:dyDescent="0.25"/>
    <row r="17521" customFormat="1" x14ac:dyDescent="0.25"/>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1E07EB-F897-448B-A582-9B379EC51B4C}">
  <sheetPr>
    <tabColor theme="4"/>
  </sheetPr>
  <dimension ref="A1:AJ2"/>
  <sheetViews>
    <sheetView topLeftCell="U1" workbookViewId="0">
      <selection activeCell="AI3" sqref="AI3"/>
    </sheetView>
  </sheetViews>
  <sheetFormatPr defaultRowHeight="15" x14ac:dyDescent="0.25"/>
  <cols>
    <col min="1" max="1" width="7.140625" bestFit="1" customWidth="1"/>
    <col min="2" max="2" width="8.28515625" bestFit="1" customWidth="1"/>
    <col min="3" max="3" width="6.5703125" bestFit="1" customWidth="1"/>
    <col min="4" max="4" width="12" bestFit="1" customWidth="1"/>
    <col min="5" max="5" width="16.140625" bestFit="1" customWidth="1"/>
    <col min="6" max="6" width="7.140625" bestFit="1" customWidth="1"/>
    <col min="7" max="7" width="9" bestFit="1" customWidth="1"/>
    <col min="8" max="8" width="6.85546875" bestFit="1" customWidth="1"/>
    <col min="9" max="10" width="9.5703125" bestFit="1" customWidth="1"/>
    <col min="11" max="11" width="8.28515625" bestFit="1" customWidth="1"/>
    <col min="12" max="12" width="5.42578125" bestFit="1" customWidth="1"/>
    <col min="13" max="13" width="12.140625" bestFit="1" customWidth="1"/>
    <col min="14" max="14" width="16.5703125" bestFit="1" customWidth="1"/>
    <col min="15" max="15" width="8.42578125" bestFit="1" customWidth="1"/>
    <col min="16" max="16" width="6.42578125" bestFit="1" customWidth="1"/>
    <col min="17" max="17" width="17.85546875" bestFit="1" customWidth="1"/>
    <col min="18" max="18" width="22.42578125" bestFit="1" customWidth="1"/>
    <col min="19" max="19" width="21.42578125" bestFit="1" customWidth="1"/>
    <col min="20" max="20" width="23.28515625" bestFit="1" customWidth="1"/>
    <col min="21" max="21" width="24" bestFit="1" customWidth="1"/>
    <col min="22" max="22" width="22.42578125" bestFit="1" customWidth="1"/>
    <col min="23" max="24" width="21.28515625" bestFit="1" customWidth="1"/>
    <col min="25" max="25" width="21.42578125" bestFit="1" customWidth="1"/>
    <col min="26" max="27" width="21.5703125" bestFit="1" customWidth="1"/>
    <col min="28" max="28" width="22.140625" customWidth="1"/>
    <col min="29" max="29" width="13.140625" bestFit="1" customWidth="1"/>
    <col min="30" max="30" width="13.7109375" bestFit="1" customWidth="1"/>
    <col min="31" max="31" width="15.28515625" bestFit="1" customWidth="1"/>
    <col min="32" max="32" width="21.7109375" bestFit="1" customWidth="1"/>
  </cols>
  <sheetData>
    <row r="1" spans="1:36" x14ac:dyDescent="0.25">
      <c r="A1" s="12" t="s">
        <v>71</v>
      </c>
      <c r="B1" s="12" t="s">
        <v>135</v>
      </c>
      <c r="C1" s="12" t="s">
        <v>126</v>
      </c>
      <c r="D1" s="12" t="s">
        <v>294</v>
      </c>
      <c r="E1" s="12" t="s">
        <v>93</v>
      </c>
      <c r="F1" s="12" t="s">
        <v>94</v>
      </c>
      <c r="G1" s="12" t="s">
        <v>65</v>
      </c>
      <c r="H1" s="12" t="s">
        <v>68</v>
      </c>
      <c r="I1" s="12" t="s">
        <v>70</v>
      </c>
      <c r="J1" s="12" t="s">
        <v>131</v>
      </c>
      <c r="K1" s="12" t="s">
        <v>125</v>
      </c>
      <c r="L1" s="12" t="s">
        <v>85</v>
      </c>
      <c r="M1" s="12" t="s">
        <v>91</v>
      </c>
      <c r="N1" s="12" t="s">
        <v>296</v>
      </c>
      <c r="O1" s="12" t="s">
        <v>124</v>
      </c>
      <c r="P1" s="12" t="s">
        <v>123</v>
      </c>
      <c r="Q1" s="12" t="s">
        <v>84</v>
      </c>
      <c r="R1" s="12" t="s">
        <v>245</v>
      </c>
      <c r="S1" s="12" t="s">
        <v>249</v>
      </c>
      <c r="T1" s="12" t="s">
        <v>247</v>
      </c>
      <c r="U1" s="12" t="s">
        <v>248</v>
      </c>
      <c r="V1" s="12" t="s">
        <v>250</v>
      </c>
      <c r="W1" s="12" t="s">
        <v>242</v>
      </c>
      <c r="X1" s="12" t="s">
        <v>243</v>
      </c>
      <c r="Y1" s="12" t="s">
        <v>244</v>
      </c>
      <c r="Z1" s="12" t="s">
        <v>274</v>
      </c>
      <c r="AA1" s="12" t="s">
        <v>273</v>
      </c>
      <c r="AB1" s="12" t="s">
        <v>297</v>
      </c>
      <c r="AC1" s="12" t="s">
        <v>355</v>
      </c>
      <c r="AD1" s="12" t="s">
        <v>373</v>
      </c>
      <c r="AE1" s="12" t="s">
        <v>415</v>
      </c>
      <c r="AF1" s="12" t="s">
        <v>414</v>
      </c>
      <c r="AG1" s="12" t="s">
        <v>445</v>
      </c>
      <c r="AH1" s="12" t="s">
        <v>446</v>
      </c>
      <c r="AI1" s="12" t="s">
        <v>204</v>
      </c>
      <c r="AJ1" s="12" t="s">
        <v>464</v>
      </c>
    </row>
    <row r="2" spans="1:36" x14ac:dyDescent="0.25">
      <c r="A2" s="1">
        <v>1</v>
      </c>
      <c r="B2">
        <v>48.024999999999999</v>
      </c>
      <c r="C2">
        <v>4.9610000000000003</v>
      </c>
      <c r="D2">
        <v>0.53</v>
      </c>
      <c r="E2">
        <v>0.80700000000000005</v>
      </c>
      <c r="F2">
        <v>2.6240000000000001</v>
      </c>
      <c r="G2">
        <v>23.538999999999994</v>
      </c>
      <c r="H2">
        <v>10.761000000000001</v>
      </c>
      <c r="I2">
        <v>0</v>
      </c>
      <c r="J2">
        <v>0</v>
      </c>
      <c r="K2">
        <v>0</v>
      </c>
      <c r="L2">
        <v>0</v>
      </c>
      <c r="M2">
        <v>0</v>
      </c>
      <c r="N2">
        <v>0</v>
      </c>
      <c r="O2">
        <v>0</v>
      </c>
      <c r="P2">
        <v>0</v>
      </c>
      <c r="Q2">
        <v>4000</v>
      </c>
      <c r="R2">
        <v>0</v>
      </c>
      <c r="S2">
        <v>0</v>
      </c>
      <c r="T2">
        <v>0</v>
      </c>
      <c r="U2">
        <v>0</v>
      </c>
      <c r="V2">
        <v>0</v>
      </c>
      <c r="W2">
        <v>0</v>
      </c>
      <c r="X2">
        <v>0</v>
      </c>
      <c r="Y2">
        <v>0</v>
      </c>
      <c r="Z2">
        <v>0</v>
      </c>
      <c r="AA2">
        <v>0</v>
      </c>
      <c r="AB2">
        <v>4000</v>
      </c>
      <c r="AC2" s="1">
        <v>0</v>
      </c>
      <c r="AD2" s="44">
        <v>0</v>
      </c>
      <c r="AE2">
        <v>0</v>
      </c>
      <c r="AF2">
        <v>0</v>
      </c>
      <c r="AG2">
        <v>0</v>
      </c>
      <c r="AH2">
        <v>0</v>
      </c>
      <c r="AI2">
        <v>0</v>
      </c>
      <c r="AJ2" s="44">
        <v>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CA3AB5-244A-49A6-AF06-B84F8CF040AA}">
  <sheetPr>
    <tabColor theme="8" tint="-0.249977111117893"/>
  </sheetPr>
  <dimension ref="A1:AJ22"/>
  <sheetViews>
    <sheetView topLeftCell="Y1" workbookViewId="0">
      <selection activeCell="AJ1" sqref="AJ1"/>
    </sheetView>
  </sheetViews>
  <sheetFormatPr defaultRowHeight="15" x14ac:dyDescent="0.25"/>
  <cols>
    <col min="1" max="1" width="8.7109375" style="1"/>
    <col min="2" max="15" width="15.5703125" customWidth="1"/>
    <col min="16" max="16" width="18.7109375" bestFit="1" customWidth="1"/>
    <col min="17" max="17" width="22.28515625" bestFit="1" customWidth="1"/>
    <col min="18" max="18" width="21.28515625" bestFit="1" customWidth="1"/>
    <col min="19" max="19" width="23.28515625" bestFit="1" customWidth="1"/>
    <col min="20" max="20" width="23.7109375" bestFit="1" customWidth="1"/>
    <col min="21" max="21" width="22.28515625" bestFit="1" customWidth="1"/>
    <col min="22" max="22" width="20.85546875" bestFit="1" customWidth="1"/>
    <col min="23" max="23" width="22.28515625" bestFit="1" customWidth="1"/>
    <col min="24" max="24" width="22.42578125" bestFit="1" customWidth="1"/>
    <col min="27" max="27" width="18.7109375" bestFit="1" customWidth="1"/>
    <col min="28" max="28" width="17.42578125" bestFit="1" customWidth="1"/>
    <col min="36" max="36" width="13.85546875" bestFit="1" customWidth="1"/>
  </cols>
  <sheetData>
    <row r="1" spans="1:36" x14ac:dyDescent="0.25">
      <c r="A1" s="46"/>
      <c r="B1" s="46" t="s">
        <v>135</v>
      </c>
      <c r="C1" s="46" t="s">
        <v>126</v>
      </c>
      <c r="D1" s="46" t="s">
        <v>294</v>
      </c>
      <c r="E1" s="46" t="s">
        <v>93</v>
      </c>
      <c r="F1" s="46" t="s">
        <v>94</v>
      </c>
      <c r="G1" s="12" t="s">
        <v>65</v>
      </c>
      <c r="H1" s="12" t="s">
        <v>68</v>
      </c>
      <c r="I1" s="26" t="s">
        <v>70</v>
      </c>
      <c r="J1" s="12" t="s">
        <v>131</v>
      </c>
      <c r="K1" s="12" t="s">
        <v>125</v>
      </c>
      <c r="L1" s="12" t="s">
        <v>85</v>
      </c>
      <c r="M1" s="12" t="s">
        <v>91</v>
      </c>
      <c r="N1" s="12" t="s">
        <v>124</v>
      </c>
      <c r="O1" s="12" t="s">
        <v>123</v>
      </c>
      <c r="P1" s="12" t="s">
        <v>84</v>
      </c>
      <c r="Q1" s="12" t="s">
        <v>245</v>
      </c>
      <c r="R1" s="12" t="s">
        <v>249</v>
      </c>
      <c r="S1" s="12" t="s">
        <v>247</v>
      </c>
      <c r="T1" s="12" t="s">
        <v>248</v>
      </c>
      <c r="U1" s="12" t="s">
        <v>250</v>
      </c>
      <c r="V1" s="12" t="s">
        <v>242</v>
      </c>
      <c r="W1" s="12" t="s">
        <v>243</v>
      </c>
      <c r="X1" s="12" t="s">
        <v>244</v>
      </c>
      <c r="Y1" s="12" t="s">
        <v>274</v>
      </c>
      <c r="Z1" s="12" t="s">
        <v>273</v>
      </c>
      <c r="AA1" s="12" t="s">
        <v>297</v>
      </c>
      <c r="AB1" s="12" t="s">
        <v>296</v>
      </c>
      <c r="AC1" s="12" t="s">
        <v>373</v>
      </c>
      <c r="AD1" s="12" t="s">
        <v>355</v>
      </c>
      <c r="AE1" s="12" t="s">
        <v>415</v>
      </c>
      <c r="AF1" s="12" t="s">
        <v>414</v>
      </c>
      <c r="AG1" s="12" t="s">
        <v>445</v>
      </c>
      <c r="AH1" s="12" t="s">
        <v>446</v>
      </c>
      <c r="AI1" s="12" t="s">
        <v>204</v>
      </c>
      <c r="AJ1" s="12" t="s">
        <v>464</v>
      </c>
    </row>
    <row r="2" spans="1:36" x14ac:dyDescent="0.25">
      <c r="A2" s="13" t="s">
        <v>2</v>
      </c>
      <c r="B2" s="44">
        <v>19</v>
      </c>
      <c r="C2" s="44">
        <v>19</v>
      </c>
      <c r="D2" s="44">
        <v>15</v>
      </c>
      <c r="E2" s="44">
        <v>1</v>
      </c>
      <c r="F2" s="44">
        <v>15</v>
      </c>
      <c r="G2" s="44">
        <v>10</v>
      </c>
      <c r="H2" s="44">
        <v>8</v>
      </c>
      <c r="I2" s="44">
        <v>0</v>
      </c>
      <c r="J2" s="44">
        <v>0</v>
      </c>
      <c r="K2" s="44">
        <v>0</v>
      </c>
      <c r="L2" s="44">
        <v>0</v>
      </c>
      <c r="M2" s="44">
        <v>0</v>
      </c>
      <c r="N2" s="44">
        <v>0</v>
      </c>
      <c r="O2" s="44">
        <v>0</v>
      </c>
      <c r="P2" s="44">
        <v>1</v>
      </c>
      <c r="Q2" s="44">
        <v>0</v>
      </c>
      <c r="R2" s="44">
        <v>0</v>
      </c>
      <c r="S2" s="44">
        <v>0</v>
      </c>
      <c r="T2" s="44">
        <v>0</v>
      </c>
      <c r="U2" s="44">
        <v>0</v>
      </c>
      <c r="V2" s="44">
        <v>0</v>
      </c>
      <c r="W2" s="44">
        <v>0</v>
      </c>
      <c r="X2" s="44">
        <v>0</v>
      </c>
      <c r="Y2" s="44">
        <v>0</v>
      </c>
      <c r="Z2" s="44">
        <v>0</v>
      </c>
      <c r="AA2" s="44">
        <v>1</v>
      </c>
      <c r="AB2" s="44">
        <f t="shared" ref="AB2:AB21" si="0">SUM(AB3:AB22)</f>
        <v>0</v>
      </c>
      <c r="AC2" s="44">
        <v>0</v>
      </c>
      <c r="AD2" s="1">
        <v>0</v>
      </c>
      <c r="AE2">
        <v>0</v>
      </c>
      <c r="AF2">
        <v>0</v>
      </c>
      <c r="AG2">
        <v>0</v>
      </c>
      <c r="AH2">
        <v>0</v>
      </c>
      <c r="AI2">
        <v>0</v>
      </c>
      <c r="AJ2">
        <v>0</v>
      </c>
    </row>
    <row r="3" spans="1:36" x14ac:dyDescent="0.25">
      <c r="A3" s="13" t="s">
        <v>3</v>
      </c>
      <c r="B3" s="44">
        <v>19</v>
      </c>
      <c r="C3" s="44">
        <v>19</v>
      </c>
      <c r="D3" s="44">
        <v>15</v>
      </c>
      <c r="E3" s="44">
        <v>1</v>
      </c>
      <c r="F3" s="44">
        <v>15</v>
      </c>
      <c r="G3" s="44">
        <v>10</v>
      </c>
      <c r="H3" s="44">
        <v>8</v>
      </c>
      <c r="I3" s="44">
        <v>0</v>
      </c>
      <c r="J3" s="44">
        <v>0</v>
      </c>
      <c r="K3" s="44">
        <v>0</v>
      </c>
      <c r="L3" s="44">
        <v>0</v>
      </c>
      <c r="M3" s="44">
        <v>0</v>
      </c>
      <c r="N3" s="44">
        <v>0</v>
      </c>
      <c r="O3" s="44">
        <v>0</v>
      </c>
      <c r="P3" s="44">
        <v>1</v>
      </c>
      <c r="Q3" s="44">
        <v>0</v>
      </c>
      <c r="R3" s="44">
        <v>0</v>
      </c>
      <c r="S3" s="44">
        <v>0</v>
      </c>
      <c r="T3" s="44">
        <v>0</v>
      </c>
      <c r="U3" s="44">
        <v>0</v>
      </c>
      <c r="V3" s="44">
        <v>0</v>
      </c>
      <c r="W3" s="44">
        <v>0</v>
      </c>
      <c r="X3" s="44">
        <v>0</v>
      </c>
      <c r="Y3" s="44">
        <v>0</v>
      </c>
      <c r="Z3" s="44">
        <v>0</v>
      </c>
      <c r="AA3" s="44">
        <v>1</v>
      </c>
      <c r="AB3" s="44">
        <f t="shared" si="0"/>
        <v>0</v>
      </c>
      <c r="AC3" s="44">
        <v>0</v>
      </c>
      <c r="AD3" s="1">
        <v>0</v>
      </c>
      <c r="AE3">
        <v>0</v>
      </c>
      <c r="AF3">
        <v>0</v>
      </c>
      <c r="AG3">
        <v>0</v>
      </c>
      <c r="AH3">
        <v>0</v>
      </c>
      <c r="AI3">
        <v>0</v>
      </c>
      <c r="AJ3">
        <v>0</v>
      </c>
    </row>
    <row r="4" spans="1:36" x14ac:dyDescent="0.25">
      <c r="A4" s="13" t="s">
        <v>4</v>
      </c>
      <c r="B4" s="44">
        <v>19</v>
      </c>
      <c r="C4" s="44">
        <v>19</v>
      </c>
      <c r="D4" s="44">
        <v>15</v>
      </c>
      <c r="E4" s="44">
        <v>1</v>
      </c>
      <c r="F4" s="44">
        <v>15</v>
      </c>
      <c r="G4" s="44">
        <v>10</v>
      </c>
      <c r="H4" s="44">
        <v>8</v>
      </c>
      <c r="I4" s="44">
        <v>0</v>
      </c>
      <c r="J4" s="44">
        <v>0</v>
      </c>
      <c r="K4" s="44">
        <v>0</v>
      </c>
      <c r="L4" s="44">
        <v>0</v>
      </c>
      <c r="M4" s="44">
        <v>0</v>
      </c>
      <c r="N4" s="44">
        <v>0</v>
      </c>
      <c r="O4" s="44">
        <v>0</v>
      </c>
      <c r="P4" s="44">
        <v>1</v>
      </c>
      <c r="Q4" s="44">
        <v>0</v>
      </c>
      <c r="R4" s="44">
        <v>0</v>
      </c>
      <c r="S4" s="44">
        <v>0</v>
      </c>
      <c r="T4" s="44">
        <v>0</v>
      </c>
      <c r="U4" s="44">
        <v>0</v>
      </c>
      <c r="V4" s="44">
        <v>0</v>
      </c>
      <c r="W4" s="44">
        <v>0</v>
      </c>
      <c r="X4" s="44">
        <v>0</v>
      </c>
      <c r="Y4" s="44">
        <v>0</v>
      </c>
      <c r="Z4" s="44">
        <v>0</v>
      </c>
      <c r="AA4" s="44">
        <v>1</v>
      </c>
      <c r="AB4" s="44">
        <f t="shared" si="0"/>
        <v>0</v>
      </c>
      <c r="AC4" s="44">
        <v>0</v>
      </c>
      <c r="AD4" s="1">
        <v>0</v>
      </c>
      <c r="AE4">
        <v>0</v>
      </c>
      <c r="AF4">
        <v>0</v>
      </c>
      <c r="AG4">
        <v>0</v>
      </c>
      <c r="AH4">
        <v>0</v>
      </c>
      <c r="AI4">
        <v>0</v>
      </c>
      <c r="AJ4">
        <v>0</v>
      </c>
    </row>
    <row r="5" spans="1:36" x14ac:dyDescent="0.25">
      <c r="A5" s="13" t="s">
        <v>5</v>
      </c>
      <c r="B5" s="44">
        <v>19</v>
      </c>
      <c r="C5" s="44">
        <v>19</v>
      </c>
      <c r="D5" s="44">
        <v>15</v>
      </c>
      <c r="E5" s="44">
        <v>1</v>
      </c>
      <c r="F5" s="44">
        <v>15</v>
      </c>
      <c r="G5" s="44">
        <v>10</v>
      </c>
      <c r="H5" s="44">
        <v>8</v>
      </c>
      <c r="I5" s="44">
        <v>0</v>
      </c>
      <c r="J5" s="44">
        <v>0</v>
      </c>
      <c r="K5" s="44">
        <v>0</v>
      </c>
      <c r="L5" s="44">
        <v>0</v>
      </c>
      <c r="M5" s="44">
        <v>0</v>
      </c>
      <c r="N5" s="44">
        <v>0</v>
      </c>
      <c r="O5" s="44">
        <v>0</v>
      </c>
      <c r="P5" s="44">
        <v>1</v>
      </c>
      <c r="Q5" s="44">
        <v>0</v>
      </c>
      <c r="R5" s="44">
        <v>0</v>
      </c>
      <c r="S5" s="44">
        <v>0</v>
      </c>
      <c r="T5" s="44">
        <v>0</v>
      </c>
      <c r="U5" s="44">
        <v>0</v>
      </c>
      <c r="V5" s="44">
        <v>0</v>
      </c>
      <c r="W5" s="44">
        <v>0</v>
      </c>
      <c r="X5" s="44">
        <v>0</v>
      </c>
      <c r="Y5" s="44">
        <v>0</v>
      </c>
      <c r="Z5" s="44">
        <v>0</v>
      </c>
      <c r="AA5" s="44">
        <v>1</v>
      </c>
      <c r="AB5" s="44">
        <f t="shared" si="0"/>
        <v>0</v>
      </c>
      <c r="AC5" s="44">
        <v>0</v>
      </c>
      <c r="AD5" s="1">
        <v>0</v>
      </c>
      <c r="AE5">
        <v>0</v>
      </c>
      <c r="AF5">
        <v>0</v>
      </c>
      <c r="AG5">
        <v>0</v>
      </c>
      <c r="AH5">
        <v>0</v>
      </c>
      <c r="AI5">
        <v>0</v>
      </c>
      <c r="AJ5">
        <v>0</v>
      </c>
    </row>
    <row r="6" spans="1:36" x14ac:dyDescent="0.25">
      <c r="A6" s="13" t="s">
        <v>6</v>
      </c>
      <c r="B6" s="44">
        <v>19</v>
      </c>
      <c r="C6" s="44">
        <v>19</v>
      </c>
      <c r="D6" s="44">
        <v>15</v>
      </c>
      <c r="E6" s="44">
        <v>1</v>
      </c>
      <c r="F6" s="44">
        <v>15</v>
      </c>
      <c r="G6" s="44">
        <v>10</v>
      </c>
      <c r="H6" s="44">
        <v>8</v>
      </c>
      <c r="I6" s="44">
        <v>0</v>
      </c>
      <c r="J6" s="44">
        <v>0</v>
      </c>
      <c r="K6" s="44">
        <v>0</v>
      </c>
      <c r="L6" s="44">
        <v>0</v>
      </c>
      <c r="M6" s="44">
        <v>0</v>
      </c>
      <c r="N6" s="44">
        <v>0</v>
      </c>
      <c r="O6" s="44">
        <v>0</v>
      </c>
      <c r="P6" s="44">
        <v>1</v>
      </c>
      <c r="Q6" s="44">
        <v>0</v>
      </c>
      <c r="R6" s="44">
        <v>0</v>
      </c>
      <c r="S6" s="44">
        <v>0</v>
      </c>
      <c r="T6" s="44">
        <v>0</v>
      </c>
      <c r="U6" s="44">
        <v>0</v>
      </c>
      <c r="V6" s="44">
        <v>0</v>
      </c>
      <c r="W6" s="44">
        <v>0</v>
      </c>
      <c r="X6" s="44">
        <v>0</v>
      </c>
      <c r="Y6" s="44">
        <v>0</v>
      </c>
      <c r="Z6" s="44">
        <v>0</v>
      </c>
      <c r="AA6" s="44">
        <v>1</v>
      </c>
      <c r="AB6" s="44">
        <f t="shared" si="0"/>
        <v>0</v>
      </c>
      <c r="AC6" s="44">
        <v>0</v>
      </c>
      <c r="AD6" s="1">
        <v>0</v>
      </c>
      <c r="AE6">
        <v>0</v>
      </c>
      <c r="AF6">
        <v>0</v>
      </c>
      <c r="AG6">
        <v>0</v>
      </c>
      <c r="AH6">
        <v>0</v>
      </c>
      <c r="AI6">
        <v>0</v>
      </c>
      <c r="AJ6">
        <v>0</v>
      </c>
    </row>
    <row r="7" spans="1:36" x14ac:dyDescent="0.25">
      <c r="A7" s="13" t="s">
        <v>7</v>
      </c>
      <c r="B7" s="44">
        <v>19</v>
      </c>
      <c r="C7" s="44">
        <v>19</v>
      </c>
      <c r="D7" s="44">
        <v>15</v>
      </c>
      <c r="E7" s="44">
        <v>1</v>
      </c>
      <c r="F7" s="44">
        <v>15</v>
      </c>
      <c r="G7" s="44">
        <v>10</v>
      </c>
      <c r="H7" s="44">
        <v>8</v>
      </c>
      <c r="I7" s="44">
        <v>0</v>
      </c>
      <c r="J7" s="44">
        <v>0</v>
      </c>
      <c r="K7" s="44">
        <v>0</v>
      </c>
      <c r="L7" s="44">
        <v>0</v>
      </c>
      <c r="M7" s="44">
        <v>0</v>
      </c>
      <c r="N7" s="44">
        <v>0</v>
      </c>
      <c r="O7" s="44">
        <v>0</v>
      </c>
      <c r="P7" s="44">
        <v>1</v>
      </c>
      <c r="Q7" s="44">
        <v>0</v>
      </c>
      <c r="R7" s="44">
        <v>0</v>
      </c>
      <c r="S7" s="44">
        <v>0</v>
      </c>
      <c r="T7" s="44">
        <v>0</v>
      </c>
      <c r="U7" s="44">
        <v>0</v>
      </c>
      <c r="V7" s="44">
        <v>0</v>
      </c>
      <c r="W7" s="44">
        <v>0</v>
      </c>
      <c r="X7" s="44">
        <v>0</v>
      </c>
      <c r="Y7" s="44">
        <v>0</v>
      </c>
      <c r="Z7" s="44">
        <v>0</v>
      </c>
      <c r="AA7" s="44">
        <v>1</v>
      </c>
      <c r="AB7" s="44">
        <f t="shared" si="0"/>
        <v>0</v>
      </c>
      <c r="AC7" s="44">
        <v>0</v>
      </c>
      <c r="AD7" s="1">
        <v>0</v>
      </c>
      <c r="AE7">
        <v>0</v>
      </c>
      <c r="AF7">
        <v>0</v>
      </c>
      <c r="AG7">
        <v>0</v>
      </c>
      <c r="AH7">
        <v>0</v>
      </c>
      <c r="AI7">
        <v>0</v>
      </c>
      <c r="AJ7">
        <v>0</v>
      </c>
    </row>
    <row r="8" spans="1:36" x14ac:dyDescent="0.25">
      <c r="A8" s="13" t="s">
        <v>8</v>
      </c>
      <c r="B8" s="44">
        <v>19</v>
      </c>
      <c r="C8" s="44">
        <v>19</v>
      </c>
      <c r="D8" s="44">
        <v>15</v>
      </c>
      <c r="E8" s="44">
        <v>1</v>
      </c>
      <c r="F8" s="44">
        <v>15</v>
      </c>
      <c r="G8" s="44">
        <v>10</v>
      </c>
      <c r="H8" s="44">
        <v>8</v>
      </c>
      <c r="I8" s="44">
        <v>0</v>
      </c>
      <c r="J8" s="44">
        <v>0</v>
      </c>
      <c r="K8" s="44">
        <v>0</v>
      </c>
      <c r="L8" s="44">
        <v>0</v>
      </c>
      <c r="M8" s="44">
        <v>0</v>
      </c>
      <c r="N8" s="44">
        <v>0</v>
      </c>
      <c r="O8" s="44">
        <v>0</v>
      </c>
      <c r="P8" s="44">
        <v>1</v>
      </c>
      <c r="Q8" s="44">
        <v>0</v>
      </c>
      <c r="R8" s="44">
        <v>0</v>
      </c>
      <c r="S8" s="44">
        <v>0</v>
      </c>
      <c r="T8" s="44">
        <v>0</v>
      </c>
      <c r="U8" s="44">
        <v>0</v>
      </c>
      <c r="V8" s="44">
        <v>0</v>
      </c>
      <c r="W8" s="44">
        <v>0</v>
      </c>
      <c r="X8" s="44">
        <v>0</v>
      </c>
      <c r="Y8" s="44">
        <v>0</v>
      </c>
      <c r="Z8" s="44">
        <v>0</v>
      </c>
      <c r="AA8" s="44">
        <v>1</v>
      </c>
      <c r="AB8" s="44">
        <f t="shared" si="0"/>
        <v>0</v>
      </c>
      <c r="AC8" s="44">
        <v>0</v>
      </c>
      <c r="AD8" s="1">
        <v>0</v>
      </c>
      <c r="AE8">
        <v>0</v>
      </c>
      <c r="AF8">
        <v>0</v>
      </c>
      <c r="AG8">
        <v>0</v>
      </c>
      <c r="AH8">
        <v>0</v>
      </c>
      <c r="AI8">
        <v>0</v>
      </c>
      <c r="AJ8">
        <v>0</v>
      </c>
    </row>
    <row r="9" spans="1:36" x14ac:dyDescent="0.25">
      <c r="A9" s="13" t="s">
        <v>9</v>
      </c>
      <c r="B9" s="44">
        <v>19</v>
      </c>
      <c r="C9" s="44">
        <v>19</v>
      </c>
      <c r="D9" s="44">
        <v>15</v>
      </c>
      <c r="E9" s="44">
        <v>1</v>
      </c>
      <c r="F9" s="44">
        <v>15</v>
      </c>
      <c r="G9" s="44">
        <v>10</v>
      </c>
      <c r="H9" s="44">
        <v>8</v>
      </c>
      <c r="I9" s="44">
        <v>0</v>
      </c>
      <c r="J9" s="44">
        <v>0</v>
      </c>
      <c r="K9" s="44">
        <v>0</v>
      </c>
      <c r="L9" s="44">
        <v>0</v>
      </c>
      <c r="M9" s="44">
        <v>0</v>
      </c>
      <c r="N9" s="44">
        <v>0</v>
      </c>
      <c r="O9" s="44">
        <v>0</v>
      </c>
      <c r="P9" s="44">
        <v>1</v>
      </c>
      <c r="Q9" s="44">
        <v>0</v>
      </c>
      <c r="R9" s="44">
        <v>0</v>
      </c>
      <c r="S9" s="44">
        <v>0</v>
      </c>
      <c r="T9" s="44">
        <v>0</v>
      </c>
      <c r="U9" s="44">
        <v>0</v>
      </c>
      <c r="V9" s="44">
        <v>0</v>
      </c>
      <c r="W9" s="44">
        <v>0</v>
      </c>
      <c r="X9" s="44">
        <v>0</v>
      </c>
      <c r="Y9" s="44">
        <v>0</v>
      </c>
      <c r="Z9" s="44">
        <v>0</v>
      </c>
      <c r="AA9" s="44">
        <v>1</v>
      </c>
      <c r="AB9" s="44">
        <f t="shared" si="0"/>
        <v>0</v>
      </c>
      <c r="AC9" s="44">
        <v>0</v>
      </c>
      <c r="AD9" s="1">
        <v>0</v>
      </c>
      <c r="AE9">
        <v>0</v>
      </c>
      <c r="AF9">
        <v>0</v>
      </c>
      <c r="AG9">
        <v>0</v>
      </c>
      <c r="AH9">
        <v>0</v>
      </c>
      <c r="AI9">
        <v>0</v>
      </c>
      <c r="AJ9">
        <v>0</v>
      </c>
    </row>
    <row r="10" spans="1:36" x14ac:dyDescent="0.25">
      <c r="A10" s="13" t="s">
        <v>10</v>
      </c>
      <c r="B10" s="44">
        <v>18</v>
      </c>
      <c r="C10" s="44">
        <v>18</v>
      </c>
      <c r="D10" s="44">
        <v>15</v>
      </c>
      <c r="E10" s="44">
        <v>1</v>
      </c>
      <c r="F10" s="44">
        <v>15</v>
      </c>
      <c r="G10" s="44">
        <v>10</v>
      </c>
      <c r="H10" s="44">
        <v>8</v>
      </c>
      <c r="I10" s="44">
        <v>0</v>
      </c>
      <c r="J10" s="44">
        <v>0</v>
      </c>
      <c r="K10" s="44">
        <v>0</v>
      </c>
      <c r="L10" s="44">
        <v>0</v>
      </c>
      <c r="M10" s="44">
        <v>0</v>
      </c>
      <c r="N10" s="44">
        <v>0</v>
      </c>
      <c r="O10" s="44">
        <v>0</v>
      </c>
      <c r="P10" s="44">
        <v>1</v>
      </c>
      <c r="Q10" s="44">
        <v>0</v>
      </c>
      <c r="R10" s="44">
        <v>0</v>
      </c>
      <c r="S10" s="44">
        <v>0</v>
      </c>
      <c r="T10" s="44">
        <v>0</v>
      </c>
      <c r="U10" s="44">
        <v>0</v>
      </c>
      <c r="V10" s="44">
        <v>0</v>
      </c>
      <c r="W10" s="44">
        <v>0</v>
      </c>
      <c r="X10" s="44">
        <v>0</v>
      </c>
      <c r="Y10" s="44">
        <v>0</v>
      </c>
      <c r="Z10" s="44">
        <v>0</v>
      </c>
      <c r="AA10" s="44">
        <v>1</v>
      </c>
      <c r="AB10" s="44">
        <f t="shared" si="0"/>
        <v>0</v>
      </c>
      <c r="AC10" s="44">
        <v>0</v>
      </c>
      <c r="AD10" s="1">
        <v>0</v>
      </c>
      <c r="AE10">
        <v>0</v>
      </c>
      <c r="AF10">
        <v>0</v>
      </c>
      <c r="AG10">
        <v>0</v>
      </c>
      <c r="AH10">
        <v>0</v>
      </c>
      <c r="AI10">
        <v>0</v>
      </c>
      <c r="AJ10">
        <v>0</v>
      </c>
    </row>
    <row r="11" spans="1:36" x14ac:dyDescent="0.25">
      <c r="A11" s="13" t="s">
        <v>11</v>
      </c>
      <c r="B11" s="44">
        <v>19</v>
      </c>
      <c r="C11" s="44">
        <v>19</v>
      </c>
      <c r="D11" s="44">
        <v>15</v>
      </c>
      <c r="E11" s="44">
        <v>1</v>
      </c>
      <c r="F11" s="44">
        <v>15</v>
      </c>
      <c r="G11" s="44">
        <v>10</v>
      </c>
      <c r="H11" s="44">
        <v>8</v>
      </c>
      <c r="I11" s="44">
        <v>0</v>
      </c>
      <c r="J11" s="44">
        <v>0</v>
      </c>
      <c r="K11" s="44">
        <v>0</v>
      </c>
      <c r="L11" s="44">
        <v>0</v>
      </c>
      <c r="M11" s="44">
        <v>0</v>
      </c>
      <c r="N11" s="44">
        <v>0</v>
      </c>
      <c r="O11" s="44">
        <v>0</v>
      </c>
      <c r="P11" s="44">
        <v>1</v>
      </c>
      <c r="Q11" s="44">
        <v>0</v>
      </c>
      <c r="R11" s="44">
        <v>0</v>
      </c>
      <c r="S11" s="44">
        <v>0</v>
      </c>
      <c r="T11" s="44">
        <v>0</v>
      </c>
      <c r="U11" s="44">
        <v>0</v>
      </c>
      <c r="V11" s="44">
        <v>0</v>
      </c>
      <c r="W11" s="44">
        <v>0</v>
      </c>
      <c r="X11" s="44">
        <v>0</v>
      </c>
      <c r="Y11" s="44">
        <v>0</v>
      </c>
      <c r="Z11" s="44">
        <v>0</v>
      </c>
      <c r="AA11" s="44">
        <v>1</v>
      </c>
      <c r="AB11" s="44">
        <f t="shared" si="0"/>
        <v>0</v>
      </c>
      <c r="AC11" s="44">
        <v>0</v>
      </c>
      <c r="AD11" s="1">
        <v>0</v>
      </c>
      <c r="AE11">
        <v>0</v>
      </c>
      <c r="AF11">
        <v>0</v>
      </c>
      <c r="AG11">
        <v>0</v>
      </c>
      <c r="AH11">
        <v>0</v>
      </c>
      <c r="AI11">
        <v>0</v>
      </c>
      <c r="AJ11">
        <v>0</v>
      </c>
    </row>
    <row r="12" spans="1:36" x14ac:dyDescent="0.25">
      <c r="A12" s="13" t="s">
        <v>12</v>
      </c>
      <c r="B12" s="44">
        <v>18</v>
      </c>
      <c r="C12" s="44">
        <v>18</v>
      </c>
      <c r="D12" s="44">
        <v>15</v>
      </c>
      <c r="E12" s="44">
        <v>1</v>
      </c>
      <c r="F12" s="44">
        <v>15</v>
      </c>
      <c r="G12" s="44">
        <v>10</v>
      </c>
      <c r="H12" s="44">
        <v>8</v>
      </c>
      <c r="I12" s="44">
        <v>0</v>
      </c>
      <c r="J12" s="44">
        <v>0</v>
      </c>
      <c r="K12" s="44">
        <v>0</v>
      </c>
      <c r="L12" s="44">
        <v>0</v>
      </c>
      <c r="M12" s="44">
        <v>0</v>
      </c>
      <c r="N12" s="44">
        <v>0</v>
      </c>
      <c r="O12" s="44">
        <v>0</v>
      </c>
      <c r="P12" s="44">
        <v>1</v>
      </c>
      <c r="Q12" s="44">
        <v>0</v>
      </c>
      <c r="R12" s="44">
        <v>0</v>
      </c>
      <c r="S12" s="44">
        <v>0</v>
      </c>
      <c r="T12" s="44">
        <v>0</v>
      </c>
      <c r="U12" s="44">
        <v>0</v>
      </c>
      <c r="V12" s="44">
        <v>0</v>
      </c>
      <c r="W12" s="44">
        <v>0</v>
      </c>
      <c r="X12" s="44">
        <v>0</v>
      </c>
      <c r="Y12" s="44">
        <v>0</v>
      </c>
      <c r="Z12" s="44">
        <v>0</v>
      </c>
      <c r="AA12" s="44">
        <v>1</v>
      </c>
      <c r="AB12" s="44">
        <f t="shared" si="0"/>
        <v>0</v>
      </c>
      <c r="AC12" s="44">
        <v>0</v>
      </c>
      <c r="AD12" s="1">
        <v>0</v>
      </c>
      <c r="AE12">
        <v>0</v>
      </c>
      <c r="AF12">
        <v>0</v>
      </c>
      <c r="AG12">
        <v>0</v>
      </c>
      <c r="AH12">
        <v>0</v>
      </c>
      <c r="AI12">
        <v>0</v>
      </c>
      <c r="AJ12">
        <v>0</v>
      </c>
    </row>
    <row r="13" spans="1:36" x14ac:dyDescent="0.25">
      <c r="A13" s="13" t="s">
        <v>13</v>
      </c>
      <c r="B13" s="44">
        <v>19</v>
      </c>
      <c r="C13" s="44">
        <v>19</v>
      </c>
      <c r="D13" s="44">
        <v>15</v>
      </c>
      <c r="E13" s="44">
        <v>1</v>
      </c>
      <c r="F13" s="44">
        <v>15</v>
      </c>
      <c r="G13" s="44">
        <v>10</v>
      </c>
      <c r="H13" s="44">
        <v>8</v>
      </c>
      <c r="I13" s="44">
        <v>0</v>
      </c>
      <c r="J13" s="44">
        <v>0</v>
      </c>
      <c r="K13" s="44">
        <v>0</v>
      </c>
      <c r="L13" s="44">
        <v>0</v>
      </c>
      <c r="M13" s="44">
        <v>0</v>
      </c>
      <c r="N13" s="44">
        <v>0</v>
      </c>
      <c r="O13" s="44">
        <v>0</v>
      </c>
      <c r="P13" s="44">
        <v>1</v>
      </c>
      <c r="Q13" s="44">
        <v>0</v>
      </c>
      <c r="R13" s="44">
        <v>0</v>
      </c>
      <c r="S13" s="44">
        <v>0</v>
      </c>
      <c r="T13" s="44">
        <v>0</v>
      </c>
      <c r="U13" s="44">
        <v>0</v>
      </c>
      <c r="V13" s="44">
        <v>0</v>
      </c>
      <c r="W13" s="44">
        <v>0</v>
      </c>
      <c r="X13" s="44">
        <v>0</v>
      </c>
      <c r="Y13" s="44">
        <v>0</v>
      </c>
      <c r="Z13" s="44">
        <v>0</v>
      </c>
      <c r="AA13" s="44">
        <v>1</v>
      </c>
      <c r="AB13" s="44">
        <f t="shared" si="0"/>
        <v>0</v>
      </c>
      <c r="AC13" s="44">
        <v>0</v>
      </c>
      <c r="AD13" s="1">
        <v>0</v>
      </c>
      <c r="AE13">
        <v>0</v>
      </c>
      <c r="AF13">
        <v>0</v>
      </c>
      <c r="AG13">
        <v>0</v>
      </c>
      <c r="AH13">
        <v>0</v>
      </c>
      <c r="AI13">
        <v>0</v>
      </c>
      <c r="AJ13">
        <v>0</v>
      </c>
    </row>
    <row r="14" spans="1:36" x14ac:dyDescent="0.25">
      <c r="A14" s="13" t="s">
        <v>14</v>
      </c>
      <c r="B14" s="44">
        <v>19</v>
      </c>
      <c r="C14" s="44">
        <v>19</v>
      </c>
      <c r="D14" s="44">
        <v>15</v>
      </c>
      <c r="E14" s="44">
        <v>1</v>
      </c>
      <c r="F14" s="44">
        <v>15</v>
      </c>
      <c r="G14" s="44">
        <v>10</v>
      </c>
      <c r="H14" s="44">
        <v>8</v>
      </c>
      <c r="I14" s="44">
        <v>0</v>
      </c>
      <c r="J14" s="44">
        <v>0</v>
      </c>
      <c r="K14" s="44">
        <v>0</v>
      </c>
      <c r="L14" s="44">
        <v>0</v>
      </c>
      <c r="M14" s="44">
        <v>0</v>
      </c>
      <c r="N14" s="44">
        <v>0</v>
      </c>
      <c r="O14" s="44">
        <v>0</v>
      </c>
      <c r="P14" s="44">
        <v>1</v>
      </c>
      <c r="Q14" s="44">
        <v>0</v>
      </c>
      <c r="R14" s="44">
        <v>0</v>
      </c>
      <c r="S14" s="44">
        <v>0</v>
      </c>
      <c r="T14" s="44">
        <v>0</v>
      </c>
      <c r="U14" s="44">
        <v>0</v>
      </c>
      <c r="V14" s="44">
        <v>0</v>
      </c>
      <c r="W14" s="44">
        <v>0</v>
      </c>
      <c r="X14" s="44">
        <v>0</v>
      </c>
      <c r="Y14" s="44">
        <v>0</v>
      </c>
      <c r="Z14" s="44">
        <v>0</v>
      </c>
      <c r="AA14" s="44">
        <v>1</v>
      </c>
      <c r="AB14" s="44">
        <f t="shared" si="0"/>
        <v>0</v>
      </c>
      <c r="AC14" s="44">
        <v>0</v>
      </c>
      <c r="AD14" s="1">
        <v>0</v>
      </c>
      <c r="AE14">
        <v>0</v>
      </c>
      <c r="AF14">
        <v>0</v>
      </c>
      <c r="AG14">
        <v>0</v>
      </c>
      <c r="AH14">
        <v>0</v>
      </c>
      <c r="AI14">
        <v>0</v>
      </c>
      <c r="AJ14">
        <v>0</v>
      </c>
    </row>
    <row r="15" spans="1:36" x14ac:dyDescent="0.25">
      <c r="A15" s="13" t="s">
        <v>15</v>
      </c>
      <c r="B15" s="44">
        <v>18</v>
      </c>
      <c r="C15" s="44">
        <v>18</v>
      </c>
      <c r="D15" s="44">
        <v>15</v>
      </c>
      <c r="E15" s="44">
        <v>1</v>
      </c>
      <c r="F15" s="44">
        <v>15</v>
      </c>
      <c r="G15" s="44">
        <v>10</v>
      </c>
      <c r="H15" s="44">
        <v>8</v>
      </c>
      <c r="I15" s="44">
        <v>0</v>
      </c>
      <c r="J15" s="44">
        <v>0</v>
      </c>
      <c r="K15" s="44">
        <v>0</v>
      </c>
      <c r="L15" s="44">
        <v>0</v>
      </c>
      <c r="M15" s="44">
        <v>0</v>
      </c>
      <c r="N15" s="44">
        <v>0</v>
      </c>
      <c r="O15" s="44">
        <v>0</v>
      </c>
      <c r="P15" s="44">
        <v>1</v>
      </c>
      <c r="Q15" s="44">
        <v>0</v>
      </c>
      <c r="R15" s="44">
        <v>0</v>
      </c>
      <c r="S15" s="44">
        <v>0</v>
      </c>
      <c r="T15" s="44">
        <v>0</v>
      </c>
      <c r="U15" s="44">
        <v>0</v>
      </c>
      <c r="V15" s="44">
        <v>0</v>
      </c>
      <c r="W15" s="44">
        <v>0</v>
      </c>
      <c r="X15" s="44">
        <v>0</v>
      </c>
      <c r="Y15" s="44">
        <v>0</v>
      </c>
      <c r="Z15" s="44">
        <v>0</v>
      </c>
      <c r="AA15" s="44">
        <v>1</v>
      </c>
      <c r="AB15" s="44">
        <f t="shared" si="0"/>
        <v>0</v>
      </c>
      <c r="AC15" s="44">
        <v>0</v>
      </c>
      <c r="AD15" s="1">
        <v>0</v>
      </c>
      <c r="AE15">
        <v>0</v>
      </c>
      <c r="AF15">
        <v>0</v>
      </c>
      <c r="AG15">
        <v>0</v>
      </c>
      <c r="AH15">
        <v>0</v>
      </c>
      <c r="AI15">
        <v>0</v>
      </c>
      <c r="AJ15">
        <v>0</v>
      </c>
    </row>
    <row r="16" spans="1:36" x14ac:dyDescent="0.25">
      <c r="A16" s="13" t="s">
        <v>16</v>
      </c>
      <c r="B16" s="44">
        <v>19</v>
      </c>
      <c r="C16" s="44">
        <v>19</v>
      </c>
      <c r="D16" s="44">
        <v>15</v>
      </c>
      <c r="E16" s="44">
        <v>1</v>
      </c>
      <c r="F16" s="44">
        <v>15</v>
      </c>
      <c r="G16" s="44">
        <v>10</v>
      </c>
      <c r="H16" s="44">
        <v>8</v>
      </c>
      <c r="I16" s="44">
        <v>0</v>
      </c>
      <c r="J16" s="44">
        <v>0</v>
      </c>
      <c r="K16" s="44">
        <v>0</v>
      </c>
      <c r="L16" s="44">
        <v>0</v>
      </c>
      <c r="M16" s="44">
        <v>0</v>
      </c>
      <c r="N16" s="44">
        <v>0</v>
      </c>
      <c r="O16" s="44">
        <v>0</v>
      </c>
      <c r="P16" s="44">
        <v>1</v>
      </c>
      <c r="Q16" s="44">
        <v>0</v>
      </c>
      <c r="R16" s="44">
        <v>0</v>
      </c>
      <c r="S16" s="44">
        <v>0</v>
      </c>
      <c r="T16" s="44">
        <v>0</v>
      </c>
      <c r="U16" s="44">
        <v>0</v>
      </c>
      <c r="V16" s="44">
        <v>0</v>
      </c>
      <c r="W16" s="44">
        <v>0</v>
      </c>
      <c r="X16" s="44">
        <v>0</v>
      </c>
      <c r="Y16" s="44">
        <v>0</v>
      </c>
      <c r="Z16" s="44">
        <v>0</v>
      </c>
      <c r="AA16" s="44">
        <v>1</v>
      </c>
      <c r="AB16" s="44">
        <f t="shared" si="0"/>
        <v>0</v>
      </c>
      <c r="AC16" s="44">
        <v>0</v>
      </c>
      <c r="AD16" s="1">
        <v>0</v>
      </c>
      <c r="AE16">
        <v>0</v>
      </c>
      <c r="AF16">
        <v>0</v>
      </c>
      <c r="AG16">
        <v>0</v>
      </c>
      <c r="AH16">
        <v>0</v>
      </c>
      <c r="AI16">
        <v>0</v>
      </c>
      <c r="AJ16">
        <v>0</v>
      </c>
    </row>
    <row r="17" spans="1:36" x14ac:dyDescent="0.25">
      <c r="A17" s="13" t="s">
        <v>17</v>
      </c>
      <c r="B17" s="44">
        <v>18</v>
      </c>
      <c r="C17" s="44">
        <v>18</v>
      </c>
      <c r="D17" s="44">
        <v>15</v>
      </c>
      <c r="E17" s="44">
        <v>1</v>
      </c>
      <c r="F17" s="44">
        <v>15</v>
      </c>
      <c r="G17" s="44">
        <v>10</v>
      </c>
      <c r="H17" s="44">
        <v>8</v>
      </c>
      <c r="I17" s="44">
        <v>0</v>
      </c>
      <c r="J17" s="44">
        <v>0</v>
      </c>
      <c r="K17" s="44">
        <v>0</v>
      </c>
      <c r="L17" s="44">
        <v>0</v>
      </c>
      <c r="M17" s="44">
        <v>0</v>
      </c>
      <c r="N17" s="44">
        <v>0</v>
      </c>
      <c r="O17" s="44">
        <v>0</v>
      </c>
      <c r="P17" s="44">
        <v>1</v>
      </c>
      <c r="Q17" s="44">
        <v>0</v>
      </c>
      <c r="R17" s="44">
        <v>0</v>
      </c>
      <c r="S17" s="44">
        <v>0</v>
      </c>
      <c r="T17" s="44">
        <v>0</v>
      </c>
      <c r="U17" s="44">
        <v>0</v>
      </c>
      <c r="V17" s="44">
        <v>0</v>
      </c>
      <c r="W17" s="44">
        <v>0</v>
      </c>
      <c r="X17" s="44">
        <v>0</v>
      </c>
      <c r="Y17" s="44">
        <v>0</v>
      </c>
      <c r="Z17" s="44">
        <v>0</v>
      </c>
      <c r="AA17" s="44">
        <v>1</v>
      </c>
      <c r="AB17" s="44">
        <f t="shared" si="0"/>
        <v>0</v>
      </c>
      <c r="AC17" s="44">
        <v>0</v>
      </c>
      <c r="AD17" s="1">
        <v>0</v>
      </c>
      <c r="AE17">
        <v>0</v>
      </c>
      <c r="AF17">
        <v>0</v>
      </c>
      <c r="AG17">
        <v>0</v>
      </c>
      <c r="AH17">
        <v>0</v>
      </c>
      <c r="AI17">
        <v>0</v>
      </c>
      <c r="AJ17">
        <v>0</v>
      </c>
    </row>
    <row r="18" spans="1:36" x14ac:dyDescent="0.25">
      <c r="A18" s="13" t="s">
        <v>18</v>
      </c>
      <c r="B18" s="44">
        <v>18</v>
      </c>
      <c r="C18" s="44">
        <v>18</v>
      </c>
      <c r="D18" s="44">
        <v>15</v>
      </c>
      <c r="E18" s="44">
        <v>1</v>
      </c>
      <c r="F18" s="44">
        <v>15</v>
      </c>
      <c r="G18" s="44">
        <v>10</v>
      </c>
      <c r="H18" s="44">
        <v>8</v>
      </c>
      <c r="I18" s="44">
        <v>0</v>
      </c>
      <c r="J18" s="44">
        <v>0</v>
      </c>
      <c r="K18" s="44">
        <v>0</v>
      </c>
      <c r="L18" s="44">
        <v>0</v>
      </c>
      <c r="M18" s="44">
        <v>0</v>
      </c>
      <c r="N18" s="44">
        <v>0</v>
      </c>
      <c r="O18" s="44">
        <v>0</v>
      </c>
      <c r="P18" s="44">
        <v>1</v>
      </c>
      <c r="Q18" s="44">
        <v>0</v>
      </c>
      <c r="R18" s="44">
        <v>0</v>
      </c>
      <c r="S18" s="44">
        <v>0</v>
      </c>
      <c r="T18" s="44">
        <v>0</v>
      </c>
      <c r="U18" s="44">
        <v>0</v>
      </c>
      <c r="V18" s="44">
        <v>0</v>
      </c>
      <c r="W18" s="44">
        <v>0</v>
      </c>
      <c r="X18" s="44">
        <v>0</v>
      </c>
      <c r="Y18" s="44">
        <v>0</v>
      </c>
      <c r="Z18" s="44">
        <v>0</v>
      </c>
      <c r="AA18" s="44">
        <v>1</v>
      </c>
      <c r="AB18" s="44">
        <f t="shared" si="0"/>
        <v>0</v>
      </c>
      <c r="AC18" s="44">
        <v>0</v>
      </c>
      <c r="AD18" s="1">
        <v>0</v>
      </c>
      <c r="AE18">
        <v>0</v>
      </c>
      <c r="AF18">
        <v>0</v>
      </c>
      <c r="AG18">
        <v>0</v>
      </c>
      <c r="AH18">
        <v>0</v>
      </c>
      <c r="AI18">
        <v>0</v>
      </c>
      <c r="AJ18">
        <v>0</v>
      </c>
    </row>
    <row r="19" spans="1:36" x14ac:dyDescent="0.25">
      <c r="A19" s="13" t="s">
        <v>19</v>
      </c>
      <c r="B19" s="44">
        <v>19</v>
      </c>
      <c r="C19" s="44">
        <v>19</v>
      </c>
      <c r="D19" s="44">
        <v>15</v>
      </c>
      <c r="E19" s="44">
        <v>1</v>
      </c>
      <c r="F19" s="44">
        <v>15</v>
      </c>
      <c r="G19" s="44">
        <v>10</v>
      </c>
      <c r="H19" s="44">
        <v>8</v>
      </c>
      <c r="I19" s="44">
        <v>0</v>
      </c>
      <c r="J19" s="44">
        <v>0</v>
      </c>
      <c r="K19" s="44">
        <v>0</v>
      </c>
      <c r="L19" s="44">
        <v>0</v>
      </c>
      <c r="M19" s="44">
        <v>0</v>
      </c>
      <c r="N19" s="44">
        <v>0</v>
      </c>
      <c r="O19" s="44">
        <v>0</v>
      </c>
      <c r="P19" s="44">
        <v>1</v>
      </c>
      <c r="Q19" s="44">
        <v>0</v>
      </c>
      <c r="R19" s="44">
        <v>0</v>
      </c>
      <c r="S19" s="44">
        <v>0</v>
      </c>
      <c r="T19" s="44">
        <v>0</v>
      </c>
      <c r="U19" s="44">
        <v>0</v>
      </c>
      <c r="V19" s="44">
        <v>0</v>
      </c>
      <c r="W19" s="44">
        <v>0</v>
      </c>
      <c r="X19" s="44">
        <v>0</v>
      </c>
      <c r="Y19" s="44">
        <v>0</v>
      </c>
      <c r="Z19" s="44">
        <v>0</v>
      </c>
      <c r="AA19" s="44">
        <v>1</v>
      </c>
      <c r="AB19" s="44">
        <f t="shared" si="0"/>
        <v>0</v>
      </c>
      <c r="AC19" s="44">
        <v>0</v>
      </c>
      <c r="AD19" s="1">
        <v>0</v>
      </c>
      <c r="AE19">
        <v>0</v>
      </c>
      <c r="AF19">
        <v>0</v>
      </c>
      <c r="AG19">
        <v>0</v>
      </c>
      <c r="AH19">
        <v>0</v>
      </c>
      <c r="AI19">
        <v>0</v>
      </c>
      <c r="AJ19">
        <v>0</v>
      </c>
    </row>
    <row r="20" spans="1:36" x14ac:dyDescent="0.25">
      <c r="A20" s="13" t="s">
        <v>20</v>
      </c>
      <c r="B20" s="44">
        <v>21</v>
      </c>
      <c r="C20" s="44">
        <v>21</v>
      </c>
      <c r="D20" s="44">
        <v>15</v>
      </c>
      <c r="E20" s="44">
        <v>1</v>
      </c>
      <c r="F20" s="44">
        <v>15</v>
      </c>
      <c r="G20" s="44">
        <v>10</v>
      </c>
      <c r="H20" s="44">
        <v>8</v>
      </c>
      <c r="I20" s="44">
        <v>0</v>
      </c>
      <c r="J20" s="44">
        <v>0</v>
      </c>
      <c r="K20" s="44">
        <v>0</v>
      </c>
      <c r="L20" s="44">
        <v>0</v>
      </c>
      <c r="M20" s="44">
        <v>0</v>
      </c>
      <c r="N20" s="44">
        <v>0</v>
      </c>
      <c r="O20" s="44">
        <v>0</v>
      </c>
      <c r="P20" s="44">
        <v>1</v>
      </c>
      <c r="Q20" s="44">
        <v>0</v>
      </c>
      <c r="R20" s="44">
        <v>0</v>
      </c>
      <c r="S20" s="44">
        <v>0</v>
      </c>
      <c r="T20" s="44">
        <v>0</v>
      </c>
      <c r="U20" s="44">
        <v>0</v>
      </c>
      <c r="V20" s="44">
        <v>0</v>
      </c>
      <c r="W20" s="44">
        <v>0</v>
      </c>
      <c r="X20" s="44">
        <v>0</v>
      </c>
      <c r="Y20" s="44">
        <v>0</v>
      </c>
      <c r="Z20" s="44">
        <v>0</v>
      </c>
      <c r="AA20" s="44">
        <v>1</v>
      </c>
      <c r="AB20" s="44">
        <f t="shared" si="0"/>
        <v>0</v>
      </c>
      <c r="AC20" s="44">
        <v>0</v>
      </c>
      <c r="AD20" s="1">
        <v>0</v>
      </c>
      <c r="AE20">
        <v>0</v>
      </c>
      <c r="AF20">
        <v>0</v>
      </c>
      <c r="AG20">
        <v>0</v>
      </c>
      <c r="AH20">
        <v>0</v>
      </c>
      <c r="AI20">
        <v>0</v>
      </c>
      <c r="AJ20">
        <v>0</v>
      </c>
    </row>
    <row r="21" spans="1:36" x14ac:dyDescent="0.25">
      <c r="A21" s="13" t="s">
        <v>21</v>
      </c>
      <c r="B21" s="44">
        <v>20</v>
      </c>
      <c r="C21" s="44">
        <v>20</v>
      </c>
      <c r="D21" s="44">
        <v>15</v>
      </c>
      <c r="E21" s="44">
        <v>1</v>
      </c>
      <c r="F21" s="44">
        <v>15</v>
      </c>
      <c r="G21" s="44">
        <v>10</v>
      </c>
      <c r="H21" s="44">
        <v>8</v>
      </c>
      <c r="I21" s="44">
        <v>0</v>
      </c>
      <c r="J21" s="44">
        <v>0</v>
      </c>
      <c r="K21" s="44">
        <v>0</v>
      </c>
      <c r="L21" s="44">
        <v>0</v>
      </c>
      <c r="M21" s="44">
        <v>0</v>
      </c>
      <c r="N21" s="44">
        <v>0</v>
      </c>
      <c r="O21" s="44">
        <v>0</v>
      </c>
      <c r="P21" s="44">
        <v>1</v>
      </c>
      <c r="Q21" s="44">
        <v>0</v>
      </c>
      <c r="R21" s="44">
        <v>0</v>
      </c>
      <c r="S21" s="44">
        <v>0</v>
      </c>
      <c r="T21" s="44">
        <v>0</v>
      </c>
      <c r="U21" s="44">
        <v>0</v>
      </c>
      <c r="V21" s="44">
        <v>0</v>
      </c>
      <c r="W21" s="44">
        <v>0</v>
      </c>
      <c r="X21" s="44">
        <v>0</v>
      </c>
      <c r="Y21" s="44">
        <v>0</v>
      </c>
      <c r="Z21" s="44">
        <v>0</v>
      </c>
      <c r="AA21" s="44">
        <v>1</v>
      </c>
      <c r="AB21" s="44">
        <f t="shared" si="0"/>
        <v>0</v>
      </c>
      <c r="AC21" s="44">
        <v>0</v>
      </c>
      <c r="AD21" s="1">
        <v>0</v>
      </c>
      <c r="AE21">
        <v>0</v>
      </c>
      <c r="AF21">
        <v>0</v>
      </c>
      <c r="AG21">
        <v>0</v>
      </c>
      <c r="AH21">
        <v>0</v>
      </c>
      <c r="AI21">
        <v>0</v>
      </c>
      <c r="AJ21">
        <v>0</v>
      </c>
    </row>
    <row r="22" spans="1:36" x14ac:dyDescent="0.25">
      <c r="AB22" s="44"/>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FC0A3C-A6C0-4D6B-854B-2D97E1A4F112}">
  <sheetPr>
    <tabColor theme="8" tint="-0.249977111117893"/>
  </sheetPr>
  <dimension ref="A1:AO46"/>
  <sheetViews>
    <sheetView topLeftCell="V1" workbookViewId="0">
      <selection activeCell="AJ1" sqref="AJ1:AJ2"/>
    </sheetView>
  </sheetViews>
  <sheetFormatPr defaultRowHeight="15" x14ac:dyDescent="0.25"/>
  <cols>
    <col min="1" max="1" width="8.7109375" style="1"/>
    <col min="2" max="7" width="15.5703125" customWidth="1"/>
    <col min="10" max="16" width="15.5703125" customWidth="1"/>
    <col min="17" max="17" width="17.5703125" bestFit="1" customWidth="1"/>
    <col min="18" max="18" width="22.28515625" bestFit="1" customWidth="1"/>
    <col min="19" max="19" width="21.28515625" bestFit="1" customWidth="1"/>
    <col min="20" max="20" width="23.28515625" bestFit="1" customWidth="1"/>
    <col min="21" max="21" width="23.7109375" bestFit="1" customWidth="1"/>
    <col min="22" max="22" width="22.28515625" bestFit="1" customWidth="1"/>
    <col min="23" max="23" width="20.85546875" bestFit="1" customWidth="1"/>
    <col min="27" max="27" width="22.5703125" bestFit="1" customWidth="1"/>
    <col min="28" max="28" width="23.28515625" bestFit="1" customWidth="1"/>
    <col min="29" max="29" width="13.7109375" bestFit="1" customWidth="1"/>
    <col min="31" max="31" width="15.28515625" bestFit="1" customWidth="1"/>
    <col min="32" max="32" width="21.7109375" bestFit="1" customWidth="1"/>
  </cols>
  <sheetData>
    <row r="1" spans="1:41" x14ac:dyDescent="0.25">
      <c r="A1" s="46"/>
      <c r="B1" s="46" t="s">
        <v>135</v>
      </c>
      <c r="C1" s="46" t="s">
        <v>126</v>
      </c>
      <c r="D1" s="46" t="s">
        <v>294</v>
      </c>
      <c r="E1" s="46" t="s">
        <v>93</v>
      </c>
      <c r="F1" s="46" t="s">
        <v>94</v>
      </c>
      <c r="G1" s="46" t="s">
        <v>65</v>
      </c>
      <c r="H1" s="46" t="s">
        <v>68</v>
      </c>
      <c r="I1" s="64" t="s">
        <v>70</v>
      </c>
      <c r="J1" s="12" t="s">
        <v>131</v>
      </c>
      <c r="K1" s="12" t="s">
        <v>125</v>
      </c>
      <c r="L1" s="12" t="s">
        <v>85</v>
      </c>
      <c r="M1" s="12" t="s">
        <v>91</v>
      </c>
      <c r="N1" s="12" t="s">
        <v>296</v>
      </c>
      <c r="O1" s="12" t="s">
        <v>124</v>
      </c>
      <c r="P1" s="12" t="s">
        <v>123</v>
      </c>
      <c r="Q1" s="12" t="s">
        <v>84</v>
      </c>
      <c r="R1" s="12" t="s">
        <v>245</v>
      </c>
      <c r="S1" s="12" t="s">
        <v>249</v>
      </c>
      <c r="T1" s="12" t="s">
        <v>247</v>
      </c>
      <c r="U1" s="12" t="s">
        <v>248</v>
      </c>
      <c r="V1" s="12" t="s">
        <v>250</v>
      </c>
      <c r="W1" s="12" t="s">
        <v>242</v>
      </c>
      <c r="X1" s="12" t="s">
        <v>243</v>
      </c>
      <c r="Y1" s="12" t="s">
        <v>244</v>
      </c>
      <c r="Z1" s="12" t="s">
        <v>274</v>
      </c>
      <c r="AA1" s="12" t="s">
        <v>273</v>
      </c>
      <c r="AB1" s="12" t="s">
        <v>297</v>
      </c>
      <c r="AC1" s="12" t="s">
        <v>373</v>
      </c>
      <c r="AD1" s="12" t="s">
        <v>355</v>
      </c>
      <c r="AE1" s="12" t="s">
        <v>415</v>
      </c>
      <c r="AF1" s="12" t="s">
        <v>414</v>
      </c>
      <c r="AG1" s="12" t="s">
        <v>445</v>
      </c>
      <c r="AH1" s="12" t="s">
        <v>446</v>
      </c>
      <c r="AI1" s="12" t="s">
        <v>204</v>
      </c>
      <c r="AJ1" s="12" t="s">
        <v>464</v>
      </c>
    </row>
    <row r="2" spans="1:41" x14ac:dyDescent="0.25">
      <c r="A2" s="47" t="s">
        <v>1</v>
      </c>
      <c r="B2" s="44">
        <f>SUM(B3:B22)</f>
        <v>48.024999999999999</v>
      </c>
      <c r="C2" s="44">
        <f t="shared" ref="C2:AB2" si="0">SUM(C3:C22)</f>
        <v>4.9610000000000003</v>
      </c>
      <c r="D2" s="44">
        <f t="shared" si="0"/>
        <v>0.53</v>
      </c>
      <c r="E2" s="44">
        <f t="shared" si="0"/>
        <v>0.80700000000000005</v>
      </c>
      <c r="F2" s="44">
        <f t="shared" si="0"/>
        <v>2.6240000000000001</v>
      </c>
      <c r="G2" s="44">
        <f t="shared" si="0"/>
        <v>23.538999999999994</v>
      </c>
      <c r="H2" s="44">
        <f t="shared" si="0"/>
        <v>10.761000000000001</v>
      </c>
      <c r="I2" s="44">
        <f t="shared" si="0"/>
        <v>0</v>
      </c>
      <c r="J2" s="44">
        <f t="shared" si="0"/>
        <v>0</v>
      </c>
      <c r="K2" s="44">
        <f t="shared" si="0"/>
        <v>0</v>
      </c>
      <c r="L2" s="44">
        <f t="shared" si="0"/>
        <v>0</v>
      </c>
      <c r="M2" s="44">
        <f t="shared" si="0"/>
        <v>0</v>
      </c>
      <c r="N2" s="44">
        <f t="shared" si="0"/>
        <v>0</v>
      </c>
      <c r="O2" s="44">
        <f t="shared" si="0"/>
        <v>0</v>
      </c>
      <c r="P2" s="44">
        <f t="shared" si="0"/>
        <v>0</v>
      </c>
      <c r="Q2" s="44">
        <f t="shared" si="0"/>
        <v>4000</v>
      </c>
      <c r="R2" s="44">
        <f t="shared" si="0"/>
        <v>0</v>
      </c>
      <c r="S2" s="44">
        <f t="shared" si="0"/>
        <v>0</v>
      </c>
      <c r="T2" s="44">
        <f t="shared" si="0"/>
        <v>0</v>
      </c>
      <c r="U2" s="44">
        <f t="shared" si="0"/>
        <v>0</v>
      </c>
      <c r="V2" s="44">
        <f t="shared" si="0"/>
        <v>0</v>
      </c>
      <c r="W2" s="44">
        <f t="shared" si="0"/>
        <v>0</v>
      </c>
      <c r="X2" s="44">
        <f t="shared" si="0"/>
        <v>0</v>
      </c>
      <c r="Y2" s="44">
        <f t="shared" si="0"/>
        <v>0</v>
      </c>
      <c r="Z2" s="44">
        <f t="shared" si="0"/>
        <v>0</v>
      </c>
      <c r="AA2" s="44">
        <f t="shared" si="0"/>
        <v>0</v>
      </c>
      <c r="AB2" s="44">
        <f t="shared" si="0"/>
        <v>4000</v>
      </c>
      <c r="AC2" s="44">
        <f t="shared" ref="AC2" si="1">SUM(AC3:AC22)</f>
        <v>0</v>
      </c>
      <c r="AD2" s="1">
        <v>0</v>
      </c>
      <c r="AE2">
        <v>0</v>
      </c>
      <c r="AF2">
        <v>0</v>
      </c>
      <c r="AG2">
        <v>0</v>
      </c>
      <c r="AH2">
        <v>0</v>
      </c>
      <c r="AI2" s="44">
        <f>SUM(AI3:AI22)</f>
        <v>0</v>
      </c>
      <c r="AJ2" s="44">
        <v>0</v>
      </c>
      <c r="AK2" s="44"/>
      <c r="AL2" s="44"/>
      <c r="AM2" s="44"/>
      <c r="AN2" s="44"/>
      <c r="AO2" s="44"/>
    </row>
    <row r="3" spans="1:41" x14ac:dyDescent="0.25">
      <c r="A3" s="13" t="s">
        <v>2</v>
      </c>
      <c r="B3" s="44">
        <v>3.9470000000000001</v>
      </c>
      <c r="C3" s="44">
        <v>1.4999999999999999E-2</v>
      </c>
      <c r="D3" s="70">
        <v>5.7000000000000002E-2</v>
      </c>
      <c r="E3" s="44">
        <v>0</v>
      </c>
      <c r="F3" s="44">
        <v>0.03</v>
      </c>
      <c r="G3" s="44">
        <v>1.702</v>
      </c>
      <c r="H3" s="44">
        <v>0</v>
      </c>
      <c r="I3" s="44">
        <v>0</v>
      </c>
      <c r="J3" s="44">
        <v>0</v>
      </c>
      <c r="K3" s="44">
        <f t="shared" ref="K3:P17" si="2">SUM(K4:K23)</f>
        <v>0</v>
      </c>
      <c r="L3" s="44">
        <f t="shared" si="2"/>
        <v>0</v>
      </c>
      <c r="M3" s="44">
        <f t="shared" si="2"/>
        <v>0</v>
      </c>
      <c r="N3" s="44">
        <f t="shared" ref="N3" si="3">SUM(N4:N23)</f>
        <v>0</v>
      </c>
      <c r="O3" s="44">
        <f t="shared" si="2"/>
        <v>0</v>
      </c>
      <c r="P3" s="44">
        <f t="shared" si="2"/>
        <v>0</v>
      </c>
      <c r="Q3">
        <v>200</v>
      </c>
      <c r="R3" s="44">
        <v>0</v>
      </c>
      <c r="S3" s="44">
        <v>0</v>
      </c>
      <c r="T3" s="44">
        <v>0</v>
      </c>
      <c r="U3" s="44">
        <v>0</v>
      </c>
      <c r="V3" s="44">
        <v>0</v>
      </c>
      <c r="W3" s="44">
        <v>0</v>
      </c>
      <c r="X3" s="44">
        <v>0</v>
      </c>
      <c r="Y3" s="44">
        <v>0</v>
      </c>
      <c r="Z3" s="44">
        <v>0</v>
      </c>
      <c r="AA3" s="44">
        <v>0</v>
      </c>
      <c r="AB3">
        <v>200</v>
      </c>
      <c r="AC3" s="44">
        <v>0</v>
      </c>
      <c r="AD3" s="1">
        <v>0</v>
      </c>
      <c r="AE3">
        <v>0</v>
      </c>
      <c r="AF3">
        <v>0</v>
      </c>
      <c r="AG3">
        <v>0</v>
      </c>
      <c r="AH3">
        <v>0</v>
      </c>
      <c r="AI3" s="44">
        <v>0</v>
      </c>
      <c r="AJ3" s="44">
        <v>0</v>
      </c>
      <c r="AK3" s="44"/>
      <c r="AL3" s="44"/>
      <c r="AM3" s="44"/>
      <c r="AN3" s="44"/>
      <c r="AO3" s="44"/>
    </row>
    <row r="4" spans="1:41" x14ac:dyDescent="0.25">
      <c r="A4" s="13" t="s">
        <v>3</v>
      </c>
      <c r="B4" s="44">
        <v>0</v>
      </c>
      <c r="C4" s="44">
        <v>0</v>
      </c>
      <c r="D4" s="70">
        <v>0</v>
      </c>
      <c r="E4" s="44">
        <v>0</v>
      </c>
      <c r="F4" s="44">
        <v>0</v>
      </c>
      <c r="G4" s="44">
        <v>4.5999999999999999E-2</v>
      </c>
      <c r="H4" s="44">
        <v>0</v>
      </c>
      <c r="I4" s="44">
        <v>0</v>
      </c>
      <c r="J4" s="44">
        <v>0</v>
      </c>
      <c r="K4" s="44">
        <f t="shared" si="2"/>
        <v>0</v>
      </c>
      <c r="L4" s="44">
        <f t="shared" si="2"/>
        <v>0</v>
      </c>
      <c r="M4" s="44">
        <f t="shared" si="2"/>
        <v>0</v>
      </c>
      <c r="N4" s="44">
        <f t="shared" ref="N4" si="4">SUM(N5:N24)</f>
        <v>0</v>
      </c>
      <c r="O4" s="44">
        <f t="shared" si="2"/>
        <v>0</v>
      </c>
      <c r="P4" s="44">
        <f t="shared" si="2"/>
        <v>0</v>
      </c>
      <c r="Q4">
        <v>200</v>
      </c>
      <c r="R4" s="44">
        <v>0</v>
      </c>
      <c r="S4" s="44">
        <v>0</v>
      </c>
      <c r="T4" s="44">
        <v>0</v>
      </c>
      <c r="U4" s="44">
        <v>0</v>
      </c>
      <c r="V4" s="44">
        <v>0</v>
      </c>
      <c r="W4" s="44">
        <v>0</v>
      </c>
      <c r="X4" s="44">
        <v>0</v>
      </c>
      <c r="Y4" s="44">
        <v>0</v>
      </c>
      <c r="Z4" s="44">
        <v>0</v>
      </c>
      <c r="AA4" s="44">
        <v>0</v>
      </c>
      <c r="AB4">
        <v>200</v>
      </c>
      <c r="AC4" s="44">
        <v>0</v>
      </c>
      <c r="AD4" s="1">
        <v>0</v>
      </c>
      <c r="AE4">
        <v>0</v>
      </c>
      <c r="AF4">
        <v>0</v>
      </c>
      <c r="AG4">
        <v>0</v>
      </c>
      <c r="AH4">
        <v>0</v>
      </c>
      <c r="AI4" s="44">
        <v>0</v>
      </c>
      <c r="AJ4" s="44">
        <v>0</v>
      </c>
      <c r="AK4" s="44"/>
      <c r="AL4" s="44"/>
      <c r="AM4" s="44"/>
      <c r="AN4" s="44"/>
      <c r="AO4" s="44"/>
    </row>
    <row r="5" spans="1:41" x14ac:dyDescent="0.25">
      <c r="A5" s="13" t="s">
        <v>4</v>
      </c>
      <c r="B5" s="44">
        <v>11.686</v>
      </c>
      <c r="C5" s="44">
        <v>0.03</v>
      </c>
      <c r="D5" s="70">
        <v>8.2000000000000003E-2</v>
      </c>
      <c r="E5" s="44">
        <v>0.21299999999999999</v>
      </c>
      <c r="F5" s="44">
        <v>0</v>
      </c>
      <c r="G5" s="44">
        <v>3.6</v>
      </c>
      <c r="H5" s="44">
        <v>0</v>
      </c>
      <c r="I5" s="44">
        <v>0</v>
      </c>
      <c r="J5" s="44">
        <v>0</v>
      </c>
      <c r="K5" s="44">
        <f t="shared" si="2"/>
        <v>0</v>
      </c>
      <c r="L5" s="44">
        <f t="shared" si="2"/>
        <v>0</v>
      </c>
      <c r="M5" s="44">
        <f t="shared" si="2"/>
        <v>0</v>
      </c>
      <c r="N5" s="44">
        <f t="shared" ref="N5" si="5">SUM(N6:N25)</f>
        <v>0</v>
      </c>
      <c r="O5" s="44">
        <f t="shared" si="2"/>
        <v>0</v>
      </c>
      <c r="P5" s="44">
        <f t="shared" si="2"/>
        <v>0</v>
      </c>
      <c r="Q5">
        <v>200</v>
      </c>
      <c r="R5" s="44">
        <v>0</v>
      </c>
      <c r="S5" s="44">
        <v>0</v>
      </c>
      <c r="T5" s="44">
        <v>0</v>
      </c>
      <c r="U5" s="44">
        <v>0</v>
      </c>
      <c r="V5" s="44">
        <v>0</v>
      </c>
      <c r="W5" s="44">
        <v>0</v>
      </c>
      <c r="X5" s="44">
        <v>0</v>
      </c>
      <c r="Y5" s="44">
        <v>0</v>
      </c>
      <c r="Z5" s="44">
        <v>0</v>
      </c>
      <c r="AA5" s="44">
        <v>0</v>
      </c>
      <c r="AB5">
        <v>200</v>
      </c>
      <c r="AC5" s="44">
        <v>0</v>
      </c>
      <c r="AD5" s="1">
        <v>0</v>
      </c>
      <c r="AE5">
        <v>0</v>
      </c>
      <c r="AF5">
        <v>0</v>
      </c>
      <c r="AG5">
        <v>0</v>
      </c>
      <c r="AH5">
        <v>0</v>
      </c>
      <c r="AI5" s="44">
        <v>0</v>
      </c>
      <c r="AJ5" s="44">
        <v>0</v>
      </c>
      <c r="AK5" s="44"/>
      <c r="AL5" s="44"/>
      <c r="AM5" s="44"/>
      <c r="AN5" s="44"/>
      <c r="AO5" s="44"/>
    </row>
    <row r="6" spans="1:41" x14ac:dyDescent="0.25">
      <c r="A6" s="13" t="s">
        <v>5</v>
      </c>
      <c r="B6" s="44">
        <v>2E-3</v>
      </c>
      <c r="C6" s="44">
        <v>1E-3</v>
      </c>
      <c r="D6" s="70">
        <v>8.9999999999999993E-3</v>
      </c>
      <c r="E6" s="44">
        <v>0</v>
      </c>
      <c r="F6" s="44">
        <v>3.2000000000000001E-2</v>
      </c>
      <c r="G6" s="44">
        <v>0.35599999999999998</v>
      </c>
      <c r="H6" s="44">
        <v>0</v>
      </c>
      <c r="I6" s="44">
        <v>0</v>
      </c>
      <c r="J6" s="44">
        <v>0</v>
      </c>
      <c r="K6" s="44">
        <f t="shared" si="2"/>
        <v>0</v>
      </c>
      <c r="L6" s="44">
        <f t="shared" si="2"/>
        <v>0</v>
      </c>
      <c r="M6" s="44">
        <f t="shared" si="2"/>
        <v>0</v>
      </c>
      <c r="N6" s="44">
        <f t="shared" ref="N6" si="6">SUM(N7:N26)</f>
        <v>0</v>
      </c>
      <c r="O6" s="44">
        <f t="shared" si="2"/>
        <v>0</v>
      </c>
      <c r="P6" s="44">
        <f t="shared" si="2"/>
        <v>0</v>
      </c>
      <c r="Q6">
        <v>200</v>
      </c>
      <c r="R6" s="44">
        <v>0</v>
      </c>
      <c r="S6" s="44">
        <v>0</v>
      </c>
      <c r="T6" s="44">
        <v>0</v>
      </c>
      <c r="U6" s="44">
        <v>0</v>
      </c>
      <c r="V6" s="44">
        <v>0</v>
      </c>
      <c r="W6" s="44">
        <v>0</v>
      </c>
      <c r="X6" s="44">
        <v>0</v>
      </c>
      <c r="Y6" s="44">
        <v>0</v>
      </c>
      <c r="Z6" s="44">
        <v>0</v>
      </c>
      <c r="AA6" s="44">
        <v>0</v>
      </c>
      <c r="AB6">
        <v>200</v>
      </c>
      <c r="AC6" s="44">
        <v>0</v>
      </c>
      <c r="AD6" s="1">
        <v>0</v>
      </c>
      <c r="AE6">
        <v>0</v>
      </c>
      <c r="AF6">
        <v>0</v>
      </c>
      <c r="AG6">
        <v>0</v>
      </c>
      <c r="AH6">
        <v>0</v>
      </c>
      <c r="AI6" s="44">
        <v>0</v>
      </c>
      <c r="AJ6" s="44">
        <v>0</v>
      </c>
      <c r="AK6" s="44"/>
      <c r="AL6" s="44"/>
      <c r="AM6" s="44"/>
      <c r="AN6" s="44"/>
      <c r="AO6" s="44"/>
    </row>
    <row r="7" spans="1:41" x14ac:dyDescent="0.25">
      <c r="A7" s="13" t="s">
        <v>6</v>
      </c>
      <c r="B7" s="44">
        <v>1E-3</v>
      </c>
      <c r="C7" s="44">
        <v>3.1E-2</v>
      </c>
      <c r="D7" s="70">
        <v>4.3999999999999997E-2</v>
      </c>
      <c r="E7" s="44">
        <v>4.2000000000000003E-2</v>
      </c>
      <c r="F7" s="44">
        <v>0.03</v>
      </c>
      <c r="G7" s="44">
        <v>2.3220000000000001</v>
      </c>
      <c r="H7" s="44">
        <v>0</v>
      </c>
      <c r="I7" s="44">
        <v>0</v>
      </c>
      <c r="J7" s="44">
        <v>0</v>
      </c>
      <c r="K7" s="44">
        <f t="shared" si="2"/>
        <v>0</v>
      </c>
      <c r="L7" s="44">
        <f t="shared" si="2"/>
        <v>0</v>
      </c>
      <c r="M7" s="44">
        <f t="shared" si="2"/>
        <v>0</v>
      </c>
      <c r="N7" s="44">
        <f t="shared" ref="N7" si="7">SUM(N8:N27)</f>
        <v>0</v>
      </c>
      <c r="O7" s="44">
        <f t="shared" si="2"/>
        <v>0</v>
      </c>
      <c r="P7" s="44">
        <f t="shared" si="2"/>
        <v>0</v>
      </c>
      <c r="Q7">
        <v>200</v>
      </c>
      <c r="R7" s="44">
        <v>0</v>
      </c>
      <c r="S7" s="44">
        <v>0</v>
      </c>
      <c r="T7" s="44">
        <v>0</v>
      </c>
      <c r="U7" s="44">
        <v>0</v>
      </c>
      <c r="V7" s="44">
        <v>0</v>
      </c>
      <c r="W7" s="44">
        <v>0</v>
      </c>
      <c r="X7" s="44">
        <v>0</v>
      </c>
      <c r="Y7" s="44">
        <v>0</v>
      </c>
      <c r="Z7" s="44">
        <v>0</v>
      </c>
      <c r="AA7" s="44">
        <v>0</v>
      </c>
      <c r="AB7">
        <v>200</v>
      </c>
      <c r="AC7" s="44">
        <v>0</v>
      </c>
      <c r="AD7" s="1">
        <v>0</v>
      </c>
      <c r="AE7">
        <v>0</v>
      </c>
      <c r="AF7">
        <v>0</v>
      </c>
      <c r="AG7">
        <v>0</v>
      </c>
      <c r="AH7">
        <v>0</v>
      </c>
      <c r="AI7" s="44">
        <v>0</v>
      </c>
      <c r="AJ7" s="44">
        <v>0</v>
      </c>
      <c r="AK7" s="44"/>
      <c r="AL7" s="44"/>
      <c r="AM7" s="44"/>
      <c r="AN7" s="44"/>
      <c r="AO7" s="44"/>
    </row>
    <row r="8" spans="1:41" x14ac:dyDescent="0.25">
      <c r="A8" s="13" t="s">
        <v>7</v>
      </c>
      <c r="B8" s="44">
        <v>7.9000000000000001E-2</v>
      </c>
      <c r="C8" s="44">
        <v>3.0000000000000001E-3</v>
      </c>
      <c r="D8" s="70">
        <v>0</v>
      </c>
      <c r="E8" s="44">
        <v>0.03</v>
      </c>
      <c r="F8" s="44">
        <v>0</v>
      </c>
      <c r="G8" s="44">
        <v>0.56999999999999995</v>
      </c>
      <c r="H8" s="44">
        <v>0</v>
      </c>
      <c r="I8" s="44">
        <v>0</v>
      </c>
      <c r="J8" s="44">
        <v>0</v>
      </c>
      <c r="K8" s="44">
        <f t="shared" si="2"/>
        <v>0</v>
      </c>
      <c r="L8" s="44">
        <f t="shared" si="2"/>
        <v>0</v>
      </c>
      <c r="M8" s="44">
        <f t="shared" si="2"/>
        <v>0</v>
      </c>
      <c r="N8" s="44">
        <f t="shared" ref="N8" si="8">SUM(N9:N28)</f>
        <v>0</v>
      </c>
      <c r="O8" s="44">
        <f t="shared" si="2"/>
        <v>0</v>
      </c>
      <c r="P8" s="44">
        <f t="shared" si="2"/>
        <v>0</v>
      </c>
      <c r="Q8">
        <v>200</v>
      </c>
      <c r="R8" s="44">
        <v>0</v>
      </c>
      <c r="S8" s="44">
        <v>0</v>
      </c>
      <c r="T8" s="44">
        <v>0</v>
      </c>
      <c r="U8" s="44">
        <v>0</v>
      </c>
      <c r="V8" s="44">
        <v>0</v>
      </c>
      <c r="W8" s="44">
        <v>0</v>
      </c>
      <c r="X8" s="44">
        <v>0</v>
      </c>
      <c r="Y8" s="44">
        <v>0</v>
      </c>
      <c r="Z8" s="44">
        <v>0</v>
      </c>
      <c r="AA8" s="44">
        <v>0</v>
      </c>
      <c r="AB8">
        <v>200</v>
      </c>
      <c r="AC8" s="44">
        <v>0</v>
      </c>
      <c r="AD8" s="1">
        <v>0</v>
      </c>
      <c r="AE8">
        <v>0</v>
      </c>
      <c r="AF8">
        <v>0</v>
      </c>
      <c r="AG8">
        <v>0</v>
      </c>
      <c r="AH8">
        <v>0</v>
      </c>
      <c r="AI8" s="44">
        <v>0</v>
      </c>
      <c r="AJ8" s="44">
        <v>0</v>
      </c>
      <c r="AK8" s="44"/>
      <c r="AL8" s="44"/>
      <c r="AM8" s="44"/>
      <c r="AN8" s="44"/>
      <c r="AO8" s="44"/>
    </row>
    <row r="9" spans="1:41" x14ac:dyDescent="0.25">
      <c r="A9" s="13" t="s">
        <v>8</v>
      </c>
      <c r="B9" s="44">
        <v>2.5539999999999998</v>
      </c>
      <c r="C9" s="44">
        <v>1E-3</v>
      </c>
      <c r="D9" s="70">
        <v>0.01</v>
      </c>
      <c r="E9" s="44">
        <v>0</v>
      </c>
      <c r="F9" s="44">
        <v>0</v>
      </c>
      <c r="G9" s="44">
        <v>0.5</v>
      </c>
      <c r="H9" s="44">
        <v>0</v>
      </c>
      <c r="I9" s="44">
        <v>0</v>
      </c>
      <c r="J9" s="44">
        <v>0</v>
      </c>
      <c r="K9" s="44">
        <f t="shared" si="2"/>
        <v>0</v>
      </c>
      <c r="L9" s="44">
        <f t="shared" si="2"/>
        <v>0</v>
      </c>
      <c r="M9" s="44">
        <f t="shared" si="2"/>
        <v>0</v>
      </c>
      <c r="N9" s="44">
        <f t="shared" ref="N9" si="9">SUM(N10:N29)</f>
        <v>0</v>
      </c>
      <c r="O9" s="44">
        <f t="shared" si="2"/>
        <v>0</v>
      </c>
      <c r="P9" s="44">
        <f t="shared" si="2"/>
        <v>0</v>
      </c>
      <c r="Q9">
        <v>200</v>
      </c>
      <c r="R9" s="44">
        <v>0</v>
      </c>
      <c r="S9" s="44">
        <v>0</v>
      </c>
      <c r="T9" s="44">
        <v>0</v>
      </c>
      <c r="U9" s="44">
        <v>0</v>
      </c>
      <c r="V9" s="44">
        <v>0</v>
      </c>
      <c r="W9" s="44">
        <v>0</v>
      </c>
      <c r="X9" s="44">
        <v>0</v>
      </c>
      <c r="Y9" s="44">
        <v>0</v>
      </c>
      <c r="Z9" s="44">
        <v>0</v>
      </c>
      <c r="AA9" s="44">
        <v>0</v>
      </c>
      <c r="AB9">
        <v>200</v>
      </c>
      <c r="AC9" s="44">
        <v>0</v>
      </c>
      <c r="AD9" s="1">
        <v>0</v>
      </c>
      <c r="AE9">
        <v>0</v>
      </c>
      <c r="AF9">
        <v>0</v>
      </c>
      <c r="AG9">
        <v>0</v>
      </c>
      <c r="AH9">
        <v>0</v>
      </c>
      <c r="AI9" s="44">
        <v>0</v>
      </c>
      <c r="AJ9" s="44">
        <v>0</v>
      </c>
      <c r="AK9" s="44"/>
      <c r="AL9" s="44"/>
      <c r="AM9" s="44"/>
      <c r="AN9" s="44"/>
      <c r="AO9" s="44"/>
    </row>
    <row r="10" spans="1:41" x14ac:dyDescent="0.25">
      <c r="A10" s="13" t="s">
        <v>9</v>
      </c>
      <c r="B10" s="44">
        <v>4.6070000000000002</v>
      </c>
      <c r="C10" s="44">
        <v>1.7000000000000001E-2</v>
      </c>
      <c r="D10" s="70">
        <v>4.2000000000000003E-2</v>
      </c>
      <c r="E10" s="44">
        <v>8.2000000000000003E-2</v>
      </c>
      <c r="F10" s="44">
        <v>0</v>
      </c>
      <c r="G10" s="44">
        <v>1.7250000000000001</v>
      </c>
      <c r="H10" s="44">
        <v>0</v>
      </c>
      <c r="I10" s="44">
        <v>0</v>
      </c>
      <c r="J10" s="44">
        <v>0</v>
      </c>
      <c r="K10" s="44">
        <f t="shared" si="2"/>
        <v>0</v>
      </c>
      <c r="L10" s="44">
        <f t="shared" si="2"/>
        <v>0</v>
      </c>
      <c r="M10" s="44">
        <f t="shared" si="2"/>
        <v>0</v>
      </c>
      <c r="N10" s="44">
        <f t="shared" ref="N10" si="10">SUM(N11:N30)</f>
        <v>0</v>
      </c>
      <c r="O10" s="44">
        <f t="shared" si="2"/>
        <v>0</v>
      </c>
      <c r="P10" s="44">
        <f t="shared" si="2"/>
        <v>0</v>
      </c>
      <c r="Q10">
        <v>200</v>
      </c>
      <c r="R10" s="44">
        <v>0</v>
      </c>
      <c r="S10" s="44">
        <v>0</v>
      </c>
      <c r="T10" s="44">
        <v>0</v>
      </c>
      <c r="U10" s="44">
        <v>0</v>
      </c>
      <c r="V10" s="44">
        <v>0</v>
      </c>
      <c r="W10" s="44">
        <v>0</v>
      </c>
      <c r="X10" s="44">
        <v>0</v>
      </c>
      <c r="Y10" s="44">
        <v>0</v>
      </c>
      <c r="Z10" s="44">
        <v>0</v>
      </c>
      <c r="AA10" s="44">
        <v>0</v>
      </c>
      <c r="AB10">
        <v>200</v>
      </c>
      <c r="AC10" s="44">
        <v>0</v>
      </c>
      <c r="AD10" s="1">
        <v>0</v>
      </c>
      <c r="AE10">
        <v>0</v>
      </c>
      <c r="AF10">
        <v>0</v>
      </c>
      <c r="AG10">
        <v>0</v>
      </c>
      <c r="AH10">
        <v>0</v>
      </c>
      <c r="AI10" s="44">
        <v>0</v>
      </c>
      <c r="AJ10" s="44">
        <v>0</v>
      </c>
      <c r="AK10" s="44"/>
      <c r="AL10" s="44"/>
      <c r="AM10" s="44"/>
      <c r="AN10" s="44"/>
      <c r="AO10" s="44"/>
    </row>
    <row r="11" spans="1:41" x14ac:dyDescent="0.25">
      <c r="A11" s="13" t="s">
        <v>10</v>
      </c>
      <c r="B11" s="44">
        <v>0.88500000000000001</v>
      </c>
      <c r="C11" s="44">
        <v>0.216</v>
      </c>
      <c r="D11" s="70">
        <v>2.3E-2</v>
      </c>
      <c r="E11" s="44">
        <v>4.7E-2</v>
      </c>
      <c r="F11" s="44">
        <v>0</v>
      </c>
      <c r="G11" s="44">
        <v>1.498</v>
      </c>
      <c r="H11" s="44">
        <v>0.14299999999999999</v>
      </c>
      <c r="I11" s="44">
        <v>0</v>
      </c>
      <c r="J11" s="44">
        <v>0</v>
      </c>
      <c r="K11" s="44">
        <f t="shared" si="2"/>
        <v>0</v>
      </c>
      <c r="L11" s="44">
        <f t="shared" si="2"/>
        <v>0</v>
      </c>
      <c r="M11" s="44">
        <f t="shared" si="2"/>
        <v>0</v>
      </c>
      <c r="N11" s="44">
        <f t="shared" ref="N11" si="11">SUM(N12:N31)</f>
        <v>0</v>
      </c>
      <c r="O11" s="44">
        <f t="shared" si="2"/>
        <v>0</v>
      </c>
      <c r="P11" s="44">
        <f t="shared" si="2"/>
        <v>0</v>
      </c>
      <c r="Q11">
        <v>200</v>
      </c>
      <c r="R11" s="44">
        <v>0</v>
      </c>
      <c r="S11" s="44">
        <v>0</v>
      </c>
      <c r="T11" s="44">
        <v>0</v>
      </c>
      <c r="U11" s="44">
        <v>0</v>
      </c>
      <c r="V11" s="44">
        <v>0</v>
      </c>
      <c r="W11" s="44">
        <v>0</v>
      </c>
      <c r="X11" s="44">
        <v>0</v>
      </c>
      <c r="Y11" s="44">
        <v>0</v>
      </c>
      <c r="Z11" s="44">
        <v>0</v>
      </c>
      <c r="AA11" s="44">
        <v>0</v>
      </c>
      <c r="AB11">
        <v>200</v>
      </c>
      <c r="AC11" s="44">
        <v>0</v>
      </c>
      <c r="AD11" s="1">
        <v>0</v>
      </c>
      <c r="AE11">
        <v>0</v>
      </c>
      <c r="AF11">
        <v>0</v>
      </c>
      <c r="AG11">
        <v>0</v>
      </c>
      <c r="AH11">
        <v>0</v>
      </c>
      <c r="AI11" s="44">
        <v>0</v>
      </c>
      <c r="AJ11" s="44">
        <v>0</v>
      </c>
      <c r="AK11" s="44"/>
      <c r="AL11" s="44"/>
      <c r="AM11" s="44"/>
      <c r="AN11" s="44"/>
      <c r="AO11" s="44"/>
    </row>
    <row r="12" spans="1:41" x14ac:dyDescent="0.25">
      <c r="A12" s="13" t="s">
        <v>11</v>
      </c>
      <c r="B12" s="44">
        <v>0.745</v>
      </c>
      <c r="C12" s="44">
        <v>0</v>
      </c>
      <c r="D12" s="70">
        <v>7.0000000000000001E-3</v>
      </c>
      <c r="E12" s="44">
        <v>0</v>
      </c>
      <c r="F12" s="44">
        <v>0</v>
      </c>
      <c r="G12" s="44">
        <v>0.36699999999999999</v>
      </c>
      <c r="H12" s="44">
        <v>2E-3</v>
      </c>
      <c r="I12" s="44">
        <v>0</v>
      </c>
      <c r="J12" s="44">
        <v>0</v>
      </c>
      <c r="K12" s="44">
        <f t="shared" si="2"/>
        <v>0</v>
      </c>
      <c r="L12" s="44">
        <f t="shared" si="2"/>
        <v>0</v>
      </c>
      <c r="M12" s="44">
        <f t="shared" si="2"/>
        <v>0</v>
      </c>
      <c r="N12" s="44">
        <f t="shared" ref="N12" si="12">SUM(N13:N32)</f>
        <v>0</v>
      </c>
      <c r="O12" s="44">
        <f t="shared" si="2"/>
        <v>0</v>
      </c>
      <c r="P12" s="44">
        <f t="shared" si="2"/>
        <v>0</v>
      </c>
      <c r="Q12">
        <v>200</v>
      </c>
      <c r="R12" s="44">
        <v>0</v>
      </c>
      <c r="S12" s="44">
        <v>0</v>
      </c>
      <c r="T12" s="44">
        <v>0</v>
      </c>
      <c r="U12" s="44">
        <v>0</v>
      </c>
      <c r="V12" s="44">
        <v>0</v>
      </c>
      <c r="W12" s="44">
        <v>0</v>
      </c>
      <c r="X12" s="44">
        <v>0</v>
      </c>
      <c r="Y12" s="44">
        <v>0</v>
      </c>
      <c r="Z12" s="44">
        <v>0</v>
      </c>
      <c r="AA12" s="44">
        <v>0</v>
      </c>
      <c r="AB12">
        <v>200</v>
      </c>
      <c r="AC12" s="44">
        <v>0</v>
      </c>
      <c r="AD12" s="1">
        <v>0</v>
      </c>
      <c r="AE12">
        <v>0</v>
      </c>
      <c r="AF12">
        <v>0</v>
      </c>
      <c r="AG12">
        <v>0</v>
      </c>
      <c r="AH12">
        <v>0</v>
      </c>
      <c r="AI12" s="44">
        <v>0</v>
      </c>
      <c r="AJ12" s="44">
        <v>0</v>
      </c>
      <c r="AK12" s="44"/>
      <c r="AL12" s="44"/>
      <c r="AM12" s="44"/>
      <c r="AN12" s="44"/>
      <c r="AO12" s="44"/>
    </row>
    <row r="13" spans="1:41" x14ac:dyDescent="0.25">
      <c r="A13" s="13" t="s">
        <v>12</v>
      </c>
      <c r="B13" s="44">
        <v>0</v>
      </c>
      <c r="C13" s="44">
        <v>0</v>
      </c>
      <c r="D13" s="70">
        <v>8.9999999999999993E-3</v>
      </c>
      <c r="E13" s="44">
        <v>0</v>
      </c>
      <c r="F13" s="44">
        <v>0</v>
      </c>
      <c r="G13" s="44">
        <v>0.57199999999999995</v>
      </c>
      <c r="H13" s="44">
        <v>0.02</v>
      </c>
      <c r="I13" s="44">
        <v>0</v>
      </c>
      <c r="J13" s="44">
        <v>0</v>
      </c>
      <c r="K13" s="44">
        <f t="shared" si="2"/>
        <v>0</v>
      </c>
      <c r="L13" s="44">
        <f t="shared" si="2"/>
        <v>0</v>
      </c>
      <c r="M13" s="44">
        <f t="shared" si="2"/>
        <v>0</v>
      </c>
      <c r="N13" s="44">
        <f t="shared" ref="N13" si="13">SUM(N14:N33)</f>
        <v>0</v>
      </c>
      <c r="O13" s="44">
        <f t="shared" si="2"/>
        <v>0</v>
      </c>
      <c r="P13" s="44">
        <f t="shared" si="2"/>
        <v>0</v>
      </c>
      <c r="Q13">
        <v>200</v>
      </c>
      <c r="R13" s="44">
        <v>0</v>
      </c>
      <c r="S13" s="44">
        <v>0</v>
      </c>
      <c r="T13" s="44">
        <v>0</v>
      </c>
      <c r="U13" s="44">
        <v>0</v>
      </c>
      <c r="V13" s="44">
        <v>0</v>
      </c>
      <c r="W13" s="44">
        <v>0</v>
      </c>
      <c r="X13" s="44">
        <v>0</v>
      </c>
      <c r="Y13" s="44">
        <v>0</v>
      </c>
      <c r="Z13" s="44">
        <v>0</v>
      </c>
      <c r="AA13" s="44">
        <v>0</v>
      </c>
      <c r="AB13">
        <v>200</v>
      </c>
      <c r="AC13" s="44">
        <v>0</v>
      </c>
      <c r="AD13" s="1">
        <v>0</v>
      </c>
      <c r="AE13">
        <v>0</v>
      </c>
      <c r="AF13">
        <v>0</v>
      </c>
      <c r="AG13">
        <v>0</v>
      </c>
      <c r="AH13">
        <v>0</v>
      </c>
      <c r="AI13" s="44">
        <v>0</v>
      </c>
      <c r="AJ13" s="44">
        <v>0</v>
      </c>
      <c r="AK13" s="44"/>
      <c r="AL13" s="44"/>
      <c r="AM13" s="44"/>
      <c r="AN13" s="44"/>
      <c r="AO13" s="44"/>
    </row>
    <row r="14" spans="1:41" x14ac:dyDescent="0.25">
      <c r="A14" s="13" t="s">
        <v>13</v>
      </c>
      <c r="B14" s="44">
        <v>3.8580000000000001</v>
      </c>
      <c r="C14" s="44">
        <v>2.1070000000000002</v>
      </c>
      <c r="D14" s="70">
        <v>2.8000000000000001E-2</v>
      </c>
      <c r="E14" s="44">
        <v>8.7999999999999995E-2</v>
      </c>
      <c r="F14" s="44">
        <v>0.16</v>
      </c>
      <c r="G14" s="44">
        <v>1.9</v>
      </c>
      <c r="H14" s="44">
        <v>7.0999999999999994E-2</v>
      </c>
      <c r="I14" s="44">
        <v>0</v>
      </c>
      <c r="J14" s="44">
        <v>0</v>
      </c>
      <c r="K14" s="44">
        <f t="shared" si="2"/>
        <v>0</v>
      </c>
      <c r="L14" s="44">
        <f t="shared" si="2"/>
        <v>0</v>
      </c>
      <c r="M14" s="44">
        <f t="shared" si="2"/>
        <v>0</v>
      </c>
      <c r="N14" s="44">
        <f t="shared" ref="N14" si="14">SUM(N15:N34)</f>
        <v>0</v>
      </c>
      <c r="O14" s="44">
        <f t="shared" si="2"/>
        <v>0</v>
      </c>
      <c r="P14" s="44">
        <f t="shared" si="2"/>
        <v>0</v>
      </c>
      <c r="Q14">
        <v>200</v>
      </c>
      <c r="R14" s="44">
        <v>0</v>
      </c>
      <c r="S14" s="44">
        <v>0</v>
      </c>
      <c r="T14" s="44">
        <v>0</v>
      </c>
      <c r="U14" s="44">
        <v>0</v>
      </c>
      <c r="V14" s="44">
        <v>0</v>
      </c>
      <c r="W14" s="44">
        <v>0</v>
      </c>
      <c r="X14" s="44">
        <v>0</v>
      </c>
      <c r="Y14" s="44">
        <v>0</v>
      </c>
      <c r="Z14" s="44">
        <v>0</v>
      </c>
      <c r="AA14" s="44">
        <v>0</v>
      </c>
      <c r="AB14">
        <v>200</v>
      </c>
      <c r="AC14" s="44">
        <v>0</v>
      </c>
      <c r="AD14" s="1">
        <v>0</v>
      </c>
      <c r="AE14">
        <v>0</v>
      </c>
      <c r="AF14">
        <v>0</v>
      </c>
      <c r="AG14">
        <v>0</v>
      </c>
      <c r="AH14">
        <v>0</v>
      </c>
      <c r="AI14" s="44">
        <v>0</v>
      </c>
      <c r="AJ14" s="44">
        <v>0</v>
      </c>
      <c r="AK14" s="44"/>
      <c r="AL14" s="44"/>
      <c r="AM14" s="44"/>
      <c r="AN14" s="44"/>
      <c r="AO14" s="44"/>
    </row>
    <row r="15" spans="1:41" x14ac:dyDescent="0.25">
      <c r="A15" s="13" t="s">
        <v>14</v>
      </c>
      <c r="B15" s="44">
        <v>1.7749999999999999</v>
      </c>
      <c r="C15" s="44">
        <v>4.9000000000000002E-2</v>
      </c>
      <c r="D15" s="70">
        <v>4.0000000000000001E-3</v>
      </c>
      <c r="E15" s="44">
        <v>0</v>
      </c>
      <c r="F15" s="44">
        <v>0</v>
      </c>
      <c r="G15" s="44">
        <v>0.52800000000000002</v>
      </c>
      <c r="H15" s="44">
        <v>0.27</v>
      </c>
      <c r="I15" s="44">
        <v>0</v>
      </c>
      <c r="J15" s="44">
        <v>0</v>
      </c>
      <c r="K15" s="44">
        <f t="shared" si="2"/>
        <v>0</v>
      </c>
      <c r="L15" s="44">
        <f t="shared" si="2"/>
        <v>0</v>
      </c>
      <c r="M15" s="44">
        <f t="shared" si="2"/>
        <v>0</v>
      </c>
      <c r="N15" s="44">
        <f t="shared" ref="N15" si="15">SUM(N16:N35)</f>
        <v>0</v>
      </c>
      <c r="O15" s="44">
        <f t="shared" si="2"/>
        <v>0</v>
      </c>
      <c r="P15" s="44">
        <f t="shared" si="2"/>
        <v>0</v>
      </c>
      <c r="Q15">
        <v>200</v>
      </c>
      <c r="R15" s="44">
        <v>0</v>
      </c>
      <c r="S15" s="44">
        <v>0</v>
      </c>
      <c r="T15" s="44">
        <v>0</v>
      </c>
      <c r="U15" s="44">
        <v>0</v>
      </c>
      <c r="V15" s="44">
        <v>0</v>
      </c>
      <c r="W15" s="44">
        <v>0</v>
      </c>
      <c r="X15" s="44">
        <v>0</v>
      </c>
      <c r="Y15" s="44">
        <v>0</v>
      </c>
      <c r="Z15" s="44">
        <v>0</v>
      </c>
      <c r="AA15" s="44">
        <v>0</v>
      </c>
      <c r="AB15">
        <v>200</v>
      </c>
      <c r="AC15" s="44">
        <v>0</v>
      </c>
      <c r="AD15" s="1">
        <v>0</v>
      </c>
      <c r="AE15">
        <v>0</v>
      </c>
      <c r="AF15">
        <v>0</v>
      </c>
      <c r="AG15">
        <v>0</v>
      </c>
      <c r="AH15">
        <v>0</v>
      </c>
      <c r="AI15" s="44">
        <v>0</v>
      </c>
      <c r="AJ15" s="44">
        <v>0</v>
      </c>
      <c r="AK15" s="44"/>
      <c r="AL15" s="44"/>
      <c r="AM15" s="44"/>
      <c r="AN15" s="44"/>
      <c r="AO15" s="44"/>
    </row>
    <row r="16" spans="1:41" x14ac:dyDescent="0.25">
      <c r="A16" s="13" t="s">
        <v>15</v>
      </c>
      <c r="B16" s="44">
        <v>1.556</v>
      </c>
      <c r="C16" s="44">
        <v>0.501</v>
      </c>
      <c r="D16" s="70">
        <v>1.2E-2</v>
      </c>
      <c r="E16" s="44">
        <v>2.3E-2</v>
      </c>
      <c r="F16" s="44">
        <v>0</v>
      </c>
      <c r="G16" s="44">
        <v>0.128</v>
      </c>
      <c r="H16" s="44">
        <v>1.7430000000000001</v>
      </c>
      <c r="I16" s="44">
        <v>0</v>
      </c>
      <c r="J16" s="44">
        <v>0</v>
      </c>
      <c r="K16" s="44">
        <f t="shared" si="2"/>
        <v>0</v>
      </c>
      <c r="L16" s="44">
        <f t="shared" si="2"/>
        <v>0</v>
      </c>
      <c r="M16" s="44">
        <f t="shared" si="2"/>
        <v>0</v>
      </c>
      <c r="N16" s="44">
        <f t="shared" ref="N16" si="16">SUM(N17:N36)</f>
        <v>0</v>
      </c>
      <c r="O16" s="44">
        <f t="shared" si="2"/>
        <v>0</v>
      </c>
      <c r="P16" s="44">
        <f t="shared" si="2"/>
        <v>0</v>
      </c>
      <c r="Q16">
        <v>200</v>
      </c>
      <c r="R16" s="44">
        <v>0</v>
      </c>
      <c r="S16" s="44">
        <v>0</v>
      </c>
      <c r="T16" s="44">
        <v>0</v>
      </c>
      <c r="U16" s="44">
        <v>0</v>
      </c>
      <c r="V16" s="44">
        <v>0</v>
      </c>
      <c r="W16" s="44">
        <v>0</v>
      </c>
      <c r="X16" s="44">
        <v>0</v>
      </c>
      <c r="Y16" s="44">
        <v>0</v>
      </c>
      <c r="Z16" s="44">
        <v>0</v>
      </c>
      <c r="AA16" s="44">
        <v>0</v>
      </c>
      <c r="AB16">
        <v>200</v>
      </c>
      <c r="AC16" s="44">
        <v>0</v>
      </c>
      <c r="AD16" s="1">
        <v>0</v>
      </c>
      <c r="AE16">
        <v>0</v>
      </c>
      <c r="AF16">
        <v>0</v>
      </c>
      <c r="AG16">
        <v>0</v>
      </c>
      <c r="AH16">
        <v>0</v>
      </c>
      <c r="AI16" s="44">
        <v>0</v>
      </c>
      <c r="AJ16" s="44">
        <v>0</v>
      </c>
      <c r="AK16" s="44"/>
      <c r="AL16" s="44"/>
      <c r="AM16" s="44"/>
      <c r="AN16" s="44"/>
      <c r="AO16" s="44"/>
    </row>
    <row r="17" spans="1:41" x14ac:dyDescent="0.25">
      <c r="A17" s="13" t="s">
        <v>16</v>
      </c>
      <c r="B17" s="44">
        <v>3.0880000000000001</v>
      </c>
      <c r="C17" s="44">
        <v>0</v>
      </c>
      <c r="D17" s="70">
        <v>5.2999999999999999E-2</v>
      </c>
      <c r="E17" s="44">
        <v>0.215</v>
      </c>
      <c r="F17" s="44">
        <v>3.2000000000000001E-2</v>
      </c>
      <c r="G17" s="44">
        <v>1.8460000000000001</v>
      </c>
      <c r="H17" s="44">
        <v>0.376</v>
      </c>
      <c r="I17" s="44">
        <v>0</v>
      </c>
      <c r="J17" s="44">
        <v>0</v>
      </c>
      <c r="K17" s="44">
        <f t="shared" si="2"/>
        <v>0</v>
      </c>
      <c r="L17" s="44">
        <f t="shared" si="2"/>
        <v>0</v>
      </c>
      <c r="M17" s="44">
        <f t="shared" si="2"/>
        <v>0</v>
      </c>
      <c r="N17" s="44">
        <f t="shared" ref="N17" si="17">SUM(N18:N37)</f>
        <v>0</v>
      </c>
      <c r="O17" s="44">
        <f t="shared" si="2"/>
        <v>0</v>
      </c>
      <c r="P17" s="44">
        <f t="shared" si="2"/>
        <v>0</v>
      </c>
      <c r="Q17">
        <v>200</v>
      </c>
      <c r="R17" s="44">
        <v>0</v>
      </c>
      <c r="S17" s="44">
        <v>0</v>
      </c>
      <c r="T17" s="44">
        <v>0</v>
      </c>
      <c r="U17" s="44">
        <v>0</v>
      </c>
      <c r="V17" s="44">
        <v>0</v>
      </c>
      <c r="W17" s="44">
        <v>0</v>
      </c>
      <c r="X17" s="44">
        <v>0</v>
      </c>
      <c r="Y17" s="44">
        <v>0</v>
      </c>
      <c r="Z17" s="44">
        <v>0</v>
      </c>
      <c r="AA17" s="44">
        <v>0</v>
      </c>
      <c r="AB17">
        <v>200</v>
      </c>
      <c r="AC17" s="44">
        <v>0</v>
      </c>
      <c r="AD17" s="1">
        <v>0</v>
      </c>
      <c r="AE17">
        <v>0</v>
      </c>
      <c r="AF17">
        <v>0</v>
      </c>
      <c r="AG17">
        <v>0</v>
      </c>
      <c r="AH17">
        <v>0</v>
      </c>
      <c r="AI17" s="44">
        <v>0</v>
      </c>
      <c r="AJ17" s="44">
        <v>0</v>
      </c>
      <c r="AK17" s="44"/>
      <c r="AL17" s="44"/>
      <c r="AM17" s="44"/>
      <c r="AN17" s="44"/>
      <c r="AO17" s="44"/>
    </row>
    <row r="18" spans="1:41" x14ac:dyDescent="0.25">
      <c r="A18" s="13" t="s">
        <v>17</v>
      </c>
      <c r="B18" s="44">
        <v>6.1959999999999997</v>
      </c>
      <c r="C18" s="44">
        <v>0.06</v>
      </c>
      <c r="D18" s="70">
        <v>1.7000000000000001E-2</v>
      </c>
      <c r="E18" s="44">
        <v>3.1E-2</v>
      </c>
      <c r="F18" s="44">
        <v>0.13200000000000001</v>
      </c>
      <c r="G18" s="44">
        <v>1.923</v>
      </c>
      <c r="H18" s="44">
        <v>2.6429999999999998</v>
      </c>
      <c r="I18" s="44">
        <v>0</v>
      </c>
      <c r="J18" s="44">
        <v>0</v>
      </c>
      <c r="K18" s="44">
        <f t="shared" ref="K18:P22" si="18">SUM(K19:K38)</f>
        <v>0</v>
      </c>
      <c r="L18" s="44">
        <f t="shared" si="18"/>
        <v>0</v>
      </c>
      <c r="M18" s="44">
        <f t="shared" si="18"/>
        <v>0</v>
      </c>
      <c r="N18" s="44">
        <f t="shared" ref="N18" si="19">SUM(N19:N38)</f>
        <v>0</v>
      </c>
      <c r="O18" s="44">
        <f t="shared" si="18"/>
        <v>0</v>
      </c>
      <c r="P18" s="44">
        <f t="shared" si="18"/>
        <v>0</v>
      </c>
      <c r="Q18">
        <v>200</v>
      </c>
      <c r="R18" s="44">
        <v>0</v>
      </c>
      <c r="S18" s="44">
        <v>0</v>
      </c>
      <c r="T18" s="44">
        <v>0</v>
      </c>
      <c r="U18" s="44">
        <v>0</v>
      </c>
      <c r="V18" s="44">
        <v>0</v>
      </c>
      <c r="W18" s="44">
        <v>0</v>
      </c>
      <c r="X18" s="44">
        <v>0</v>
      </c>
      <c r="Y18" s="44">
        <v>0</v>
      </c>
      <c r="Z18" s="44">
        <v>0</v>
      </c>
      <c r="AA18" s="44">
        <v>0</v>
      </c>
      <c r="AB18">
        <v>200</v>
      </c>
      <c r="AC18" s="44">
        <v>0</v>
      </c>
      <c r="AD18" s="1">
        <v>0</v>
      </c>
      <c r="AE18">
        <v>0</v>
      </c>
      <c r="AF18">
        <v>0</v>
      </c>
      <c r="AG18">
        <v>0</v>
      </c>
      <c r="AH18">
        <v>0</v>
      </c>
      <c r="AI18" s="44">
        <v>0</v>
      </c>
      <c r="AJ18" s="44">
        <v>0</v>
      </c>
      <c r="AK18" s="44"/>
      <c r="AL18" s="44"/>
      <c r="AM18" s="44"/>
      <c r="AN18" s="44"/>
      <c r="AO18" s="44"/>
    </row>
    <row r="19" spans="1:41" x14ac:dyDescent="0.25">
      <c r="A19" s="13" t="s">
        <v>18</v>
      </c>
      <c r="B19" s="44">
        <v>1.4E-2</v>
      </c>
      <c r="C19" s="44">
        <v>3.2000000000000001E-2</v>
      </c>
      <c r="D19" s="70">
        <v>4.1000000000000002E-2</v>
      </c>
      <c r="E19" s="44">
        <v>1.6E-2</v>
      </c>
      <c r="F19" s="44">
        <v>0</v>
      </c>
      <c r="G19" s="44">
        <v>0.23200000000000001</v>
      </c>
      <c r="H19" s="44">
        <v>1.2929999999999999</v>
      </c>
      <c r="I19" s="44">
        <v>0</v>
      </c>
      <c r="J19" s="44">
        <v>0</v>
      </c>
      <c r="K19" s="44">
        <f t="shared" si="18"/>
        <v>0</v>
      </c>
      <c r="L19" s="44">
        <f t="shared" si="18"/>
        <v>0</v>
      </c>
      <c r="M19" s="44">
        <f t="shared" si="18"/>
        <v>0</v>
      </c>
      <c r="N19" s="44">
        <f t="shared" ref="N19" si="20">SUM(N20:N39)</f>
        <v>0</v>
      </c>
      <c r="O19" s="44">
        <f t="shared" si="18"/>
        <v>0</v>
      </c>
      <c r="P19" s="44">
        <f t="shared" si="18"/>
        <v>0</v>
      </c>
      <c r="Q19">
        <v>200</v>
      </c>
      <c r="R19" s="44">
        <v>0</v>
      </c>
      <c r="S19" s="44">
        <v>0</v>
      </c>
      <c r="T19" s="44">
        <v>0</v>
      </c>
      <c r="U19" s="44">
        <v>0</v>
      </c>
      <c r="V19" s="44">
        <v>0</v>
      </c>
      <c r="W19" s="44">
        <v>0</v>
      </c>
      <c r="X19" s="44">
        <v>0</v>
      </c>
      <c r="Y19" s="44">
        <v>0</v>
      </c>
      <c r="Z19" s="44">
        <v>0</v>
      </c>
      <c r="AA19" s="44">
        <v>0</v>
      </c>
      <c r="AB19">
        <v>200</v>
      </c>
      <c r="AC19" s="44">
        <v>0</v>
      </c>
      <c r="AD19" s="1">
        <v>0</v>
      </c>
      <c r="AE19">
        <v>0</v>
      </c>
      <c r="AF19">
        <v>0</v>
      </c>
      <c r="AG19">
        <v>0</v>
      </c>
      <c r="AH19">
        <v>0</v>
      </c>
      <c r="AI19" s="44">
        <v>0</v>
      </c>
      <c r="AJ19" s="44">
        <v>0</v>
      </c>
      <c r="AK19" s="44"/>
      <c r="AL19" s="44"/>
      <c r="AM19" s="44"/>
      <c r="AN19" s="44"/>
      <c r="AO19" s="44"/>
    </row>
    <row r="20" spans="1:41" x14ac:dyDescent="0.25">
      <c r="A20" s="13" t="s">
        <v>19</v>
      </c>
      <c r="B20" s="44">
        <v>3.1840000000000002</v>
      </c>
      <c r="C20" s="44">
        <v>0.45600000000000002</v>
      </c>
      <c r="D20" s="70">
        <v>4.0000000000000001E-3</v>
      </c>
      <c r="E20" s="44">
        <v>0.02</v>
      </c>
      <c r="F20" s="44">
        <v>0</v>
      </c>
      <c r="G20" s="44">
        <v>0.80700000000000005</v>
      </c>
      <c r="H20" s="44">
        <v>1.1870000000000001</v>
      </c>
      <c r="I20" s="44">
        <v>0</v>
      </c>
      <c r="J20" s="44">
        <v>0</v>
      </c>
      <c r="K20" s="44">
        <f t="shared" si="18"/>
        <v>0</v>
      </c>
      <c r="L20" s="44">
        <f t="shared" si="18"/>
        <v>0</v>
      </c>
      <c r="M20" s="44">
        <f t="shared" si="18"/>
        <v>0</v>
      </c>
      <c r="N20" s="44">
        <f t="shared" ref="N20" si="21">SUM(N21:N40)</f>
        <v>0</v>
      </c>
      <c r="O20" s="44">
        <f t="shared" si="18"/>
        <v>0</v>
      </c>
      <c r="P20" s="44">
        <f t="shared" si="18"/>
        <v>0</v>
      </c>
      <c r="Q20">
        <v>200</v>
      </c>
      <c r="R20" s="44">
        <v>0</v>
      </c>
      <c r="S20" s="44">
        <v>0</v>
      </c>
      <c r="T20" s="44">
        <v>0</v>
      </c>
      <c r="U20" s="44">
        <v>0</v>
      </c>
      <c r="V20" s="44">
        <v>0</v>
      </c>
      <c r="W20" s="44">
        <v>0</v>
      </c>
      <c r="X20" s="44">
        <v>0</v>
      </c>
      <c r="Y20" s="44">
        <v>0</v>
      </c>
      <c r="Z20" s="44">
        <v>0</v>
      </c>
      <c r="AA20" s="44">
        <v>0</v>
      </c>
      <c r="AB20">
        <v>200</v>
      </c>
      <c r="AC20" s="44">
        <v>0</v>
      </c>
      <c r="AD20" s="1">
        <v>0</v>
      </c>
      <c r="AE20">
        <v>0</v>
      </c>
      <c r="AF20">
        <v>0</v>
      </c>
      <c r="AG20">
        <v>0</v>
      </c>
      <c r="AH20">
        <v>0</v>
      </c>
      <c r="AI20" s="44">
        <v>0</v>
      </c>
      <c r="AJ20" s="44">
        <v>0</v>
      </c>
      <c r="AK20" s="44"/>
      <c r="AL20" s="44"/>
      <c r="AM20" s="44"/>
      <c r="AN20" s="44"/>
      <c r="AO20" s="44"/>
    </row>
    <row r="21" spans="1:41" x14ac:dyDescent="0.25">
      <c r="A21" s="13" t="s">
        <v>20</v>
      </c>
      <c r="B21" s="44">
        <v>3.048</v>
      </c>
      <c r="C21" s="44">
        <v>1.107</v>
      </c>
      <c r="D21" s="70">
        <v>8.3000000000000004E-2</v>
      </c>
      <c r="E21" s="44">
        <v>0</v>
      </c>
      <c r="F21" s="44">
        <v>1.732</v>
      </c>
      <c r="G21" s="44">
        <v>2.0750000000000002</v>
      </c>
      <c r="H21" s="44">
        <v>1.0880000000000001</v>
      </c>
      <c r="I21" s="44">
        <v>0</v>
      </c>
      <c r="J21" s="44">
        <v>0</v>
      </c>
      <c r="K21" s="44">
        <f t="shared" si="18"/>
        <v>0</v>
      </c>
      <c r="L21" s="44">
        <f t="shared" si="18"/>
        <v>0</v>
      </c>
      <c r="M21" s="44">
        <f t="shared" si="18"/>
        <v>0</v>
      </c>
      <c r="N21" s="44">
        <f t="shared" ref="N21" si="22">SUM(N22:N41)</f>
        <v>0</v>
      </c>
      <c r="O21" s="44">
        <f t="shared" si="18"/>
        <v>0</v>
      </c>
      <c r="P21" s="44">
        <f t="shared" si="18"/>
        <v>0</v>
      </c>
      <c r="Q21">
        <v>200</v>
      </c>
      <c r="R21" s="44">
        <v>0</v>
      </c>
      <c r="S21" s="44">
        <v>0</v>
      </c>
      <c r="T21" s="44">
        <v>0</v>
      </c>
      <c r="U21" s="44">
        <v>0</v>
      </c>
      <c r="V21" s="44">
        <v>0</v>
      </c>
      <c r="W21" s="44">
        <v>0</v>
      </c>
      <c r="X21" s="44">
        <v>0</v>
      </c>
      <c r="Y21" s="44">
        <v>0</v>
      </c>
      <c r="Z21" s="44">
        <v>0</v>
      </c>
      <c r="AA21" s="44">
        <v>0</v>
      </c>
      <c r="AB21">
        <v>200</v>
      </c>
      <c r="AC21" s="44">
        <v>0</v>
      </c>
      <c r="AD21" s="1">
        <v>0</v>
      </c>
      <c r="AE21">
        <v>0</v>
      </c>
      <c r="AF21">
        <v>0</v>
      </c>
      <c r="AG21">
        <v>0</v>
      </c>
      <c r="AH21">
        <v>0</v>
      </c>
      <c r="AI21" s="44">
        <v>0</v>
      </c>
      <c r="AJ21" s="44">
        <v>0</v>
      </c>
      <c r="AK21" s="44"/>
      <c r="AL21" s="44"/>
      <c r="AM21" s="44"/>
      <c r="AN21" s="44"/>
      <c r="AO21" s="44"/>
    </row>
    <row r="22" spans="1:41" x14ac:dyDescent="0.25">
      <c r="A22" s="13" t="s">
        <v>21</v>
      </c>
      <c r="B22" s="44">
        <v>0.8</v>
      </c>
      <c r="C22" s="44">
        <v>0.33500000000000002</v>
      </c>
      <c r="D22" s="70">
        <v>5.0000000000000001E-3</v>
      </c>
      <c r="E22" s="44">
        <v>0</v>
      </c>
      <c r="F22" s="44">
        <v>0.47599999999999998</v>
      </c>
      <c r="G22" s="44">
        <v>0.84199999999999997</v>
      </c>
      <c r="H22" s="44">
        <v>1.925</v>
      </c>
      <c r="I22" s="44">
        <v>0</v>
      </c>
      <c r="J22" s="44">
        <v>0</v>
      </c>
      <c r="K22" s="44">
        <f t="shared" si="18"/>
        <v>0</v>
      </c>
      <c r="L22" s="44">
        <f t="shared" si="18"/>
        <v>0</v>
      </c>
      <c r="M22" s="44">
        <f t="shared" si="18"/>
        <v>0</v>
      </c>
      <c r="N22" s="44">
        <f t="shared" ref="N22" si="23">SUM(N23:N42)</f>
        <v>0</v>
      </c>
      <c r="O22" s="44">
        <f t="shared" si="18"/>
        <v>0</v>
      </c>
      <c r="P22" s="44">
        <f t="shared" si="18"/>
        <v>0</v>
      </c>
      <c r="Q22">
        <v>200</v>
      </c>
      <c r="R22" s="44">
        <v>0</v>
      </c>
      <c r="S22" s="44">
        <v>0</v>
      </c>
      <c r="T22" s="44">
        <v>0</v>
      </c>
      <c r="U22" s="44">
        <v>0</v>
      </c>
      <c r="V22" s="44">
        <v>0</v>
      </c>
      <c r="W22" s="44">
        <v>0</v>
      </c>
      <c r="X22" s="44">
        <v>0</v>
      </c>
      <c r="Y22" s="44">
        <v>0</v>
      </c>
      <c r="Z22" s="44">
        <v>0</v>
      </c>
      <c r="AA22" s="44">
        <v>0</v>
      </c>
      <c r="AB22">
        <v>200</v>
      </c>
      <c r="AC22" s="44">
        <v>0</v>
      </c>
      <c r="AD22" s="1">
        <v>0</v>
      </c>
      <c r="AE22">
        <v>0</v>
      </c>
      <c r="AF22">
        <v>0</v>
      </c>
      <c r="AG22">
        <v>0</v>
      </c>
      <c r="AH22">
        <v>0</v>
      </c>
      <c r="AI22" s="44">
        <v>0</v>
      </c>
      <c r="AJ22" s="44">
        <v>0</v>
      </c>
      <c r="AK22" s="44"/>
      <c r="AL22" s="44"/>
      <c r="AM22" s="44"/>
      <c r="AN22" s="44"/>
      <c r="AO22" s="44"/>
    </row>
    <row r="23" spans="1:41" x14ac:dyDescent="0.25">
      <c r="A23" s="13"/>
    </row>
    <row r="27" spans="1:41" x14ac:dyDescent="0.25">
      <c r="C27" s="44"/>
      <c r="D27" s="44"/>
      <c r="E27" s="1"/>
      <c r="F27" s="1"/>
    </row>
    <row r="28" spans="1:41" x14ac:dyDescent="0.25">
      <c r="C28" s="44"/>
      <c r="D28" s="44"/>
      <c r="E28" s="1"/>
      <c r="F28" s="1"/>
    </row>
    <row r="29" spans="1:41" x14ac:dyDescent="0.25">
      <c r="C29" s="44"/>
      <c r="D29" s="44"/>
      <c r="E29" s="1"/>
      <c r="F29" s="1"/>
    </row>
    <row r="30" spans="1:41" x14ac:dyDescent="0.25">
      <c r="C30" s="44"/>
      <c r="D30" s="44"/>
      <c r="E30" s="1"/>
      <c r="F30" s="1"/>
    </row>
    <row r="31" spans="1:41" x14ac:dyDescent="0.25">
      <c r="C31" s="44"/>
      <c r="D31" s="44"/>
      <c r="E31" s="1"/>
      <c r="F31" s="1"/>
    </row>
    <row r="32" spans="1:41" x14ac:dyDescent="0.25">
      <c r="C32" s="44"/>
      <c r="D32" s="44"/>
      <c r="E32" s="1"/>
      <c r="F32" s="1"/>
    </row>
    <row r="33" spans="3:6" x14ac:dyDescent="0.25">
      <c r="C33" s="44"/>
      <c r="D33" s="44"/>
      <c r="E33" s="1"/>
      <c r="F33" s="1"/>
    </row>
    <row r="34" spans="3:6" x14ac:dyDescent="0.25">
      <c r="C34" s="44"/>
      <c r="D34" s="44"/>
      <c r="E34" s="1"/>
      <c r="F34" s="1"/>
    </row>
    <row r="35" spans="3:6" x14ac:dyDescent="0.25">
      <c r="C35" s="44"/>
      <c r="D35" s="44"/>
      <c r="E35" s="1"/>
      <c r="F35" s="1"/>
    </row>
    <row r="36" spans="3:6" x14ac:dyDescent="0.25">
      <c r="C36" s="44"/>
      <c r="D36" s="44"/>
      <c r="E36" s="1"/>
      <c r="F36" s="1"/>
    </row>
    <row r="37" spans="3:6" x14ac:dyDescent="0.25">
      <c r="C37" s="44"/>
      <c r="D37" s="44"/>
      <c r="E37" s="1"/>
      <c r="F37" s="1"/>
    </row>
    <row r="38" spans="3:6" x14ac:dyDescent="0.25">
      <c r="C38" s="44"/>
      <c r="D38" s="44"/>
      <c r="E38" s="1"/>
      <c r="F38" s="1"/>
    </row>
    <row r="39" spans="3:6" x14ac:dyDescent="0.25">
      <c r="C39" s="44"/>
      <c r="D39" s="44"/>
      <c r="E39" s="1"/>
      <c r="F39" s="1"/>
    </row>
    <row r="40" spans="3:6" x14ac:dyDescent="0.25">
      <c r="C40" s="44"/>
      <c r="D40" s="44"/>
      <c r="E40" s="1"/>
      <c r="F40" s="1"/>
    </row>
    <row r="41" spans="3:6" x14ac:dyDescent="0.25">
      <c r="C41" s="44"/>
      <c r="D41" s="44"/>
      <c r="E41" s="1"/>
      <c r="F41" s="1"/>
    </row>
    <row r="42" spans="3:6" x14ac:dyDescent="0.25">
      <c r="C42" s="44"/>
      <c r="D42" s="44"/>
      <c r="E42" s="1"/>
      <c r="F42" s="1"/>
    </row>
    <row r="43" spans="3:6" x14ac:dyDescent="0.25">
      <c r="C43" s="44"/>
      <c r="D43" s="44"/>
      <c r="E43" s="1"/>
      <c r="F43" s="1"/>
    </row>
    <row r="44" spans="3:6" x14ac:dyDescent="0.25">
      <c r="C44" s="44"/>
      <c r="D44" s="44"/>
      <c r="E44" s="1"/>
      <c r="F44" s="1"/>
    </row>
    <row r="45" spans="3:6" x14ac:dyDescent="0.25">
      <c r="C45" s="44"/>
      <c r="D45" s="44"/>
      <c r="E45" s="1"/>
      <c r="F45" s="1"/>
    </row>
    <row r="46" spans="3:6" x14ac:dyDescent="0.25">
      <c r="C46" s="44"/>
      <c r="D46" s="44"/>
      <c r="E46" s="1"/>
      <c r="F46" s="1"/>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92826A-8794-44FD-9CD2-29F96E8E5E3B}">
  <sheetPr>
    <tabColor theme="8" tint="-0.249977111117893"/>
  </sheetPr>
  <dimension ref="A1:AK46"/>
  <sheetViews>
    <sheetView topLeftCell="D1" workbookViewId="0">
      <selection activeCell="I19" sqref="I19"/>
    </sheetView>
  </sheetViews>
  <sheetFormatPr defaultRowHeight="15" x14ac:dyDescent="0.25"/>
  <cols>
    <col min="1" max="1" width="8.7109375" style="1"/>
    <col min="2" max="7" width="15.5703125" customWidth="1"/>
    <col min="10" max="15" width="15.5703125" customWidth="1"/>
    <col min="16" max="16" width="18.7109375" bestFit="1" customWidth="1"/>
    <col min="17" max="17" width="11.28515625" bestFit="1" customWidth="1"/>
    <col min="18" max="18" width="21.5703125" bestFit="1" customWidth="1"/>
    <col min="19" max="19" width="20.7109375" bestFit="1" customWidth="1"/>
    <col min="20" max="20" width="22.5703125" bestFit="1" customWidth="1"/>
    <col min="21" max="21" width="22.85546875" bestFit="1" customWidth="1"/>
    <col min="22" max="22" width="21.85546875" bestFit="1" customWidth="1"/>
    <col min="23" max="24" width="20" bestFit="1" customWidth="1"/>
    <col min="25" max="25" width="20.140625" bestFit="1" customWidth="1"/>
    <col min="28" max="28" width="15.5703125" customWidth="1"/>
    <col min="29" max="29" width="18.7109375" bestFit="1" customWidth="1"/>
    <col min="30" max="30" width="16.85546875" bestFit="1" customWidth="1"/>
    <col min="31" max="31" width="13.140625" customWidth="1"/>
    <col min="32" max="32" width="13.5703125" bestFit="1" customWidth="1"/>
    <col min="33" max="33" width="15.28515625" bestFit="1" customWidth="1"/>
    <col min="34" max="34" width="21.7109375" bestFit="1" customWidth="1"/>
  </cols>
  <sheetData>
    <row r="1" spans="1:37" x14ac:dyDescent="0.25">
      <c r="A1" s="46"/>
      <c r="B1" s="46" t="s">
        <v>135</v>
      </c>
      <c r="C1" s="46" t="s">
        <v>126</v>
      </c>
      <c r="D1" s="46" t="s">
        <v>92</v>
      </c>
      <c r="E1" s="46" t="s">
        <v>93</v>
      </c>
      <c r="F1" s="46" t="s">
        <v>94</v>
      </c>
      <c r="G1" s="12" t="s">
        <v>65</v>
      </c>
      <c r="H1" s="46" t="s">
        <v>68</v>
      </c>
      <c r="I1" s="64" t="s">
        <v>70</v>
      </c>
      <c r="J1" s="12" t="s">
        <v>131</v>
      </c>
      <c r="K1" s="12" t="s">
        <v>125</v>
      </c>
      <c r="L1" s="12" t="s">
        <v>85</v>
      </c>
      <c r="M1" s="12" t="s">
        <v>91</v>
      </c>
      <c r="N1" s="12" t="s">
        <v>124</v>
      </c>
      <c r="O1" s="12" t="s">
        <v>123</v>
      </c>
      <c r="P1" s="12" t="s">
        <v>84</v>
      </c>
      <c r="Q1" s="12" t="s">
        <v>204</v>
      </c>
      <c r="R1" s="12" t="s">
        <v>245</v>
      </c>
      <c r="S1" s="12" t="s">
        <v>249</v>
      </c>
      <c r="T1" s="12" t="s">
        <v>247</v>
      </c>
      <c r="U1" s="12" t="s">
        <v>248</v>
      </c>
      <c r="V1" s="12" t="s">
        <v>250</v>
      </c>
      <c r="W1" s="12" t="s">
        <v>242</v>
      </c>
      <c r="X1" s="12" t="s">
        <v>243</v>
      </c>
      <c r="Y1" s="12" t="s">
        <v>244</v>
      </c>
      <c r="Z1" s="12" t="s">
        <v>274</v>
      </c>
      <c r="AA1" s="12" t="s">
        <v>273</v>
      </c>
      <c r="AB1" s="46" t="s">
        <v>294</v>
      </c>
      <c r="AC1" s="12" t="s">
        <v>297</v>
      </c>
      <c r="AD1" s="12" t="s">
        <v>296</v>
      </c>
      <c r="AE1" s="12" t="s">
        <v>373</v>
      </c>
      <c r="AF1" s="12" t="s">
        <v>355</v>
      </c>
      <c r="AG1" s="12" t="s">
        <v>415</v>
      </c>
      <c r="AH1" s="12" t="s">
        <v>414</v>
      </c>
      <c r="AI1" s="12" t="s">
        <v>445</v>
      </c>
      <c r="AJ1" s="12" t="s">
        <v>446</v>
      </c>
      <c r="AK1" s="12" t="s">
        <v>464</v>
      </c>
    </row>
    <row r="2" spans="1:37" x14ac:dyDescent="0.25">
      <c r="A2" s="47" t="s">
        <v>1</v>
      </c>
      <c r="B2" s="44">
        <f>SUM(B3:B22)</f>
        <v>48.024999999999999</v>
      </c>
      <c r="C2" s="44">
        <f t="shared" ref="C2:Y2" si="0">SUM(C3:C22)</f>
        <v>4.9610000000000003</v>
      </c>
      <c r="D2" s="44">
        <f t="shared" si="0"/>
        <v>0.53</v>
      </c>
      <c r="E2" s="44">
        <f t="shared" si="0"/>
        <v>0.80700000000000005</v>
      </c>
      <c r="F2" s="44">
        <f t="shared" si="0"/>
        <v>2.6240000000000001</v>
      </c>
      <c r="G2" s="44">
        <f t="shared" si="0"/>
        <v>405.32000000000005</v>
      </c>
      <c r="H2" s="44">
        <f t="shared" si="0"/>
        <v>223.55500000000001</v>
      </c>
      <c r="I2" s="44">
        <f t="shared" si="0"/>
        <v>130</v>
      </c>
      <c r="J2" s="44">
        <f t="shared" si="0"/>
        <v>4000</v>
      </c>
      <c r="K2" s="44">
        <f t="shared" si="0"/>
        <v>8400</v>
      </c>
      <c r="L2" s="44">
        <f t="shared" si="0"/>
        <v>400</v>
      </c>
      <c r="M2" s="44">
        <f t="shared" si="0"/>
        <v>40</v>
      </c>
      <c r="N2" s="44">
        <f t="shared" si="0"/>
        <v>2000</v>
      </c>
      <c r="O2" s="44">
        <f t="shared" si="0"/>
        <v>100</v>
      </c>
      <c r="P2" s="44">
        <f t="shared" si="0"/>
        <v>4000</v>
      </c>
      <c r="Q2" s="44">
        <f t="shared" si="0"/>
        <v>400</v>
      </c>
      <c r="R2" s="44">
        <f t="shared" si="0"/>
        <v>2000</v>
      </c>
      <c r="S2" s="44">
        <f t="shared" si="0"/>
        <v>2000</v>
      </c>
      <c r="T2" s="44">
        <f t="shared" si="0"/>
        <v>2000</v>
      </c>
      <c r="U2" s="44">
        <f t="shared" si="0"/>
        <v>2000</v>
      </c>
      <c r="V2" s="44">
        <f t="shared" si="0"/>
        <v>2000</v>
      </c>
      <c r="W2" s="44">
        <f t="shared" si="0"/>
        <v>2000</v>
      </c>
      <c r="X2" s="44">
        <f t="shared" si="0"/>
        <v>2000</v>
      </c>
      <c r="Y2" s="44">
        <f t="shared" si="0"/>
        <v>2000</v>
      </c>
      <c r="Z2" s="44">
        <v>100</v>
      </c>
      <c r="AA2" s="44">
        <v>100</v>
      </c>
      <c r="AB2" s="44">
        <f t="shared" ref="AB2:AE2" si="1">SUM(AB3:AB22)</f>
        <v>20</v>
      </c>
      <c r="AC2" s="44">
        <f t="shared" si="1"/>
        <v>4000</v>
      </c>
      <c r="AD2" s="44">
        <f t="shared" si="1"/>
        <v>4.24</v>
      </c>
      <c r="AE2" s="44">
        <f t="shared" si="1"/>
        <v>400</v>
      </c>
      <c r="AF2" s="1">
        <v>0</v>
      </c>
      <c r="AG2" s="44">
        <f t="shared" ref="AG2:AK2" si="2">SUM(AG3:AG22)</f>
        <v>4000</v>
      </c>
      <c r="AH2" s="44">
        <f t="shared" si="2"/>
        <v>4000</v>
      </c>
      <c r="AI2" s="44">
        <f t="shared" si="2"/>
        <v>600</v>
      </c>
      <c r="AJ2" s="44">
        <f t="shared" si="2"/>
        <v>600</v>
      </c>
      <c r="AK2" s="44">
        <f t="shared" si="2"/>
        <v>20000</v>
      </c>
    </row>
    <row r="3" spans="1:37" x14ac:dyDescent="0.25">
      <c r="A3" s="13" t="s">
        <v>2</v>
      </c>
      <c r="B3" s="44">
        <v>3.9470000000000001</v>
      </c>
      <c r="C3" s="44">
        <v>1.4999999999999999E-2</v>
      </c>
      <c r="D3" s="70">
        <v>5.7000000000000002E-2</v>
      </c>
      <c r="E3" s="44">
        <v>0</v>
      </c>
      <c r="F3" s="44">
        <v>0.03</v>
      </c>
      <c r="G3" s="1">
        <v>36.270000000000003</v>
      </c>
      <c r="H3" s="1">
        <v>1.9E-2</v>
      </c>
      <c r="I3" s="1">
        <v>0</v>
      </c>
      <c r="J3" s="44">
        <v>200</v>
      </c>
      <c r="K3" s="44">
        <v>600</v>
      </c>
      <c r="L3" s="44">
        <v>20</v>
      </c>
      <c r="M3" s="44">
        <v>2</v>
      </c>
      <c r="N3" s="44">
        <v>100</v>
      </c>
      <c r="O3" s="44">
        <v>5</v>
      </c>
      <c r="P3">
        <v>200</v>
      </c>
      <c r="Q3" s="44">
        <v>20</v>
      </c>
      <c r="R3" s="44">
        <v>100</v>
      </c>
      <c r="S3" s="44">
        <v>100</v>
      </c>
      <c r="T3" s="44">
        <v>100</v>
      </c>
      <c r="U3" s="44">
        <v>100</v>
      </c>
      <c r="V3" s="44">
        <v>100</v>
      </c>
      <c r="W3" s="44">
        <v>100</v>
      </c>
      <c r="X3" s="44">
        <v>100</v>
      </c>
      <c r="Y3" s="44">
        <v>100</v>
      </c>
      <c r="Z3" s="44">
        <v>20</v>
      </c>
      <c r="AA3" s="44">
        <v>20</v>
      </c>
      <c r="AB3" s="70">
        <v>1</v>
      </c>
      <c r="AC3">
        <v>200</v>
      </c>
      <c r="AD3" s="44">
        <f>D3*8</f>
        <v>0.45600000000000002</v>
      </c>
      <c r="AE3" s="44">
        <v>20</v>
      </c>
      <c r="AF3" s="44">
        <v>200</v>
      </c>
      <c r="AG3">
        <v>200</v>
      </c>
      <c r="AH3">
        <v>200</v>
      </c>
      <c r="AI3">
        <v>30</v>
      </c>
      <c r="AJ3">
        <v>30</v>
      </c>
      <c r="AK3">
        <v>1000</v>
      </c>
    </row>
    <row r="4" spans="1:37" x14ac:dyDescent="0.25">
      <c r="A4" s="13" t="s">
        <v>3</v>
      </c>
      <c r="B4" s="44">
        <v>0</v>
      </c>
      <c r="C4" s="44">
        <v>0</v>
      </c>
      <c r="D4" s="70">
        <v>0</v>
      </c>
      <c r="E4" s="44">
        <v>0</v>
      </c>
      <c r="F4" s="44">
        <v>0</v>
      </c>
      <c r="G4" s="1">
        <v>3.62</v>
      </c>
      <c r="H4" s="1">
        <v>3.0000000000000001E-3</v>
      </c>
      <c r="I4" s="1">
        <v>0</v>
      </c>
      <c r="J4" s="44">
        <v>200</v>
      </c>
      <c r="K4" s="44">
        <v>0</v>
      </c>
      <c r="L4" s="44">
        <v>20</v>
      </c>
      <c r="M4" s="44">
        <v>2</v>
      </c>
      <c r="N4" s="44">
        <v>100</v>
      </c>
      <c r="O4" s="44">
        <v>5</v>
      </c>
      <c r="P4">
        <v>200</v>
      </c>
      <c r="Q4" s="44">
        <v>20</v>
      </c>
      <c r="R4" s="44">
        <v>100</v>
      </c>
      <c r="S4" s="44">
        <v>100</v>
      </c>
      <c r="T4" s="44">
        <v>100</v>
      </c>
      <c r="U4" s="44">
        <v>100</v>
      </c>
      <c r="V4" s="44">
        <v>100</v>
      </c>
      <c r="W4" s="44">
        <v>100</v>
      </c>
      <c r="X4" s="44">
        <v>100</v>
      </c>
      <c r="Y4" s="44">
        <v>100</v>
      </c>
      <c r="Z4" s="44">
        <v>20</v>
      </c>
      <c r="AA4" s="44">
        <v>20</v>
      </c>
      <c r="AB4" s="70">
        <v>1</v>
      </c>
      <c r="AC4">
        <v>200</v>
      </c>
      <c r="AD4" s="44">
        <f t="shared" ref="AD4:AD22" si="3">D4*8</f>
        <v>0</v>
      </c>
      <c r="AE4" s="44">
        <v>20</v>
      </c>
      <c r="AF4" s="44">
        <v>200</v>
      </c>
      <c r="AG4">
        <v>200</v>
      </c>
      <c r="AH4">
        <v>200</v>
      </c>
      <c r="AI4">
        <v>30</v>
      </c>
      <c r="AJ4">
        <v>30</v>
      </c>
      <c r="AK4">
        <v>1000</v>
      </c>
    </row>
    <row r="5" spans="1:37" x14ac:dyDescent="0.25">
      <c r="A5" s="13" t="s">
        <v>4</v>
      </c>
      <c r="B5" s="44">
        <v>11.686</v>
      </c>
      <c r="C5" s="44">
        <v>0.03</v>
      </c>
      <c r="D5" s="70">
        <v>8.2000000000000003E-2</v>
      </c>
      <c r="E5" s="44">
        <v>0.21299999999999999</v>
      </c>
      <c r="F5" s="44">
        <v>0</v>
      </c>
      <c r="G5" s="1">
        <v>52.16</v>
      </c>
      <c r="H5" s="1">
        <v>0</v>
      </c>
      <c r="I5" s="1">
        <v>0</v>
      </c>
      <c r="J5" s="44">
        <v>200</v>
      </c>
      <c r="K5" s="44">
        <v>600</v>
      </c>
      <c r="L5" s="44">
        <v>20</v>
      </c>
      <c r="M5" s="44">
        <v>2</v>
      </c>
      <c r="N5" s="44">
        <v>100</v>
      </c>
      <c r="O5" s="44">
        <v>5</v>
      </c>
      <c r="P5">
        <v>200</v>
      </c>
      <c r="Q5" s="44">
        <v>20</v>
      </c>
      <c r="R5" s="44">
        <v>100</v>
      </c>
      <c r="S5" s="44">
        <v>100</v>
      </c>
      <c r="T5" s="44">
        <v>100</v>
      </c>
      <c r="U5" s="44">
        <v>100</v>
      </c>
      <c r="V5" s="44">
        <v>100</v>
      </c>
      <c r="W5" s="44">
        <v>100</v>
      </c>
      <c r="X5" s="44">
        <v>100</v>
      </c>
      <c r="Y5" s="44">
        <v>100</v>
      </c>
      <c r="Z5" s="44">
        <v>20</v>
      </c>
      <c r="AA5" s="44">
        <v>20</v>
      </c>
      <c r="AB5" s="70">
        <v>1</v>
      </c>
      <c r="AC5">
        <v>200</v>
      </c>
      <c r="AD5" s="44">
        <f t="shared" si="3"/>
        <v>0.65600000000000003</v>
      </c>
      <c r="AE5" s="44">
        <v>20</v>
      </c>
      <c r="AF5" s="44">
        <v>200</v>
      </c>
      <c r="AG5">
        <v>200</v>
      </c>
      <c r="AH5">
        <v>200</v>
      </c>
      <c r="AI5">
        <v>30</v>
      </c>
      <c r="AJ5">
        <v>30</v>
      </c>
      <c r="AK5">
        <v>1000</v>
      </c>
    </row>
    <row r="6" spans="1:37" x14ac:dyDescent="0.25">
      <c r="A6" s="13" t="s">
        <v>5</v>
      </c>
      <c r="B6" s="44">
        <v>2E-3</v>
      </c>
      <c r="C6" s="44">
        <v>1E-3</v>
      </c>
      <c r="D6" s="70">
        <v>8.9999999999999993E-3</v>
      </c>
      <c r="E6" s="44">
        <v>0</v>
      </c>
      <c r="F6" s="44">
        <v>3.2000000000000001E-2</v>
      </c>
      <c r="G6" s="1">
        <v>20.73</v>
      </c>
      <c r="H6" s="1">
        <v>0.27300000000000002</v>
      </c>
      <c r="I6" s="1">
        <v>0</v>
      </c>
      <c r="J6" s="44">
        <v>200</v>
      </c>
      <c r="K6" s="44">
        <v>0</v>
      </c>
      <c r="L6" s="44">
        <v>20</v>
      </c>
      <c r="M6" s="44">
        <v>2</v>
      </c>
      <c r="N6" s="44">
        <v>100</v>
      </c>
      <c r="O6" s="44">
        <v>5</v>
      </c>
      <c r="P6">
        <v>200</v>
      </c>
      <c r="Q6" s="44">
        <v>20</v>
      </c>
      <c r="R6" s="44">
        <v>100</v>
      </c>
      <c r="S6" s="44">
        <v>100</v>
      </c>
      <c r="T6" s="44">
        <v>100</v>
      </c>
      <c r="U6" s="44">
        <v>100</v>
      </c>
      <c r="V6" s="44">
        <v>100</v>
      </c>
      <c r="W6" s="44">
        <v>100</v>
      </c>
      <c r="X6" s="44">
        <v>100</v>
      </c>
      <c r="Y6" s="44">
        <v>100</v>
      </c>
      <c r="Z6" s="44">
        <v>20</v>
      </c>
      <c r="AA6" s="44">
        <v>20</v>
      </c>
      <c r="AB6" s="70">
        <v>1</v>
      </c>
      <c r="AC6">
        <v>200</v>
      </c>
      <c r="AD6" s="44">
        <f t="shared" si="3"/>
        <v>7.1999999999999995E-2</v>
      </c>
      <c r="AE6" s="44">
        <v>20</v>
      </c>
      <c r="AF6" s="44">
        <v>200</v>
      </c>
      <c r="AG6">
        <v>200</v>
      </c>
      <c r="AH6">
        <v>200</v>
      </c>
      <c r="AI6">
        <v>30</v>
      </c>
      <c r="AJ6">
        <v>30</v>
      </c>
      <c r="AK6">
        <v>1000</v>
      </c>
    </row>
    <row r="7" spans="1:37" x14ac:dyDescent="0.25">
      <c r="A7" s="13" t="s">
        <v>6</v>
      </c>
      <c r="B7" s="44">
        <v>1E-3</v>
      </c>
      <c r="C7" s="44">
        <v>3.1E-2</v>
      </c>
      <c r="D7" s="70">
        <v>4.3999999999999997E-2</v>
      </c>
      <c r="E7" s="44">
        <v>4.2000000000000003E-2</v>
      </c>
      <c r="F7" s="44">
        <v>0.03</v>
      </c>
      <c r="G7" s="1">
        <v>34.520000000000003</v>
      </c>
      <c r="H7" s="1">
        <v>1.4E-2</v>
      </c>
      <c r="I7" s="1">
        <v>0</v>
      </c>
      <c r="J7" s="44">
        <v>200</v>
      </c>
      <c r="K7" s="44">
        <v>600</v>
      </c>
      <c r="L7" s="44">
        <v>20</v>
      </c>
      <c r="M7" s="44">
        <v>2</v>
      </c>
      <c r="N7" s="44">
        <v>100</v>
      </c>
      <c r="O7" s="44">
        <v>5</v>
      </c>
      <c r="P7">
        <v>200</v>
      </c>
      <c r="Q7" s="44">
        <v>20</v>
      </c>
      <c r="R7" s="44">
        <v>100</v>
      </c>
      <c r="S7" s="44">
        <v>100</v>
      </c>
      <c r="T7" s="44">
        <v>100</v>
      </c>
      <c r="U7" s="44">
        <v>100</v>
      </c>
      <c r="V7" s="44">
        <v>100</v>
      </c>
      <c r="W7" s="44">
        <v>100</v>
      </c>
      <c r="X7" s="44">
        <v>100</v>
      </c>
      <c r="Y7" s="44">
        <v>100</v>
      </c>
      <c r="Z7" s="44">
        <v>20</v>
      </c>
      <c r="AA7" s="44">
        <v>20</v>
      </c>
      <c r="AB7" s="70">
        <v>1</v>
      </c>
      <c r="AC7">
        <v>200</v>
      </c>
      <c r="AD7" s="44">
        <f t="shared" si="3"/>
        <v>0.35199999999999998</v>
      </c>
      <c r="AE7" s="44">
        <v>20</v>
      </c>
      <c r="AF7" s="44">
        <v>200</v>
      </c>
      <c r="AG7">
        <v>200</v>
      </c>
      <c r="AH7">
        <v>200</v>
      </c>
      <c r="AI7">
        <v>30</v>
      </c>
      <c r="AJ7">
        <v>30</v>
      </c>
      <c r="AK7">
        <v>1000</v>
      </c>
    </row>
    <row r="8" spans="1:37" x14ac:dyDescent="0.25">
      <c r="A8" s="13" t="s">
        <v>7</v>
      </c>
      <c r="B8" s="44">
        <v>7.9000000000000001E-2</v>
      </c>
      <c r="C8" s="44">
        <v>3.0000000000000001E-3</v>
      </c>
      <c r="D8" s="70">
        <v>0</v>
      </c>
      <c r="E8" s="44">
        <v>0.03</v>
      </c>
      <c r="F8" s="44">
        <v>0</v>
      </c>
      <c r="G8" s="1">
        <v>10.76</v>
      </c>
      <c r="H8" s="1">
        <v>0</v>
      </c>
      <c r="I8" s="1">
        <v>0</v>
      </c>
      <c r="J8" s="44">
        <v>200</v>
      </c>
      <c r="K8" s="44">
        <v>0</v>
      </c>
      <c r="L8" s="44">
        <v>20</v>
      </c>
      <c r="M8" s="44">
        <v>2</v>
      </c>
      <c r="N8" s="44">
        <v>100</v>
      </c>
      <c r="O8" s="44">
        <v>5</v>
      </c>
      <c r="P8">
        <v>200</v>
      </c>
      <c r="Q8" s="44">
        <v>20</v>
      </c>
      <c r="R8" s="44">
        <v>100</v>
      </c>
      <c r="S8" s="44">
        <v>100</v>
      </c>
      <c r="T8" s="44">
        <v>100</v>
      </c>
      <c r="U8" s="44">
        <v>100</v>
      </c>
      <c r="V8" s="44">
        <v>100</v>
      </c>
      <c r="W8" s="44">
        <v>100</v>
      </c>
      <c r="X8" s="44">
        <v>100</v>
      </c>
      <c r="Y8" s="44">
        <v>100</v>
      </c>
      <c r="Z8" s="44">
        <v>20</v>
      </c>
      <c r="AA8" s="44">
        <v>20</v>
      </c>
      <c r="AB8" s="70">
        <v>1</v>
      </c>
      <c r="AC8">
        <v>200</v>
      </c>
      <c r="AD8" s="44">
        <f t="shared" si="3"/>
        <v>0</v>
      </c>
      <c r="AE8" s="44">
        <v>20</v>
      </c>
      <c r="AF8" s="44">
        <v>200</v>
      </c>
      <c r="AG8">
        <v>200</v>
      </c>
      <c r="AH8">
        <v>200</v>
      </c>
      <c r="AI8">
        <v>30</v>
      </c>
      <c r="AJ8">
        <v>30</v>
      </c>
      <c r="AK8">
        <v>1000</v>
      </c>
    </row>
    <row r="9" spans="1:37" x14ac:dyDescent="0.25">
      <c r="A9" s="13" t="s">
        <v>8</v>
      </c>
      <c r="B9" s="44">
        <v>2.5539999999999998</v>
      </c>
      <c r="C9" s="44">
        <v>1E-3</v>
      </c>
      <c r="D9" s="70">
        <v>0.01</v>
      </c>
      <c r="E9" s="44">
        <v>0</v>
      </c>
      <c r="F9" s="44">
        <v>0</v>
      </c>
      <c r="G9" s="1">
        <v>7.02</v>
      </c>
      <c r="H9" s="1">
        <v>5.7000000000000002E-2</v>
      </c>
      <c r="I9" s="1">
        <v>0</v>
      </c>
      <c r="J9" s="44">
        <v>200</v>
      </c>
      <c r="K9" s="44">
        <v>0</v>
      </c>
      <c r="L9" s="44">
        <v>20</v>
      </c>
      <c r="M9" s="44">
        <v>2</v>
      </c>
      <c r="N9" s="44">
        <v>100</v>
      </c>
      <c r="O9" s="44">
        <v>5</v>
      </c>
      <c r="P9">
        <v>200</v>
      </c>
      <c r="Q9" s="44">
        <v>20</v>
      </c>
      <c r="R9" s="44">
        <v>100</v>
      </c>
      <c r="S9" s="44">
        <v>100</v>
      </c>
      <c r="T9" s="44">
        <v>100</v>
      </c>
      <c r="U9" s="44">
        <v>100</v>
      </c>
      <c r="V9" s="44">
        <v>100</v>
      </c>
      <c r="W9" s="44">
        <v>100</v>
      </c>
      <c r="X9" s="44">
        <v>100</v>
      </c>
      <c r="Y9" s="44">
        <v>100</v>
      </c>
      <c r="Z9" s="44">
        <v>20</v>
      </c>
      <c r="AA9" s="44">
        <v>20</v>
      </c>
      <c r="AB9" s="70">
        <v>1</v>
      </c>
      <c r="AC9">
        <v>200</v>
      </c>
      <c r="AD9" s="44">
        <f t="shared" si="3"/>
        <v>0.08</v>
      </c>
      <c r="AE9" s="44">
        <v>20</v>
      </c>
      <c r="AF9" s="44">
        <v>200</v>
      </c>
      <c r="AG9">
        <v>200</v>
      </c>
      <c r="AH9">
        <v>200</v>
      </c>
      <c r="AI9">
        <v>30</v>
      </c>
      <c r="AJ9">
        <v>30</v>
      </c>
      <c r="AK9">
        <v>1000</v>
      </c>
    </row>
    <row r="10" spans="1:37" x14ac:dyDescent="0.25">
      <c r="A10" s="13" t="s">
        <v>9</v>
      </c>
      <c r="B10" s="44">
        <v>4.6070000000000002</v>
      </c>
      <c r="C10" s="44">
        <v>1.7000000000000001E-2</v>
      </c>
      <c r="D10" s="70">
        <v>4.2000000000000003E-2</v>
      </c>
      <c r="E10" s="44">
        <v>8.2000000000000003E-2</v>
      </c>
      <c r="F10" s="44">
        <v>0</v>
      </c>
      <c r="G10" s="1">
        <v>31.72</v>
      </c>
      <c r="H10" s="1">
        <v>0.29599999999999999</v>
      </c>
      <c r="I10" s="1">
        <v>0</v>
      </c>
      <c r="J10" s="44">
        <v>200</v>
      </c>
      <c r="K10" s="44">
        <v>600</v>
      </c>
      <c r="L10" s="44">
        <v>20</v>
      </c>
      <c r="M10" s="44">
        <v>2</v>
      </c>
      <c r="N10" s="44">
        <v>100</v>
      </c>
      <c r="O10" s="44">
        <v>5</v>
      </c>
      <c r="P10">
        <v>200</v>
      </c>
      <c r="Q10" s="44">
        <v>20</v>
      </c>
      <c r="R10" s="44">
        <v>100</v>
      </c>
      <c r="S10" s="44">
        <v>100</v>
      </c>
      <c r="T10" s="44">
        <v>100</v>
      </c>
      <c r="U10" s="44">
        <v>100</v>
      </c>
      <c r="V10" s="44">
        <v>100</v>
      </c>
      <c r="W10" s="44">
        <v>100</v>
      </c>
      <c r="X10" s="44">
        <v>100</v>
      </c>
      <c r="Y10" s="44">
        <v>100</v>
      </c>
      <c r="Z10" s="44">
        <v>20</v>
      </c>
      <c r="AA10" s="44">
        <v>20</v>
      </c>
      <c r="AB10" s="70">
        <v>1</v>
      </c>
      <c r="AC10">
        <v>200</v>
      </c>
      <c r="AD10" s="44">
        <f t="shared" si="3"/>
        <v>0.33600000000000002</v>
      </c>
      <c r="AE10" s="44">
        <v>20</v>
      </c>
      <c r="AF10" s="44">
        <v>200</v>
      </c>
      <c r="AG10">
        <v>200</v>
      </c>
      <c r="AH10">
        <v>200</v>
      </c>
      <c r="AI10">
        <v>30</v>
      </c>
      <c r="AJ10">
        <v>30</v>
      </c>
      <c r="AK10">
        <v>1000</v>
      </c>
    </row>
    <row r="11" spans="1:37" x14ac:dyDescent="0.25">
      <c r="A11" s="13" t="s">
        <v>10</v>
      </c>
      <c r="B11" s="44">
        <v>0.88500000000000001</v>
      </c>
      <c r="C11" s="44">
        <v>0.216</v>
      </c>
      <c r="D11" s="70">
        <v>2.3E-2</v>
      </c>
      <c r="E11" s="44">
        <v>4.7E-2</v>
      </c>
      <c r="F11" s="44">
        <v>0</v>
      </c>
      <c r="G11" s="1">
        <v>32.270000000000003</v>
      </c>
      <c r="H11" s="1">
        <v>0.14399999999999999</v>
      </c>
      <c r="I11" s="1">
        <v>0</v>
      </c>
      <c r="J11" s="44">
        <v>200</v>
      </c>
      <c r="K11" s="44">
        <v>600</v>
      </c>
      <c r="L11" s="44">
        <v>20</v>
      </c>
      <c r="M11" s="44">
        <v>2</v>
      </c>
      <c r="N11" s="44">
        <v>100</v>
      </c>
      <c r="O11" s="44">
        <v>5</v>
      </c>
      <c r="P11">
        <v>200</v>
      </c>
      <c r="Q11" s="44">
        <v>20</v>
      </c>
      <c r="R11" s="44">
        <v>100</v>
      </c>
      <c r="S11" s="44">
        <v>100</v>
      </c>
      <c r="T11" s="44">
        <v>100</v>
      </c>
      <c r="U11" s="44">
        <v>100</v>
      </c>
      <c r="V11" s="44">
        <v>100</v>
      </c>
      <c r="W11" s="44">
        <v>100</v>
      </c>
      <c r="X11" s="44">
        <v>100</v>
      </c>
      <c r="Y11" s="44">
        <v>100</v>
      </c>
      <c r="Z11" s="44">
        <v>20</v>
      </c>
      <c r="AA11" s="44">
        <v>20</v>
      </c>
      <c r="AB11" s="70">
        <v>1</v>
      </c>
      <c r="AC11">
        <v>200</v>
      </c>
      <c r="AD11" s="44">
        <f t="shared" si="3"/>
        <v>0.184</v>
      </c>
      <c r="AE11" s="44">
        <v>20</v>
      </c>
      <c r="AF11" s="44">
        <v>200</v>
      </c>
      <c r="AG11">
        <v>200</v>
      </c>
      <c r="AH11">
        <v>200</v>
      </c>
      <c r="AI11">
        <v>30</v>
      </c>
      <c r="AJ11">
        <v>30</v>
      </c>
      <c r="AK11">
        <v>1000</v>
      </c>
    </row>
    <row r="12" spans="1:37" x14ac:dyDescent="0.25">
      <c r="A12" s="13" t="s">
        <v>11</v>
      </c>
      <c r="B12" s="44">
        <v>0.745</v>
      </c>
      <c r="C12" s="44">
        <v>0</v>
      </c>
      <c r="D12" s="70">
        <v>7.0000000000000001E-3</v>
      </c>
      <c r="E12" s="44">
        <v>0</v>
      </c>
      <c r="F12" s="44">
        <v>0</v>
      </c>
      <c r="G12" s="1">
        <v>11.28</v>
      </c>
      <c r="H12" s="1">
        <v>0.91100000000000003</v>
      </c>
      <c r="I12" s="1">
        <v>0</v>
      </c>
      <c r="J12" s="44">
        <v>200</v>
      </c>
      <c r="K12" s="44">
        <v>0</v>
      </c>
      <c r="L12" s="44">
        <v>20</v>
      </c>
      <c r="M12" s="44">
        <v>2</v>
      </c>
      <c r="N12" s="44">
        <v>100</v>
      </c>
      <c r="O12" s="44">
        <v>5</v>
      </c>
      <c r="P12">
        <v>200</v>
      </c>
      <c r="Q12" s="44">
        <v>20</v>
      </c>
      <c r="R12" s="44">
        <v>100</v>
      </c>
      <c r="S12" s="44">
        <v>100</v>
      </c>
      <c r="T12" s="44">
        <v>100</v>
      </c>
      <c r="U12" s="44">
        <v>100</v>
      </c>
      <c r="V12" s="44">
        <v>100</v>
      </c>
      <c r="W12" s="44">
        <v>100</v>
      </c>
      <c r="X12" s="44">
        <v>100</v>
      </c>
      <c r="Y12" s="44">
        <v>100</v>
      </c>
      <c r="Z12" s="44">
        <v>20</v>
      </c>
      <c r="AA12" s="44">
        <v>20</v>
      </c>
      <c r="AB12" s="70">
        <v>1</v>
      </c>
      <c r="AC12">
        <v>200</v>
      </c>
      <c r="AD12" s="44">
        <f t="shared" si="3"/>
        <v>5.6000000000000001E-2</v>
      </c>
      <c r="AE12" s="44">
        <v>20</v>
      </c>
      <c r="AF12" s="44">
        <v>200</v>
      </c>
      <c r="AG12">
        <v>200</v>
      </c>
      <c r="AH12">
        <v>200</v>
      </c>
      <c r="AI12">
        <v>30</v>
      </c>
      <c r="AJ12">
        <v>30</v>
      </c>
      <c r="AK12">
        <v>1000</v>
      </c>
    </row>
    <row r="13" spans="1:37" x14ac:dyDescent="0.25">
      <c r="A13" s="13" t="s">
        <v>12</v>
      </c>
      <c r="B13" s="44">
        <v>0</v>
      </c>
      <c r="C13" s="44">
        <v>0</v>
      </c>
      <c r="D13" s="70">
        <v>8.9999999999999993E-3</v>
      </c>
      <c r="E13" s="44">
        <v>0</v>
      </c>
      <c r="F13" s="44">
        <v>0</v>
      </c>
      <c r="G13" s="1">
        <v>11.89</v>
      </c>
      <c r="H13" s="1">
        <v>0.29199999999999998</v>
      </c>
      <c r="I13" s="1">
        <v>0</v>
      </c>
      <c r="J13" s="44">
        <v>200</v>
      </c>
      <c r="K13" s="44">
        <v>600</v>
      </c>
      <c r="L13" s="44">
        <v>20</v>
      </c>
      <c r="M13" s="44">
        <v>2</v>
      </c>
      <c r="N13" s="44">
        <v>100</v>
      </c>
      <c r="O13" s="44">
        <v>5</v>
      </c>
      <c r="P13">
        <v>200</v>
      </c>
      <c r="Q13" s="44">
        <v>20</v>
      </c>
      <c r="R13" s="44">
        <v>100</v>
      </c>
      <c r="S13" s="44">
        <v>100</v>
      </c>
      <c r="T13" s="44">
        <v>100</v>
      </c>
      <c r="U13" s="44">
        <v>100</v>
      </c>
      <c r="V13" s="44">
        <v>100</v>
      </c>
      <c r="W13" s="44">
        <v>100</v>
      </c>
      <c r="X13" s="44">
        <v>100</v>
      </c>
      <c r="Y13" s="44">
        <v>100</v>
      </c>
      <c r="Z13" s="44">
        <v>20</v>
      </c>
      <c r="AA13" s="44">
        <v>20</v>
      </c>
      <c r="AB13" s="70">
        <v>1</v>
      </c>
      <c r="AC13">
        <v>200</v>
      </c>
      <c r="AD13" s="44">
        <f t="shared" si="3"/>
        <v>7.1999999999999995E-2</v>
      </c>
      <c r="AE13" s="44">
        <v>20</v>
      </c>
      <c r="AF13" s="44">
        <v>200</v>
      </c>
      <c r="AG13">
        <v>200</v>
      </c>
      <c r="AH13">
        <v>200</v>
      </c>
      <c r="AI13">
        <v>30</v>
      </c>
      <c r="AJ13">
        <v>30</v>
      </c>
      <c r="AK13">
        <v>1000</v>
      </c>
    </row>
    <row r="14" spans="1:37" x14ac:dyDescent="0.25">
      <c r="A14" s="13" t="s">
        <v>13</v>
      </c>
      <c r="B14" s="44">
        <v>3.8580000000000001</v>
      </c>
      <c r="C14" s="44">
        <v>2.1070000000000002</v>
      </c>
      <c r="D14" s="70">
        <v>2.8000000000000001E-2</v>
      </c>
      <c r="E14" s="44">
        <v>8.7999999999999995E-2</v>
      </c>
      <c r="F14" s="44">
        <v>0.16</v>
      </c>
      <c r="G14" s="1">
        <v>25.57</v>
      </c>
      <c r="H14" s="1">
        <v>0.94299999999999995</v>
      </c>
      <c r="I14" s="1">
        <v>0</v>
      </c>
      <c r="J14" s="44">
        <v>200</v>
      </c>
      <c r="K14" s="44">
        <v>600</v>
      </c>
      <c r="L14" s="44">
        <v>20</v>
      </c>
      <c r="M14" s="44">
        <v>2</v>
      </c>
      <c r="N14" s="44">
        <v>100</v>
      </c>
      <c r="O14" s="44">
        <v>5</v>
      </c>
      <c r="P14">
        <v>200</v>
      </c>
      <c r="Q14" s="44">
        <v>20</v>
      </c>
      <c r="R14" s="44">
        <v>100</v>
      </c>
      <c r="S14" s="44">
        <v>100</v>
      </c>
      <c r="T14" s="44">
        <v>100</v>
      </c>
      <c r="U14" s="44">
        <v>100</v>
      </c>
      <c r="V14" s="44">
        <v>100</v>
      </c>
      <c r="W14" s="44">
        <v>100</v>
      </c>
      <c r="X14" s="44">
        <v>100</v>
      </c>
      <c r="Y14" s="44">
        <v>100</v>
      </c>
      <c r="Z14" s="44">
        <v>20</v>
      </c>
      <c r="AA14" s="44">
        <v>20</v>
      </c>
      <c r="AB14" s="70">
        <v>1</v>
      </c>
      <c r="AC14">
        <v>200</v>
      </c>
      <c r="AD14" s="44">
        <f t="shared" si="3"/>
        <v>0.224</v>
      </c>
      <c r="AE14" s="44">
        <v>20</v>
      </c>
      <c r="AF14" s="44">
        <v>200</v>
      </c>
      <c r="AG14">
        <v>200</v>
      </c>
      <c r="AH14">
        <v>200</v>
      </c>
      <c r="AI14">
        <v>30</v>
      </c>
      <c r="AJ14">
        <v>30</v>
      </c>
      <c r="AK14">
        <v>1000</v>
      </c>
    </row>
    <row r="15" spans="1:37" x14ac:dyDescent="0.25">
      <c r="A15" s="13" t="s">
        <v>14</v>
      </c>
      <c r="B15" s="44">
        <v>1.7749999999999999</v>
      </c>
      <c r="C15" s="44">
        <v>4.9000000000000002E-2</v>
      </c>
      <c r="D15" s="70">
        <v>4.0000000000000001E-3</v>
      </c>
      <c r="E15" s="44">
        <v>0</v>
      </c>
      <c r="F15" s="44">
        <v>0</v>
      </c>
      <c r="G15" s="1">
        <v>14.33</v>
      </c>
      <c r="H15" s="1">
        <v>0.37</v>
      </c>
      <c r="I15" s="1">
        <v>0</v>
      </c>
      <c r="J15" s="44">
        <v>200</v>
      </c>
      <c r="K15" s="44">
        <v>600</v>
      </c>
      <c r="L15" s="44">
        <v>20</v>
      </c>
      <c r="M15" s="44">
        <v>2</v>
      </c>
      <c r="N15" s="44">
        <v>100</v>
      </c>
      <c r="O15" s="44">
        <v>5</v>
      </c>
      <c r="P15">
        <v>200</v>
      </c>
      <c r="Q15" s="44">
        <v>20</v>
      </c>
      <c r="R15" s="44">
        <v>100</v>
      </c>
      <c r="S15" s="44">
        <v>100</v>
      </c>
      <c r="T15" s="44">
        <v>100</v>
      </c>
      <c r="U15" s="44">
        <v>100</v>
      </c>
      <c r="V15" s="44">
        <v>100</v>
      </c>
      <c r="W15" s="44">
        <v>100</v>
      </c>
      <c r="X15" s="44">
        <v>100</v>
      </c>
      <c r="Y15" s="44">
        <v>100</v>
      </c>
      <c r="Z15" s="44">
        <v>20</v>
      </c>
      <c r="AA15" s="44">
        <v>20</v>
      </c>
      <c r="AB15" s="70">
        <v>1</v>
      </c>
      <c r="AC15">
        <v>200</v>
      </c>
      <c r="AD15" s="44">
        <f t="shared" si="3"/>
        <v>3.2000000000000001E-2</v>
      </c>
      <c r="AE15" s="44">
        <v>20</v>
      </c>
      <c r="AF15" s="44">
        <v>200</v>
      </c>
      <c r="AG15">
        <v>200</v>
      </c>
      <c r="AH15">
        <v>200</v>
      </c>
      <c r="AI15">
        <v>30</v>
      </c>
      <c r="AJ15">
        <v>30</v>
      </c>
      <c r="AK15">
        <v>1000</v>
      </c>
    </row>
    <row r="16" spans="1:37" x14ac:dyDescent="0.25">
      <c r="A16" s="13" t="s">
        <v>15</v>
      </c>
      <c r="B16" s="44">
        <v>1.556</v>
      </c>
      <c r="C16" s="44">
        <v>0.501</v>
      </c>
      <c r="D16" s="70">
        <v>1.2E-2</v>
      </c>
      <c r="E16" s="44">
        <v>2.3E-2</v>
      </c>
      <c r="F16" s="44">
        <v>0</v>
      </c>
      <c r="G16" s="1">
        <v>3.73</v>
      </c>
      <c r="H16" s="1">
        <v>5.3339999999999996</v>
      </c>
      <c r="I16" s="1">
        <v>0</v>
      </c>
      <c r="J16" s="44">
        <v>200</v>
      </c>
      <c r="K16" s="44">
        <v>0</v>
      </c>
      <c r="L16" s="44">
        <v>20</v>
      </c>
      <c r="M16" s="44">
        <v>2</v>
      </c>
      <c r="N16" s="44">
        <v>100</v>
      </c>
      <c r="O16" s="44">
        <v>5</v>
      </c>
      <c r="P16">
        <v>200</v>
      </c>
      <c r="Q16" s="44">
        <v>20</v>
      </c>
      <c r="R16" s="44">
        <v>100</v>
      </c>
      <c r="S16" s="44">
        <v>100</v>
      </c>
      <c r="T16" s="44">
        <v>100</v>
      </c>
      <c r="U16" s="44">
        <v>100</v>
      </c>
      <c r="V16" s="44">
        <v>100</v>
      </c>
      <c r="W16" s="44">
        <v>100</v>
      </c>
      <c r="X16" s="44">
        <v>100</v>
      </c>
      <c r="Y16" s="44">
        <v>100</v>
      </c>
      <c r="Z16" s="44">
        <v>20</v>
      </c>
      <c r="AA16" s="44">
        <v>20</v>
      </c>
      <c r="AB16" s="70">
        <v>1</v>
      </c>
      <c r="AC16">
        <v>200</v>
      </c>
      <c r="AD16" s="44">
        <f t="shared" si="3"/>
        <v>9.6000000000000002E-2</v>
      </c>
      <c r="AE16" s="44">
        <v>20</v>
      </c>
      <c r="AF16" s="44">
        <v>200</v>
      </c>
      <c r="AG16">
        <v>200</v>
      </c>
      <c r="AH16">
        <v>200</v>
      </c>
      <c r="AI16">
        <v>30</v>
      </c>
      <c r="AJ16">
        <v>30</v>
      </c>
      <c r="AK16">
        <v>1000</v>
      </c>
    </row>
    <row r="17" spans="1:37" x14ac:dyDescent="0.25">
      <c r="A17" s="13" t="s">
        <v>16</v>
      </c>
      <c r="B17" s="44">
        <v>3.0880000000000001</v>
      </c>
      <c r="C17" s="44">
        <v>0</v>
      </c>
      <c r="D17" s="70">
        <v>5.2999999999999999E-2</v>
      </c>
      <c r="E17" s="44">
        <v>0.215</v>
      </c>
      <c r="F17" s="44">
        <v>3.2000000000000001E-2</v>
      </c>
      <c r="G17" s="1">
        <v>24.11</v>
      </c>
      <c r="H17" s="1">
        <v>6.0149999999999997</v>
      </c>
      <c r="I17" s="1">
        <v>0</v>
      </c>
      <c r="J17" s="44">
        <v>200</v>
      </c>
      <c r="K17" s="44">
        <v>600</v>
      </c>
      <c r="L17" s="44">
        <v>20</v>
      </c>
      <c r="M17" s="44">
        <v>2</v>
      </c>
      <c r="N17" s="44">
        <v>100</v>
      </c>
      <c r="O17" s="44">
        <v>5</v>
      </c>
      <c r="P17">
        <v>200</v>
      </c>
      <c r="Q17" s="44">
        <v>20</v>
      </c>
      <c r="R17" s="44">
        <v>100</v>
      </c>
      <c r="S17" s="44">
        <v>100</v>
      </c>
      <c r="T17" s="44">
        <v>100</v>
      </c>
      <c r="U17" s="44">
        <v>100</v>
      </c>
      <c r="V17" s="44">
        <v>100</v>
      </c>
      <c r="W17" s="44">
        <v>100</v>
      </c>
      <c r="X17" s="44">
        <v>100</v>
      </c>
      <c r="Y17" s="44">
        <v>100</v>
      </c>
      <c r="Z17" s="44">
        <v>20</v>
      </c>
      <c r="AA17" s="44">
        <v>20</v>
      </c>
      <c r="AB17" s="70">
        <v>1</v>
      </c>
      <c r="AC17">
        <v>200</v>
      </c>
      <c r="AD17" s="44">
        <f t="shared" si="3"/>
        <v>0.42399999999999999</v>
      </c>
      <c r="AE17" s="44">
        <v>20</v>
      </c>
      <c r="AF17" s="44">
        <v>200</v>
      </c>
      <c r="AG17">
        <v>200</v>
      </c>
      <c r="AH17">
        <v>200</v>
      </c>
      <c r="AI17">
        <v>30</v>
      </c>
      <c r="AJ17">
        <v>30</v>
      </c>
      <c r="AK17">
        <v>1000</v>
      </c>
    </row>
    <row r="18" spans="1:37" x14ac:dyDescent="0.25">
      <c r="A18" s="13" t="s">
        <v>17</v>
      </c>
      <c r="B18" s="44">
        <v>6.1959999999999997</v>
      </c>
      <c r="C18" s="44">
        <v>0.06</v>
      </c>
      <c r="D18" s="70">
        <v>1.7000000000000001E-2</v>
      </c>
      <c r="E18" s="44">
        <v>3.1E-2</v>
      </c>
      <c r="F18" s="44">
        <v>0.13200000000000001</v>
      </c>
      <c r="G18" s="1">
        <v>18.43</v>
      </c>
      <c r="H18" s="1">
        <v>57.32</v>
      </c>
      <c r="I18" s="1">
        <v>37</v>
      </c>
      <c r="J18" s="44">
        <v>200</v>
      </c>
      <c r="K18" s="44">
        <v>600</v>
      </c>
      <c r="L18" s="44">
        <v>20</v>
      </c>
      <c r="M18" s="44">
        <v>2</v>
      </c>
      <c r="N18" s="44">
        <v>100</v>
      </c>
      <c r="O18" s="44">
        <v>5</v>
      </c>
      <c r="P18">
        <v>200</v>
      </c>
      <c r="Q18" s="44">
        <v>20</v>
      </c>
      <c r="R18" s="44">
        <v>100</v>
      </c>
      <c r="S18" s="44">
        <v>100</v>
      </c>
      <c r="T18" s="44">
        <v>100</v>
      </c>
      <c r="U18" s="44">
        <v>100</v>
      </c>
      <c r="V18" s="44">
        <v>100</v>
      </c>
      <c r="W18" s="44">
        <v>100</v>
      </c>
      <c r="X18" s="44">
        <v>100</v>
      </c>
      <c r="Y18" s="44">
        <v>100</v>
      </c>
      <c r="Z18" s="44">
        <v>20</v>
      </c>
      <c r="AA18" s="44">
        <v>20</v>
      </c>
      <c r="AB18" s="70">
        <v>1</v>
      </c>
      <c r="AC18">
        <v>200</v>
      </c>
      <c r="AD18" s="44">
        <f t="shared" si="3"/>
        <v>0.13600000000000001</v>
      </c>
      <c r="AE18" s="44">
        <v>20</v>
      </c>
      <c r="AF18" s="44">
        <v>200</v>
      </c>
      <c r="AG18">
        <v>200</v>
      </c>
      <c r="AH18">
        <v>200</v>
      </c>
      <c r="AI18">
        <v>30</v>
      </c>
      <c r="AJ18">
        <v>30</v>
      </c>
      <c r="AK18">
        <v>1000</v>
      </c>
    </row>
    <row r="19" spans="1:37" x14ac:dyDescent="0.25">
      <c r="A19" s="13" t="s">
        <v>18</v>
      </c>
      <c r="B19" s="44">
        <v>1.4E-2</v>
      </c>
      <c r="C19" s="44">
        <v>3.2000000000000001E-2</v>
      </c>
      <c r="D19" s="70">
        <v>4.1000000000000002E-2</v>
      </c>
      <c r="E19" s="44">
        <v>1.6E-2</v>
      </c>
      <c r="F19" s="44">
        <v>0</v>
      </c>
      <c r="G19" s="1">
        <v>7.61</v>
      </c>
      <c r="H19" s="1">
        <v>22.245000000000001</v>
      </c>
      <c r="I19" s="1">
        <v>0</v>
      </c>
      <c r="J19" s="44">
        <v>200</v>
      </c>
      <c r="K19" s="44">
        <v>600</v>
      </c>
      <c r="L19" s="44">
        <v>20</v>
      </c>
      <c r="M19" s="44">
        <v>2</v>
      </c>
      <c r="N19" s="44">
        <v>100</v>
      </c>
      <c r="O19" s="44">
        <v>5</v>
      </c>
      <c r="P19">
        <v>200</v>
      </c>
      <c r="Q19" s="44">
        <v>20</v>
      </c>
      <c r="R19" s="44">
        <v>100</v>
      </c>
      <c r="S19" s="44">
        <v>100</v>
      </c>
      <c r="T19" s="44">
        <v>100</v>
      </c>
      <c r="U19" s="44">
        <v>100</v>
      </c>
      <c r="V19" s="44">
        <v>100</v>
      </c>
      <c r="W19" s="44">
        <v>100</v>
      </c>
      <c r="X19" s="44">
        <v>100</v>
      </c>
      <c r="Y19" s="44">
        <v>100</v>
      </c>
      <c r="Z19" s="44">
        <v>20</v>
      </c>
      <c r="AA19" s="44">
        <v>20</v>
      </c>
      <c r="AB19" s="70">
        <v>1</v>
      </c>
      <c r="AC19">
        <v>200</v>
      </c>
      <c r="AD19" s="44">
        <f t="shared" si="3"/>
        <v>0.32800000000000001</v>
      </c>
      <c r="AE19" s="44">
        <v>20</v>
      </c>
      <c r="AF19" s="44">
        <v>200</v>
      </c>
      <c r="AG19">
        <v>200</v>
      </c>
      <c r="AH19">
        <v>200</v>
      </c>
      <c r="AI19">
        <v>30</v>
      </c>
      <c r="AJ19">
        <v>30</v>
      </c>
      <c r="AK19">
        <v>1000</v>
      </c>
    </row>
    <row r="20" spans="1:37" x14ac:dyDescent="0.25">
      <c r="A20" s="13" t="s">
        <v>19</v>
      </c>
      <c r="B20" s="44">
        <v>3.1840000000000002</v>
      </c>
      <c r="C20" s="44">
        <v>0.45600000000000002</v>
      </c>
      <c r="D20" s="70">
        <v>4.0000000000000001E-3</v>
      </c>
      <c r="E20" s="44">
        <v>0.02</v>
      </c>
      <c r="F20" s="44">
        <v>0</v>
      </c>
      <c r="G20" s="1">
        <v>14.06</v>
      </c>
      <c r="H20" s="1">
        <v>10.497</v>
      </c>
      <c r="I20" s="1">
        <v>0</v>
      </c>
      <c r="J20" s="44">
        <v>200</v>
      </c>
      <c r="K20" s="44">
        <v>600</v>
      </c>
      <c r="L20" s="44">
        <v>20</v>
      </c>
      <c r="M20" s="44">
        <v>2</v>
      </c>
      <c r="N20" s="44">
        <v>100</v>
      </c>
      <c r="O20" s="44">
        <v>5</v>
      </c>
      <c r="P20">
        <v>200</v>
      </c>
      <c r="Q20" s="44">
        <v>20</v>
      </c>
      <c r="R20" s="44">
        <v>100</v>
      </c>
      <c r="S20" s="44">
        <v>100</v>
      </c>
      <c r="T20" s="44">
        <v>100</v>
      </c>
      <c r="U20" s="44">
        <v>100</v>
      </c>
      <c r="V20" s="44">
        <v>100</v>
      </c>
      <c r="W20" s="44">
        <v>100</v>
      </c>
      <c r="X20" s="44">
        <v>100</v>
      </c>
      <c r="Y20" s="44">
        <v>100</v>
      </c>
      <c r="Z20" s="44">
        <v>20</v>
      </c>
      <c r="AA20" s="44">
        <v>20</v>
      </c>
      <c r="AB20" s="70">
        <v>1</v>
      </c>
      <c r="AC20">
        <v>200</v>
      </c>
      <c r="AD20" s="44">
        <f t="shared" si="3"/>
        <v>3.2000000000000001E-2</v>
      </c>
      <c r="AE20" s="44">
        <v>20</v>
      </c>
      <c r="AF20" s="44">
        <v>200</v>
      </c>
      <c r="AG20">
        <v>200</v>
      </c>
      <c r="AH20">
        <v>200</v>
      </c>
      <c r="AI20">
        <v>30</v>
      </c>
      <c r="AJ20">
        <v>30</v>
      </c>
      <c r="AK20">
        <v>1000</v>
      </c>
    </row>
    <row r="21" spans="1:37" x14ac:dyDescent="0.25">
      <c r="A21" s="13" t="s">
        <v>20</v>
      </c>
      <c r="B21" s="44">
        <v>3.048</v>
      </c>
      <c r="C21" s="44">
        <v>1.107</v>
      </c>
      <c r="D21" s="70">
        <v>8.3000000000000004E-2</v>
      </c>
      <c r="E21" s="44">
        <v>0</v>
      </c>
      <c r="F21" s="44">
        <v>1.732</v>
      </c>
      <c r="G21" s="1">
        <v>27.57</v>
      </c>
      <c r="H21" s="1">
        <v>56.347000000000001</v>
      </c>
      <c r="I21" s="1">
        <v>65</v>
      </c>
      <c r="J21" s="44">
        <v>200</v>
      </c>
      <c r="K21" s="44">
        <v>600</v>
      </c>
      <c r="L21" s="44">
        <v>20</v>
      </c>
      <c r="M21" s="44">
        <v>2</v>
      </c>
      <c r="N21" s="44">
        <v>100</v>
      </c>
      <c r="O21" s="44">
        <v>5</v>
      </c>
      <c r="P21">
        <v>200</v>
      </c>
      <c r="Q21" s="44">
        <v>20</v>
      </c>
      <c r="R21" s="44">
        <v>100</v>
      </c>
      <c r="S21" s="44">
        <v>100</v>
      </c>
      <c r="T21" s="44">
        <v>100</v>
      </c>
      <c r="U21" s="44">
        <v>100</v>
      </c>
      <c r="V21" s="44">
        <v>100</v>
      </c>
      <c r="W21" s="44">
        <v>100</v>
      </c>
      <c r="X21" s="44">
        <v>100</v>
      </c>
      <c r="Y21" s="44">
        <v>100</v>
      </c>
      <c r="Z21" s="44">
        <v>20</v>
      </c>
      <c r="AA21" s="44">
        <v>20</v>
      </c>
      <c r="AB21" s="70">
        <v>1</v>
      </c>
      <c r="AC21">
        <v>200</v>
      </c>
      <c r="AD21" s="44">
        <f t="shared" si="3"/>
        <v>0.66400000000000003</v>
      </c>
      <c r="AE21" s="44">
        <v>20</v>
      </c>
      <c r="AF21" s="44">
        <v>200</v>
      </c>
      <c r="AG21">
        <v>200</v>
      </c>
      <c r="AH21">
        <v>200</v>
      </c>
      <c r="AI21">
        <v>30</v>
      </c>
      <c r="AJ21">
        <v>30</v>
      </c>
      <c r="AK21">
        <v>1000</v>
      </c>
    </row>
    <row r="22" spans="1:37" x14ac:dyDescent="0.25">
      <c r="A22" s="13" t="s">
        <v>21</v>
      </c>
      <c r="B22" s="44">
        <v>0.8</v>
      </c>
      <c r="C22" s="44">
        <v>0.33500000000000002</v>
      </c>
      <c r="D22" s="70">
        <v>5.0000000000000001E-3</v>
      </c>
      <c r="E22" s="44">
        <v>0</v>
      </c>
      <c r="F22" s="44">
        <v>0.47599999999999998</v>
      </c>
      <c r="G22" s="1">
        <v>17.670000000000002</v>
      </c>
      <c r="H22" s="1">
        <v>62.475000000000001</v>
      </c>
      <c r="I22" s="1">
        <v>28</v>
      </c>
      <c r="J22" s="44">
        <v>200</v>
      </c>
      <c r="K22" s="44">
        <v>600</v>
      </c>
      <c r="L22" s="44">
        <v>20</v>
      </c>
      <c r="M22" s="44">
        <v>2</v>
      </c>
      <c r="N22" s="44">
        <v>100</v>
      </c>
      <c r="O22" s="44">
        <v>5</v>
      </c>
      <c r="P22">
        <v>200</v>
      </c>
      <c r="Q22" s="44">
        <v>20</v>
      </c>
      <c r="R22" s="44">
        <v>100</v>
      </c>
      <c r="S22" s="44">
        <v>100</v>
      </c>
      <c r="T22" s="44">
        <v>100</v>
      </c>
      <c r="U22" s="44">
        <v>100</v>
      </c>
      <c r="V22" s="44">
        <v>100</v>
      </c>
      <c r="W22" s="44">
        <v>100</v>
      </c>
      <c r="X22" s="44">
        <v>100</v>
      </c>
      <c r="Y22" s="44">
        <v>100</v>
      </c>
      <c r="Z22" s="44">
        <v>20</v>
      </c>
      <c r="AA22" s="44">
        <v>20</v>
      </c>
      <c r="AB22" s="70">
        <v>1</v>
      </c>
      <c r="AC22">
        <v>200</v>
      </c>
      <c r="AD22" s="44">
        <f t="shared" si="3"/>
        <v>0.04</v>
      </c>
      <c r="AE22" s="44">
        <v>20</v>
      </c>
      <c r="AF22" s="44">
        <v>200</v>
      </c>
      <c r="AG22">
        <v>200</v>
      </c>
      <c r="AH22">
        <v>200</v>
      </c>
      <c r="AI22">
        <v>30</v>
      </c>
      <c r="AJ22">
        <v>30</v>
      </c>
      <c r="AK22">
        <v>1000</v>
      </c>
    </row>
    <row r="23" spans="1:37" x14ac:dyDescent="0.25">
      <c r="A23" s="13"/>
    </row>
    <row r="26" spans="1:37" x14ac:dyDescent="0.25">
      <c r="D26" s="44">
        <f t="shared" ref="D26" si="4">SUM(D27:D46)</f>
        <v>0.52744212848994299</v>
      </c>
      <c r="G26" s="44">
        <v>1.7022653006690016</v>
      </c>
      <c r="H26" s="44">
        <v>2.5999999999999999E-3</v>
      </c>
      <c r="J26" s="1">
        <v>36.270000000000003</v>
      </c>
      <c r="K26" s="1">
        <v>1.9E-2</v>
      </c>
    </row>
    <row r="27" spans="1:37" x14ac:dyDescent="0.25">
      <c r="D27" s="44">
        <v>5.6492848472191395E-2</v>
      </c>
      <c r="G27" s="44">
        <v>4.6335044806886612E-2</v>
      </c>
      <c r="H27" s="44">
        <v>1.8800000000000001E-2</v>
      </c>
      <c r="J27" s="1">
        <v>3.62</v>
      </c>
      <c r="K27" s="1">
        <v>3.0000000000000001E-3</v>
      </c>
      <c r="AB27" s="44"/>
    </row>
    <row r="28" spans="1:37" x14ac:dyDescent="0.25">
      <c r="D28" s="44">
        <v>4.787529531541644E-5</v>
      </c>
      <c r="G28" s="44">
        <v>3.6002048996497522</v>
      </c>
      <c r="H28" s="44">
        <v>6.59E-2</v>
      </c>
      <c r="J28" s="1">
        <v>52.16</v>
      </c>
      <c r="K28" s="1">
        <v>0</v>
      </c>
      <c r="AB28" s="44"/>
    </row>
    <row r="29" spans="1:37" x14ac:dyDescent="0.25">
      <c r="D29" s="44">
        <v>8.1627378512785023E-2</v>
      </c>
      <c r="G29" s="44">
        <v>0.3557408167355392</v>
      </c>
      <c r="H29" s="44">
        <v>1E-4</v>
      </c>
      <c r="J29" s="1">
        <v>20.73</v>
      </c>
      <c r="K29" s="1">
        <v>0.27300000000000002</v>
      </c>
      <c r="AB29" s="44"/>
    </row>
    <row r="30" spans="1:37" x14ac:dyDescent="0.25">
      <c r="D30" s="44">
        <v>8.7133037474057921E-3</v>
      </c>
      <c r="G30" s="44">
        <v>2.3216946451237321</v>
      </c>
      <c r="H30" s="44">
        <v>4.0000000000000002E-4</v>
      </c>
      <c r="J30" s="1">
        <v>34.520000000000003</v>
      </c>
      <c r="K30" s="1">
        <v>1.4E-2</v>
      </c>
      <c r="AB30" s="44"/>
    </row>
    <row r="31" spans="1:37" x14ac:dyDescent="0.25">
      <c r="D31" s="44">
        <v>4.4093146985498537E-2</v>
      </c>
      <c r="G31" s="44">
        <v>0.57017378773274296</v>
      </c>
      <c r="H31" s="44">
        <v>1.34E-2</v>
      </c>
      <c r="J31" s="1">
        <v>10.76</v>
      </c>
      <c r="K31" s="1">
        <v>0</v>
      </c>
      <c r="AB31" s="44"/>
    </row>
    <row r="32" spans="1:37" x14ac:dyDescent="0.25">
      <c r="D32" s="44">
        <v>0</v>
      </c>
      <c r="G32" s="44">
        <v>0.49974451962627525</v>
      </c>
      <c r="H32" s="44">
        <v>0</v>
      </c>
      <c r="J32" s="1">
        <v>7.02</v>
      </c>
      <c r="K32" s="1">
        <v>5.7000000000000002E-2</v>
      </c>
      <c r="AB32" s="44"/>
    </row>
    <row r="33" spans="4:28" x14ac:dyDescent="0.25">
      <c r="D33" s="44">
        <v>9.9101861302912028E-3</v>
      </c>
      <c r="G33" s="44">
        <v>1.7247307769390074</v>
      </c>
      <c r="H33" s="44">
        <v>4.4999999999999998E-2</v>
      </c>
      <c r="J33" s="1">
        <v>31.72</v>
      </c>
      <c r="K33" s="1">
        <v>0.29599999999999999</v>
      </c>
      <c r="AB33" s="44"/>
    </row>
    <row r="34" spans="4:28" x14ac:dyDescent="0.25">
      <c r="D34" s="44">
        <v>4.2369636354143543E-2</v>
      </c>
      <c r="G34" s="44">
        <v>1.4979979576839755</v>
      </c>
      <c r="H34" s="44">
        <v>0.14319999999999999</v>
      </c>
      <c r="J34" s="1">
        <v>32.270000000000003</v>
      </c>
      <c r="K34" s="1">
        <v>0.14399999999999999</v>
      </c>
      <c r="AB34" s="44"/>
    </row>
    <row r="35" spans="4:28" x14ac:dyDescent="0.25">
      <c r="D35" s="44">
        <v>2.2788640570138224E-2</v>
      </c>
      <c r="G35" s="44">
        <v>0.36708588225189204</v>
      </c>
      <c r="H35" s="44">
        <v>2.1000000000000003E-3</v>
      </c>
      <c r="J35" s="1">
        <v>11.28</v>
      </c>
      <c r="K35" s="1">
        <v>0.91100000000000003</v>
      </c>
      <c r="AB35" s="44"/>
    </row>
    <row r="36" spans="4:28" x14ac:dyDescent="0.25">
      <c r="D36" s="44">
        <v>6.8940425254199666E-3</v>
      </c>
      <c r="G36" s="44">
        <v>0.57169020738096832</v>
      </c>
      <c r="H36" s="44">
        <v>1.95E-2</v>
      </c>
      <c r="J36" s="1">
        <v>11.89</v>
      </c>
      <c r="K36" s="1">
        <v>0.29199999999999998</v>
      </c>
      <c r="AB36" s="44"/>
    </row>
    <row r="37" spans="4:28" x14ac:dyDescent="0.25">
      <c r="D37" s="44">
        <v>9.0005555192982905E-3</v>
      </c>
      <c r="G37" s="44">
        <v>1.9013094204212515</v>
      </c>
      <c r="H37" s="44">
        <v>7.1300000000000002E-2</v>
      </c>
      <c r="J37" s="1">
        <v>25.57</v>
      </c>
      <c r="K37" s="1">
        <v>0.94299999999999995</v>
      </c>
      <c r="AB37" s="44"/>
    </row>
    <row r="38" spans="4:28" x14ac:dyDescent="0.25">
      <c r="D38" s="44">
        <v>2.8007047759518618E-2</v>
      </c>
      <c r="G38" s="44">
        <v>0.52754554651040719</v>
      </c>
      <c r="H38" s="44">
        <v>0.26950000000000002</v>
      </c>
      <c r="J38" s="1">
        <v>14.33</v>
      </c>
      <c r="K38" s="1">
        <v>0.37</v>
      </c>
      <c r="AB38" s="44"/>
    </row>
    <row r="39" spans="4:28" x14ac:dyDescent="0.25">
      <c r="D39" s="44">
        <v>3.5906471486562329E-3</v>
      </c>
      <c r="G39" s="44">
        <v>0.12766006890430701</v>
      </c>
      <c r="H39" s="44">
        <v>1.7427999999999999</v>
      </c>
      <c r="J39" s="1">
        <v>3.73</v>
      </c>
      <c r="K39" s="1">
        <v>5.3339999999999996</v>
      </c>
      <c r="AB39" s="44"/>
    </row>
    <row r="40" spans="4:28" x14ac:dyDescent="0.25">
      <c r="D40" s="44">
        <v>1.182519794290786E-2</v>
      </c>
      <c r="G40" s="44">
        <v>1.8461566761783876</v>
      </c>
      <c r="H40" s="44">
        <v>0.37589999999999996</v>
      </c>
      <c r="J40" s="1">
        <v>24.11</v>
      </c>
      <c r="K40" s="1">
        <v>6.0149999999999997</v>
      </c>
      <c r="AB40" s="44"/>
    </row>
    <row r="41" spans="4:28" x14ac:dyDescent="0.25">
      <c r="D41" s="44">
        <v>5.2519198961011829E-2</v>
      </c>
      <c r="G41" s="44">
        <v>1.9231009324031569</v>
      </c>
      <c r="H41" s="44">
        <v>2.6431</v>
      </c>
      <c r="J41" s="1">
        <v>18.43</v>
      </c>
      <c r="K41" s="1">
        <v>57.32</v>
      </c>
      <c r="AB41" s="44"/>
    </row>
    <row r="42" spans="4:28" x14ac:dyDescent="0.25">
      <c r="D42" s="44">
        <v>1.6756353360395753E-2</v>
      </c>
      <c r="G42" s="44">
        <v>0.23218069725050819</v>
      </c>
      <c r="H42" s="44">
        <v>1.2932999999999999</v>
      </c>
      <c r="J42" s="1">
        <v>7.61</v>
      </c>
      <c r="K42" s="1">
        <v>22.245000000000001</v>
      </c>
      <c r="AB42" s="44"/>
    </row>
    <row r="43" spans="4:28" x14ac:dyDescent="0.25">
      <c r="D43" s="44">
        <v>4.1364255152519805E-2</v>
      </c>
      <c r="G43" s="44">
        <v>0.80740921714400227</v>
      </c>
      <c r="H43" s="44">
        <v>1.1872</v>
      </c>
      <c r="J43" s="1">
        <v>14.06</v>
      </c>
      <c r="K43" s="1">
        <v>10.497</v>
      </c>
      <c r="AB43" s="44"/>
    </row>
    <row r="44" spans="4:28" x14ac:dyDescent="0.25">
      <c r="D44" s="44">
        <v>3.5906471486562329E-3</v>
      </c>
      <c r="G44" s="44">
        <v>2.0752483704417704</v>
      </c>
      <c r="H44" s="44">
        <v>1.0874999999999999</v>
      </c>
      <c r="J44" s="1">
        <v>27.57</v>
      </c>
      <c r="K44" s="1">
        <v>56.347000000000001</v>
      </c>
      <c r="AB44" s="44"/>
    </row>
    <row r="45" spans="4:28" x14ac:dyDescent="0.25">
      <c r="D45" s="44">
        <v>8.3015762076932106E-2</v>
      </c>
      <c r="G45" s="44">
        <v>0.84172523214643602</v>
      </c>
      <c r="H45" s="44">
        <v>1.9252</v>
      </c>
      <c r="J45" s="1">
        <v>17.670000000000002</v>
      </c>
      <c r="K45" s="1">
        <v>62.475000000000001</v>
      </c>
      <c r="AB45" s="44"/>
    </row>
    <row r="46" spans="4:28" x14ac:dyDescent="0.25">
      <c r="D46" s="44">
        <v>4.83540482685706E-3</v>
      </c>
      <c r="AB46" s="44"/>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BDD5E6-9C27-4D87-AF97-BF2A46AFE73B}">
  <sheetPr>
    <tabColor theme="8" tint="-0.249977111117893"/>
  </sheetPr>
  <dimension ref="A1:E20"/>
  <sheetViews>
    <sheetView workbookViewId="0">
      <selection activeCell="F33" sqref="F33"/>
    </sheetView>
  </sheetViews>
  <sheetFormatPr defaultRowHeight="15" x14ac:dyDescent="0.25"/>
  <cols>
    <col min="1" max="1" width="19.7109375" bestFit="1" customWidth="1"/>
    <col min="2" max="2" width="26.5703125" bestFit="1" customWidth="1"/>
    <col min="3" max="3" width="36" bestFit="1" customWidth="1"/>
    <col min="4" max="4" width="14.85546875" bestFit="1" customWidth="1"/>
    <col min="5" max="5" width="15.5703125" bestFit="1" customWidth="1"/>
    <col min="6" max="6" width="17.5703125" bestFit="1" customWidth="1"/>
  </cols>
  <sheetData>
    <row r="1" spans="1:5" x14ac:dyDescent="0.25">
      <c r="B1" s="101" t="s">
        <v>375</v>
      </c>
      <c r="C1" s="101" t="s">
        <v>376</v>
      </c>
      <c r="D1" s="101" t="s">
        <v>377</v>
      </c>
      <c r="E1" s="104" t="s">
        <v>398</v>
      </c>
    </row>
    <row r="2" spans="1:5" x14ac:dyDescent="0.25">
      <c r="A2">
        <v>1</v>
      </c>
      <c r="B2" s="13" t="s">
        <v>378</v>
      </c>
      <c r="C2" s="13" t="s">
        <v>379</v>
      </c>
      <c r="D2" s="13">
        <v>0.05</v>
      </c>
      <c r="E2" t="s">
        <v>378</v>
      </c>
    </row>
    <row r="3" spans="1:5" x14ac:dyDescent="0.25">
      <c r="A3">
        <v>2</v>
      </c>
      <c r="B3" s="13" t="s">
        <v>387</v>
      </c>
      <c r="C3" s="13" t="s">
        <v>380</v>
      </c>
      <c r="D3" s="13">
        <v>0.1</v>
      </c>
      <c r="E3" t="s">
        <v>399</v>
      </c>
    </row>
    <row r="4" spans="1:5" x14ac:dyDescent="0.25">
      <c r="A4">
        <v>3</v>
      </c>
      <c r="B4" s="13" t="s">
        <v>389</v>
      </c>
      <c r="C4" s="13" t="s">
        <v>381</v>
      </c>
      <c r="D4" s="13">
        <v>3.5999999999999997E-2</v>
      </c>
      <c r="E4">
        <v>0</v>
      </c>
    </row>
    <row r="5" spans="1:5" x14ac:dyDescent="0.25">
      <c r="A5">
        <v>4</v>
      </c>
      <c r="B5" s="13" t="s">
        <v>388</v>
      </c>
      <c r="C5" s="13" t="s">
        <v>422</v>
      </c>
      <c r="D5" s="13">
        <v>0.08</v>
      </c>
      <c r="E5">
        <v>0</v>
      </c>
    </row>
    <row r="6" spans="1:5" x14ac:dyDescent="0.25">
      <c r="A6">
        <v>5</v>
      </c>
      <c r="B6" s="13" t="s">
        <v>390</v>
      </c>
      <c r="C6" s="13" t="s">
        <v>379</v>
      </c>
      <c r="D6" s="13">
        <v>0.04</v>
      </c>
      <c r="E6">
        <v>0</v>
      </c>
    </row>
    <row r="7" spans="1:5" x14ac:dyDescent="0.25">
      <c r="A7">
        <v>6</v>
      </c>
      <c r="B7" s="13" t="s">
        <v>391</v>
      </c>
      <c r="C7" s="13" t="s">
        <v>382</v>
      </c>
      <c r="D7" s="13">
        <v>3.5000000000000003E-2</v>
      </c>
      <c r="E7">
        <v>0</v>
      </c>
    </row>
    <row r="8" spans="1:5" x14ac:dyDescent="0.25">
      <c r="A8">
        <v>7</v>
      </c>
      <c r="B8" s="13" t="s">
        <v>392</v>
      </c>
      <c r="C8" s="13" t="s">
        <v>381</v>
      </c>
      <c r="D8" s="13">
        <v>8.3000000000000004E-2</v>
      </c>
      <c r="E8">
        <v>0</v>
      </c>
    </row>
    <row r="9" spans="1:5" x14ac:dyDescent="0.25">
      <c r="A9">
        <v>8</v>
      </c>
      <c r="B9" s="13" t="s">
        <v>393</v>
      </c>
      <c r="C9" s="13" t="s">
        <v>382</v>
      </c>
      <c r="D9" s="13">
        <v>3.5999999999999997E-2</v>
      </c>
      <c r="E9">
        <v>0</v>
      </c>
    </row>
    <row r="10" spans="1:5" x14ac:dyDescent="0.25">
      <c r="A10">
        <v>9</v>
      </c>
      <c r="B10" s="33" t="s">
        <v>300</v>
      </c>
      <c r="C10" s="33" t="s">
        <v>380</v>
      </c>
      <c r="D10" s="33">
        <f>4/1000</f>
        <v>4.0000000000000001E-3</v>
      </c>
      <c r="E10">
        <v>0</v>
      </c>
    </row>
    <row r="11" spans="1:5" x14ac:dyDescent="0.25">
      <c r="A11">
        <v>10</v>
      </c>
      <c r="B11" s="33" t="s">
        <v>315</v>
      </c>
      <c r="C11" s="33" t="s">
        <v>380</v>
      </c>
      <c r="D11" s="33">
        <f>4/1000</f>
        <v>4.0000000000000001E-3</v>
      </c>
      <c r="E11">
        <v>0</v>
      </c>
    </row>
    <row r="12" spans="1:5" x14ac:dyDescent="0.25">
      <c r="A12">
        <v>11</v>
      </c>
      <c r="B12" s="33" t="s">
        <v>394</v>
      </c>
      <c r="C12" s="13" t="s">
        <v>383</v>
      </c>
      <c r="D12" s="33">
        <v>5.7000000000000002E-2</v>
      </c>
      <c r="E12">
        <v>0</v>
      </c>
    </row>
    <row r="13" spans="1:5" x14ac:dyDescent="0.25">
      <c r="A13">
        <v>12</v>
      </c>
      <c r="B13" s="43" t="s">
        <v>395</v>
      </c>
      <c r="C13" s="43" t="s">
        <v>384</v>
      </c>
      <c r="D13" s="43">
        <f>0.004</f>
        <v>4.0000000000000001E-3</v>
      </c>
      <c r="E13">
        <v>0</v>
      </c>
    </row>
    <row r="14" spans="1:5" x14ac:dyDescent="0.25">
      <c r="A14">
        <v>13</v>
      </c>
      <c r="B14" s="102" t="s">
        <v>396</v>
      </c>
      <c r="C14" s="102" t="s">
        <v>381</v>
      </c>
      <c r="D14" s="43">
        <f>11/1000</f>
        <v>1.0999999999999999E-2</v>
      </c>
      <c r="E14">
        <v>0</v>
      </c>
    </row>
    <row r="15" spans="1:5" x14ac:dyDescent="0.25">
      <c r="A15">
        <v>14</v>
      </c>
      <c r="B15" s="43" t="s">
        <v>397</v>
      </c>
      <c r="C15" s="43" t="s">
        <v>384</v>
      </c>
      <c r="D15" s="43">
        <f>0.004</f>
        <v>4.0000000000000001E-3</v>
      </c>
      <c r="E15">
        <v>0</v>
      </c>
    </row>
    <row r="16" spans="1:5" x14ac:dyDescent="0.25">
      <c r="A16">
        <v>15</v>
      </c>
      <c r="B16" s="13" t="s">
        <v>306</v>
      </c>
      <c r="C16" s="13" t="s">
        <v>380</v>
      </c>
      <c r="D16" s="13">
        <v>3.0000000000000001E-3</v>
      </c>
      <c r="E16">
        <v>0</v>
      </c>
    </row>
    <row r="17" spans="1:5" x14ac:dyDescent="0.25">
      <c r="A17">
        <v>16</v>
      </c>
      <c r="B17" s="13" t="s">
        <v>380</v>
      </c>
      <c r="C17" s="13" t="s">
        <v>306</v>
      </c>
      <c r="D17" s="13">
        <v>3.0000000000000001E-3</v>
      </c>
      <c r="E17">
        <v>0</v>
      </c>
    </row>
    <row r="18" spans="1:5" x14ac:dyDescent="0.25">
      <c r="A18">
        <v>17</v>
      </c>
      <c r="B18" s="103" t="s">
        <v>384</v>
      </c>
      <c r="C18" s="103" t="s">
        <v>385</v>
      </c>
      <c r="D18" s="13">
        <v>0.01</v>
      </c>
      <c r="E18">
        <v>0</v>
      </c>
    </row>
    <row r="19" spans="1:5" x14ac:dyDescent="0.25">
      <c r="A19">
        <v>18</v>
      </c>
      <c r="B19" s="103" t="s">
        <v>384</v>
      </c>
      <c r="C19" s="103" t="s">
        <v>386</v>
      </c>
      <c r="D19" s="13">
        <v>0.19</v>
      </c>
      <c r="E19">
        <v>0</v>
      </c>
    </row>
    <row r="20" spans="1:5" s="1" customFormat="1" ht="12.95" customHeight="1" x14ac:dyDescent="0.25"/>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9C70FB-8CF7-4A40-9471-7334CDE84085}">
  <sheetPr>
    <tabColor theme="8" tint="-0.249977111117893"/>
  </sheetPr>
  <dimension ref="A1:P8"/>
  <sheetViews>
    <sheetView topLeftCell="E1" workbookViewId="0">
      <selection activeCell="M18" sqref="M18"/>
    </sheetView>
  </sheetViews>
  <sheetFormatPr defaultRowHeight="15" x14ac:dyDescent="0.25"/>
  <cols>
    <col min="2" max="2" width="11.7109375" bestFit="1" customWidth="1"/>
    <col min="3" max="3" width="11.42578125" bestFit="1" customWidth="1"/>
    <col min="4" max="4" width="10.7109375" bestFit="1" customWidth="1"/>
    <col min="5" max="5" width="12.85546875" bestFit="1" customWidth="1"/>
    <col min="6" max="6" width="12.28515625" bestFit="1" customWidth="1"/>
    <col min="7" max="7" width="28.42578125" bestFit="1" customWidth="1"/>
    <col min="8" max="8" width="28.42578125" customWidth="1"/>
    <col min="9" max="9" width="17" bestFit="1" customWidth="1"/>
    <col min="10" max="10" width="18.85546875" bestFit="1" customWidth="1"/>
    <col min="11" max="11" width="23.85546875" bestFit="1" customWidth="1"/>
    <col min="12" max="12" width="22.7109375" bestFit="1" customWidth="1"/>
    <col min="13" max="13" width="30.28515625" bestFit="1" customWidth="1"/>
    <col min="14" max="14" width="29" bestFit="1" customWidth="1"/>
    <col min="15" max="15" width="37" bestFit="1" customWidth="1"/>
  </cols>
  <sheetData>
    <row r="1" spans="1:16" s="105" customFormat="1" x14ac:dyDescent="0.25">
      <c r="A1" s="105" t="s">
        <v>71</v>
      </c>
      <c r="B1" s="106" t="s">
        <v>61</v>
      </c>
      <c r="C1" s="106" t="s">
        <v>63</v>
      </c>
      <c r="D1" s="106" t="s">
        <v>275</v>
      </c>
      <c r="E1" s="106" t="s">
        <v>283</v>
      </c>
      <c r="F1" s="106" t="s">
        <v>182</v>
      </c>
      <c r="G1" s="106" t="s">
        <v>284</v>
      </c>
      <c r="H1" s="106" t="s">
        <v>658</v>
      </c>
      <c r="I1" s="106" t="s">
        <v>277</v>
      </c>
      <c r="J1" s="107" t="s">
        <v>285</v>
      </c>
      <c r="K1" s="107" t="s">
        <v>428</v>
      </c>
      <c r="L1" s="107" t="s">
        <v>429</v>
      </c>
      <c r="M1" s="105" t="s">
        <v>433</v>
      </c>
      <c r="N1" s="105" t="s">
        <v>434</v>
      </c>
      <c r="O1" s="108" t="s">
        <v>443</v>
      </c>
      <c r="P1" s="105" t="s">
        <v>659</v>
      </c>
    </row>
    <row r="2" spans="1:16" x14ac:dyDescent="0.25">
      <c r="A2">
        <v>0</v>
      </c>
      <c r="B2">
        <v>0.05</v>
      </c>
      <c r="C2">
        <v>0.1</v>
      </c>
      <c r="D2">
        <v>3.5999999999999997E-2</v>
      </c>
      <c r="E2">
        <v>0.08</v>
      </c>
      <c r="F2">
        <v>0.04</v>
      </c>
      <c r="G2">
        <v>3.5000000000000003E-2</v>
      </c>
      <c r="H2">
        <v>20</v>
      </c>
      <c r="I2">
        <v>0.12</v>
      </c>
      <c r="J2">
        <v>3.5000000000000003E-2</v>
      </c>
      <c r="K2">
        <v>0.18</v>
      </c>
      <c r="L2">
        <v>9.0000000000000011E-2</v>
      </c>
      <c r="M2">
        <v>0.27</v>
      </c>
      <c r="N2">
        <v>0.13500000000000001</v>
      </c>
      <c r="O2">
        <v>0.18</v>
      </c>
      <c r="P2">
        <v>0.19</v>
      </c>
    </row>
    <row r="3" spans="1:16" x14ac:dyDescent="0.25">
      <c r="A3">
        <v>1</v>
      </c>
      <c r="B3">
        <v>0.05</v>
      </c>
      <c r="C3">
        <v>0.1</v>
      </c>
      <c r="D3">
        <v>3.5999999999999997E-2</v>
      </c>
      <c r="E3">
        <v>0.08</v>
      </c>
      <c r="F3">
        <v>0.04</v>
      </c>
      <c r="G3">
        <v>3.5000000000000003E-2</v>
      </c>
      <c r="H3">
        <v>20</v>
      </c>
      <c r="I3">
        <v>0.1</v>
      </c>
      <c r="J3">
        <v>3.5000000000000003E-2</v>
      </c>
      <c r="K3">
        <v>0.15</v>
      </c>
      <c r="L3">
        <v>9.0000000000000011E-2</v>
      </c>
      <c r="M3">
        <v>0.22499999999999998</v>
      </c>
      <c r="N3">
        <v>0.13500000000000001</v>
      </c>
      <c r="O3">
        <v>0.18</v>
      </c>
      <c r="P3">
        <v>0.19</v>
      </c>
    </row>
    <row r="4" spans="1:16" x14ac:dyDescent="0.25">
      <c r="A4">
        <v>2</v>
      </c>
      <c r="B4">
        <v>0.05</v>
      </c>
      <c r="C4">
        <v>0.1</v>
      </c>
      <c r="D4">
        <v>3.5999999999999997E-2</v>
      </c>
      <c r="E4">
        <v>0.08</v>
      </c>
      <c r="F4">
        <v>0.04</v>
      </c>
      <c r="G4">
        <v>3.5000000000000003E-2</v>
      </c>
      <c r="H4">
        <v>20</v>
      </c>
      <c r="I4">
        <v>0.1</v>
      </c>
      <c r="J4">
        <v>3.5000000000000003E-2</v>
      </c>
      <c r="K4">
        <v>0.14000000000000001</v>
      </c>
      <c r="L4">
        <v>9.0000000000000011E-2</v>
      </c>
      <c r="M4">
        <v>0.21000000000000002</v>
      </c>
      <c r="N4">
        <v>0.13500000000000001</v>
      </c>
      <c r="O4">
        <v>0.18</v>
      </c>
      <c r="P4">
        <v>0.19</v>
      </c>
    </row>
    <row r="5" spans="1:16" x14ac:dyDescent="0.25">
      <c r="A5">
        <v>3</v>
      </c>
      <c r="B5">
        <v>0.05</v>
      </c>
      <c r="C5">
        <v>0.1</v>
      </c>
      <c r="D5">
        <v>3.5999999999999997E-2</v>
      </c>
      <c r="E5">
        <v>0.08</v>
      </c>
      <c r="F5">
        <v>0.04</v>
      </c>
      <c r="G5">
        <v>3.5000000000000003E-2</v>
      </c>
      <c r="H5">
        <v>20</v>
      </c>
      <c r="I5">
        <v>0.09</v>
      </c>
      <c r="J5">
        <v>3.5000000000000003E-2</v>
      </c>
      <c r="K5">
        <v>0.13</v>
      </c>
      <c r="L5">
        <v>9.0000000000000011E-2</v>
      </c>
      <c r="M5">
        <v>0.19500000000000001</v>
      </c>
      <c r="N5">
        <v>0.13500000000000001</v>
      </c>
      <c r="O5">
        <v>0.18</v>
      </c>
      <c r="P5">
        <v>0.19</v>
      </c>
    </row>
    <row r="6" spans="1:16" x14ac:dyDescent="0.25">
      <c r="A6">
        <v>4</v>
      </c>
      <c r="B6">
        <v>0.05</v>
      </c>
      <c r="C6">
        <v>0.1</v>
      </c>
      <c r="D6">
        <v>3.5999999999999997E-2</v>
      </c>
      <c r="E6">
        <v>0.08</v>
      </c>
      <c r="F6">
        <v>0.04</v>
      </c>
      <c r="G6">
        <v>3.5000000000000003E-2</v>
      </c>
      <c r="H6">
        <v>20</v>
      </c>
      <c r="I6">
        <v>8.3000000000000004E-2</v>
      </c>
      <c r="J6">
        <v>3.5000000000000003E-2</v>
      </c>
      <c r="K6">
        <v>0.12</v>
      </c>
      <c r="L6">
        <v>9.0000000000000011E-2</v>
      </c>
      <c r="M6">
        <v>0.18</v>
      </c>
      <c r="N6">
        <v>0.13500000000000001</v>
      </c>
      <c r="O6">
        <v>0.18</v>
      </c>
      <c r="P6">
        <v>0.28999999999999998</v>
      </c>
    </row>
    <row r="7" spans="1:16" x14ac:dyDescent="0.25">
      <c r="A7">
        <v>5</v>
      </c>
      <c r="B7">
        <v>0.05</v>
      </c>
      <c r="C7">
        <v>0.1</v>
      </c>
      <c r="D7">
        <v>3.5999999999999997E-2</v>
      </c>
      <c r="E7">
        <v>0.08</v>
      </c>
      <c r="F7">
        <v>0.04</v>
      </c>
      <c r="G7">
        <v>3.5000000000000003E-2</v>
      </c>
      <c r="H7">
        <v>20</v>
      </c>
      <c r="I7">
        <v>8.3000000000000004E-2</v>
      </c>
      <c r="J7">
        <v>3.5000000000000003E-2</v>
      </c>
      <c r="K7">
        <v>0.12</v>
      </c>
      <c r="L7">
        <v>9.0000000000000011E-2</v>
      </c>
      <c r="M7">
        <v>0.18</v>
      </c>
      <c r="N7">
        <v>0.13500000000000001</v>
      </c>
      <c r="O7">
        <v>0.18</v>
      </c>
      <c r="P7">
        <v>0.38</v>
      </c>
    </row>
    <row r="8" spans="1:16" x14ac:dyDescent="0.25">
      <c r="A8">
        <v>6</v>
      </c>
      <c r="B8">
        <v>0.05</v>
      </c>
      <c r="C8">
        <v>0.1</v>
      </c>
      <c r="D8">
        <v>3.5999999999999997E-2</v>
      </c>
      <c r="E8">
        <v>0.08</v>
      </c>
      <c r="F8">
        <v>0.04</v>
      </c>
      <c r="G8">
        <v>3.5000000000000003E-2</v>
      </c>
      <c r="H8">
        <v>20</v>
      </c>
      <c r="I8">
        <v>8.3000000000000004E-2</v>
      </c>
      <c r="J8">
        <v>3.5000000000000003E-2</v>
      </c>
      <c r="K8">
        <v>0.12</v>
      </c>
      <c r="L8">
        <v>9.0000000000000011E-2</v>
      </c>
      <c r="M8">
        <v>0.18</v>
      </c>
      <c r="N8">
        <v>0.13500000000000001</v>
      </c>
      <c r="O8">
        <v>0.18</v>
      </c>
      <c r="P8">
        <v>0.38</v>
      </c>
    </row>
  </sheetData>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99387A-A1B0-4025-B796-10FB40842DAE}">
  <sheetPr>
    <tabColor theme="5"/>
  </sheetPr>
  <dimension ref="A1:S25"/>
  <sheetViews>
    <sheetView zoomScale="87" zoomScaleNormal="87" workbookViewId="0">
      <pane xSplit="4" ySplit="10" topLeftCell="E11" activePane="bottomRight" state="frozen"/>
      <selection pane="topRight" activeCell="E1" sqref="E1"/>
      <selection pane="bottomLeft" activeCell="A11" sqref="A11"/>
      <selection pane="bottomRight" activeCell="J15" sqref="J15"/>
    </sheetView>
  </sheetViews>
  <sheetFormatPr defaultColWidth="9.140625" defaultRowHeight="15" x14ac:dyDescent="0.25"/>
  <cols>
    <col min="1" max="1" width="30.42578125" bestFit="1" customWidth="1"/>
    <col min="2" max="2" width="21" bestFit="1" customWidth="1"/>
    <col min="3" max="6" width="18.5703125" customWidth="1"/>
    <col min="7" max="7" width="15.5703125"/>
    <col min="9" max="45" width="18.5703125" customWidth="1"/>
    <col min="1013" max="1024" width="11.5703125" customWidth="1"/>
  </cols>
  <sheetData>
    <row r="1" spans="1:19" s="24" customFormat="1" ht="30" x14ac:dyDescent="0.25">
      <c r="A1" s="23" t="s">
        <v>48</v>
      </c>
      <c r="B1" s="23" t="s">
        <v>49</v>
      </c>
      <c r="C1" s="23" t="s">
        <v>25</v>
      </c>
      <c r="D1" s="23" t="s">
        <v>50</v>
      </c>
      <c r="E1" s="23" t="s">
        <v>51</v>
      </c>
      <c r="F1" s="23" t="s">
        <v>52</v>
      </c>
      <c r="G1" s="30" t="s">
        <v>81</v>
      </c>
      <c r="H1" s="30" t="s">
        <v>440</v>
      </c>
      <c r="I1" s="23" t="s">
        <v>39</v>
      </c>
      <c r="J1" s="23" t="s">
        <v>53</v>
      </c>
      <c r="K1" s="23" t="s">
        <v>54</v>
      </c>
      <c r="L1" s="23" t="s">
        <v>55</v>
      </c>
      <c r="M1" s="23" t="s">
        <v>56</v>
      </c>
      <c r="N1" s="23" t="s">
        <v>57</v>
      </c>
      <c r="O1" s="23" t="s">
        <v>58</v>
      </c>
      <c r="P1" s="23" t="s">
        <v>59</v>
      </c>
      <c r="Q1" s="23" t="s">
        <v>60</v>
      </c>
      <c r="R1" s="24" t="s">
        <v>198</v>
      </c>
      <c r="S1" s="24" t="s">
        <v>468</v>
      </c>
    </row>
    <row r="2" spans="1:19" x14ac:dyDescent="0.25">
      <c r="A2" s="10" t="s">
        <v>61</v>
      </c>
      <c r="B2" s="10" t="s">
        <v>26</v>
      </c>
      <c r="C2" s="10" t="s">
        <v>156</v>
      </c>
      <c r="D2" s="10">
        <v>0.05</v>
      </c>
      <c r="E2" s="10">
        <v>0.20200000000000001</v>
      </c>
      <c r="F2" s="10" t="s">
        <v>62</v>
      </c>
      <c r="G2" s="33"/>
      <c r="H2" s="33"/>
      <c r="I2" s="10"/>
      <c r="J2" s="13" t="s">
        <v>155</v>
      </c>
      <c r="K2" s="10"/>
      <c r="L2" s="10"/>
      <c r="M2" s="10"/>
      <c r="N2" s="10"/>
      <c r="O2" s="10"/>
      <c r="P2" s="10"/>
      <c r="Q2" s="10"/>
      <c r="S2">
        <v>1</v>
      </c>
    </row>
    <row r="3" spans="1:19" x14ac:dyDescent="0.25">
      <c r="A3" s="10" t="s">
        <v>63</v>
      </c>
      <c r="B3" s="10" t="s">
        <v>27</v>
      </c>
      <c r="C3" s="10" t="s">
        <v>64</v>
      </c>
      <c r="D3" s="10">
        <v>0.1</v>
      </c>
      <c r="E3" s="10">
        <v>0</v>
      </c>
      <c r="F3" s="10" t="s">
        <v>62</v>
      </c>
      <c r="G3" s="33">
        <v>10</v>
      </c>
      <c r="H3" s="33"/>
      <c r="I3" s="10"/>
      <c r="J3" s="13" t="s">
        <v>159</v>
      </c>
      <c r="K3" s="10"/>
      <c r="L3" s="10"/>
      <c r="M3" s="10"/>
      <c r="N3" s="10"/>
      <c r="O3" s="10"/>
      <c r="P3" s="10"/>
      <c r="Q3" s="10"/>
      <c r="R3">
        <v>1</v>
      </c>
      <c r="S3">
        <v>2</v>
      </c>
    </row>
    <row r="4" spans="1:19" x14ac:dyDescent="0.25">
      <c r="A4" s="10" t="s">
        <v>275</v>
      </c>
      <c r="B4" s="10" t="s">
        <v>276</v>
      </c>
      <c r="C4" s="10" t="s">
        <v>130</v>
      </c>
      <c r="D4" s="10">
        <v>3.5999999999999997E-2</v>
      </c>
      <c r="E4" s="10">
        <v>0.29099999999999998</v>
      </c>
      <c r="F4" s="10" t="s">
        <v>62</v>
      </c>
      <c r="G4" s="35"/>
      <c r="H4" s="35"/>
      <c r="I4" s="10"/>
      <c r="J4" s="10" t="s">
        <v>664</v>
      </c>
      <c r="K4" s="10"/>
      <c r="L4" s="10"/>
      <c r="M4" s="10"/>
      <c r="N4" s="10"/>
      <c r="O4" s="10"/>
      <c r="P4" s="10"/>
      <c r="Q4" s="10"/>
      <c r="S4">
        <v>3</v>
      </c>
    </row>
    <row r="5" spans="1:19" x14ac:dyDescent="0.25">
      <c r="A5" s="10" t="s">
        <v>65</v>
      </c>
      <c r="B5" s="10" t="s">
        <v>27</v>
      </c>
      <c r="C5" s="10" t="s">
        <v>66</v>
      </c>
      <c r="D5" s="10">
        <v>0</v>
      </c>
      <c r="E5" s="10">
        <v>0</v>
      </c>
      <c r="F5" s="10" t="s">
        <v>67</v>
      </c>
      <c r="G5" s="35"/>
      <c r="H5" s="35">
        <v>1</v>
      </c>
      <c r="I5" s="10"/>
      <c r="J5" s="10">
        <v>1</v>
      </c>
      <c r="K5" s="10">
        <v>0</v>
      </c>
      <c r="L5" s="10"/>
      <c r="M5" s="10"/>
      <c r="N5" s="10">
        <f>lifetime!B2</f>
        <v>25</v>
      </c>
      <c r="O5" s="10">
        <v>0.06</v>
      </c>
      <c r="P5" s="10">
        <v>17.8</v>
      </c>
      <c r="Q5" s="10">
        <v>0.04</v>
      </c>
    </row>
    <row r="6" spans="1:19" x14ac:dyDescent="0.25">
      <c r="A6" s="10" t="s">
        <v>68</v>
      </c>
      <c r="B6" s="10" t="s">
        <v>27</v>
      </c>
      <c r="C6" s="10" t="s">
        <v>69</v>
      </c>
      <c r="D6" s="10">
        <v>0</v>
      </c>
      <c r="E6" s="10">
        <v>0</v>
      </c>
      <c r="F6" s="10" t="s">
        <v>67</v>
      </c>
      <c r="G6" s="1"/>
      <c r="H6" s="1">
        <v>2</v>
      </c>
      <c r="I6" s="10"/>
      <c r="J6" s="10">
        <v>1</v>
      </c>
      <c r="K6" s="10">
        <v>0</v>
      </c>
      <c r="L6" s="10"/>
      <c r="M6" s="10"/>
      <c r="N6" s="10">
        <f>lifetime!C2</f>
        <v>25</v>
      </c>
      <c r="O6" s="10">
        <v>0.06</v>
      </c>
      <c r="P6" s="10">
        <v>25.4</v>
      </c>
      <c r="Q6" s="10">
        <v>0.04</v>
      </c>
    </row>
    <row r="7" spans="1:19" x14ac:dyDescent="0.25">
      <c r="A7" s="10" t="s">
        <v>70</v>
      </c>
      <c r="B7" s="10" t="s">
        <v>27</v>
      </c>
      <c r="C7" s="10" t="s">
        <v>69</v>
      </c>
      <c r="D7" s="10">
        <v>0</v>
      </c>
      <c r="E7" s="10">
        <v>0</v>
      </c>
      <c r="F7" s="10" t="s">
        <v>67</v>
      </c>
      <c r="G7" s="1"/>
      <c r="H7" s="1">
        <v>4</v>
      </c>
      <c r="I7" s="10"/>
      <c r="J7" s="10">
        <v>1</v>
      </c>
      <c r="K7" s="10">
        <v>0</v>
      </c>
      <c r="L7" s="10"/>
      <c r="M7" s="10"/>
      <c r="N7" s="10">
        <f>lifetime!D2</f>
        <v>25</v>
      </c>
      <c r="O7" s="10">
        <v>0.06</v>
      </c>
      <c r="P7" s="10">
        <v>57</v>
      </c>
      <c r="Q7" s="10">
        <v>0.04</v>
      </c>
    </row>
    <row r="8" spans="1:19" x14ac:dyDescent="0.25">
      <c r="A8" s="10" t="s">
        <v>120</v>
      </c>
      <c r="B8" s="10" t="s">
        <v>117</v>
      </c>
      <c r="C8" s="10" t="s">
        <v>119</v>
      </c>
      <c r="D8" s="10">
        <v>0</v>
      </c>
      <c r="E8" s="10">
        <v>0</v>
      </c>
      <c r="F8" s="10" t="s">
        <v>67</v>
      </c>
      <c r="G8" s="1">
        <v>-1</v>
      </c>
      <c r="H8" s="1"/>
      <c r="I8" s="10"/>
      <c r="J8" s="13" t="s">
        <v>157</v>
      </c>
      <c r="K8" s="10"/>
      <c r="L8" s="10"/>
      <c r="M8" s="10"/>
      <c r="N8" s="10"/>
      <c r="O8" s="10">
        <v>0.06</v>
      </c>
      <c r="P8" s="10"/>
      <c r="Q8" s="10">
        <v>0.04</v>
      </c>
    </row>
    <row r="9" spans="1:19" x14ac:dyDescent="0.25">
      <c r="A9" s="10" t="s">
        <v>121</v>
      </c>
      <c r="B9" s="10" t="s">
        <v>27</v>
      </c>
      <c r="C9" s="10" t="s">
        <v>122</v>
      </c>
      <c r="D9" s="62">
        <v>0</v>
      </c>
      <c r="E9" s="10">
        <v>0</v>
      </c>
      <c r="F9" s="10" t="s">
        <v>67</v>
      </c>
      <c r="I9" s="10"/>
      <c r="J9" s="13" t="s">
        <v>138</v>
      </c>
      <c r="K9" s="10"/>
      <c r="L9" s="10"/>
      <c r="M9" s="10"/>
      <c r="N9" s="10"/>
      <c r="O9" s="10">
        <v>0.06</v>
      </c>
      <c r="P9" s="10"/>
      <c r="Q9" s="10">
        <v>0.04</v>
      </c>
    </row>
    <row r="10" spans="1:19" x14ac:dyDescent="0.25">
      <c r="A10" s="10" t="s">
        <v>137</v>
      </c>
      <c r="B10" s="25" t="s">
        <v>409</v>
      </c>
      <c r="C10" s="10" t="s">
        <v>139</v>
      </c>
      <c r="D10" s="10">
        <v>0</v>
      </c>
      <c r="E10" s="10">
        <v>0</v>
      </c>
      <c r="F10" s="10" t="s">
        <v>67</v>
      </c>
      <c r="G10" s="1"/>
      <c r="H10" s="1"/>
      <c r="I10" s="10"/>
      <c r="J10" s="63" t="s">
        <v>140</v>
      </c>
      <c r="K10" s="10"/>
      <c r="L10" s="10"/>
      <c r="M10" s="10"/>
      <c r="N10" s="10"/>
      <c r="O10" s="10">
        <v>0.06</v>
      </c>
      <c r="P10" s="10"/>
      <c r="Q10" s="10">
        <v>0.04</v>
      </c>
    </row>
    <row r="11" spans="1:19" x14ac:dyDescent="0.25">
      <c r="A11" s="10" t="s">
        <v>283</v>
      </c>
      <c r="B11" s="25" t="s">
        <v>412</v>
      </c>
      <c r="C11" s="10" t="s">
        <v>141</v>
      </c>
      <c r="D11" s="10">
        <v>0.08</v>
      </c>
      <c r="E11" s="10">
        <v>0</v>
      </c>
      <c r="F11" s="10" t="s">
        <v>67</v>
      </c>
      <c r="G11" s="1">
        <v>9</v>
      </c>
      <c r="H11" s="1"/>
      <c r="I11" s="10"/>
      <c r="J11" s="10" t="s">
        <v>157</v>
      </c>
      <c r="K11" s="10"/>
      <c r="L11" s="10"/>
      <c r="M11" s="10"/>
      <c r="N11" s="10"/>
      <c r="O11" s="10">
        <v>0.06</v>
      </c>
      <c r="P11" s="10"/>
      <c r="Q11" s="10">
        <v>0.04</v>
      </c>
    </row>
    <row r="12" spans="1:19" x14ac:dyDescent="0.25">
      <c r="A12" s="10" t="s">
        <v>182</v>
      </c>
      <c r="B12" s="10" t="s">
        <v>26</v>
      </c>
      <c r="C12" s="10" t="s">
        <v>183</v>
      </c>
      <c r="D12" s="10">
        <v>0.04</v>
      </c>
      <c r="E12" s="10">
        <v>0.20200000000000001</v>
      </c>
      <c r="F12" s="10" t="s">
        <v>62</v>
      </c>
      <c r="G12" s="1"/>
      <c r="H12" s="1"/>
      <c r="I12" s="10"/>
      <c r="J12" s="10" t="s">
        <v>184</v>
      </c>
      <c r="K12" s="10"/>
      <c r="L12" s="10"/>
      <c r="M12" s="10"/>
      <c r="N12" s="10"/>
      <c r="O12" s="10">
        <v>0.06</v>
      </c>
      <c r="P12" s="10"/>
      <c r="Q12" s="10">
        <v>0.04</v>
      </c>
    </row>
    <row r="13" spans="1:19" x14ac:dyDescent="0.25">
      <c r="A13" s="10" t="s">
        <v>187</v>
      </c>
      <c r="B13" s="10" t="s">
        <v>27</v>
      </c>
      <c r="C13" s="10" t="s">
        <v>188</v>
      </c>
      <c r="D13" s="10">
        <v>0</v>
      </c>
      <c r="E13" s="10">
        <v>0</v>
      </c>
      <c r="F13" s="10" t="s">
        <v>67</v>
      </c>
      <c r="G13" s="1">
        <v>-1</v>
      </c>
      <c r="H13" s="1"/>
      <c r="I13" s="10"/>
      <c r="J13" s="10" t="s">
        <v>157</v>
      </c>
      <c r="K13" s="10"/>
      <c r="L13" s="10"/>
      <c r="M13" s="10"/>
      <c r="N13" s="10"/>
      <c r="O13" s="10">
        <v>0.06</v>
      </c>
      <c r="P13" s="10"/>
      <c r="Q13" s="10">
        <v>0.04</v>
      </c>
    </row>
    <row r="14" spans="1:19" x14ac:dyDescent="0.25">
      <c r="A14" s="10" t="s">
        <v>284</v>
      </c>
      <c r="B14" s="10" t="s">
        <v>189</v>
      </c>
      <c r="C14" s="10" t="s">
        <v>191</v>
      </c>
      <c r="D14" s="10">
        <v>3.5000000000000003E-2</v>
      </c>
      <c r="E14" s="10">
        <v>0</v>
      </c>
      <c r="F14" s="10" t="s">
        <v>62</v>
      </c>
      <c r="G14" s="1">
        <v>7</v>
      </c>
      <c r="H14" s="1"/>
      <c r="I14" s="10"/>
      <c r="J14" s="10" t="s">
        <v>197</v>
      </c>
      <c r="K14" s="10"/>
      <c r="L14" s="10"/>
      <c r="M14" s="10"/>
      <c r="N14" s="10"/>
      <c r="O14" s="10">
        <v>0.06</v>
      </c>
      <c r="P14" s="10"/>
      <c r="Q14" s="10">
        <v>0.04</v>
      </c>
    </row>
    <row r="15" spans="1:19" x14ac:dyDescent="0.25">
      <c r="A15" s="10" t="s">
        <v>277</v>
      </c>
      <c r="B15" s="10" t="s">
        <v>276</v>
      </c>
      <c r="C15" s="10" t="s">
        <v>130</v>
      </c>
      <c r="D15" s="10">
        <v>8.3000000000000004E-2</v>
      </c>
      <c r="E15" s="10">
        <v>0.29099999999999998</v>
      </c>
      <c r="F15" s="10" t="s">
        <v>62</v>
      </c>
      <c r="G15" s="1">
        <v>6</v>
      </c>
      <c r="H15" s="1"/>
      <c r="I15" s="10"/>
      <c r="J15" s="10" t="s">
        <v>664</v>
      </c>
      <c r="K15" s="10"/>
      <c r="L15" s="10"/>
      <c r="M15" s="10"/>
      <c r="N15" s="10"/>
      <c r="O15" s="10">
        <v>0.06</v>
      </c>
      <c r="P15" s="10"/>
      <c r="Q15" s="10">
        <v>0.04</v>
      </c>
      <c r="S15">
        <v>3</v>
      </c>
    </row>
    <row r="16" spans="1:19" x14ac:dyDescent="0.25">
      <c r="A16" s="79" t="s">
        <v>285</v>
      </c>
      <c r="B16" s="10" t="s">
        <v>189</v>
      </c>
      <c r="C16" s="79" t="s">
        <v>286</v>
      </c>
      <c r="D16" s="10">
        <v>3.5999999999999997E-2</v>
      </c>
      <c r="E16" s="79">
        <v>0.41</v>
      </c>
      <c r="F16" s="10" t="s">
        <v>62</v>
      </c>
      <c r="G16" s="1">
        <v>-1</v>
      </c>
      <c r="H16" s="1"/>
      <c r="J16" s="79" t="s">
        <v>293</v>
      </c>
      <c r="S16">
        <v>4</v>
      </c>
    </row>
    <row r="17" spans="1:19" x14ac:dyDescent="0.25">
      <c r="A17" t="s">
        <v>418</v>
      </c>
      <c r="B17" s="65" t="s">
        <v>35</v>
      </c>
      <c r="C17" s="79" t="s">
        <v>400</v>
      </c>
      <c r="D17" s="79">
        <v>0</v>
      </c>
      <c r="E17" s="79">
        <v>0</v>
      </c>
      <c r="F17" s="10" t="s">
        <v>67</v>
      </c>
      <c r="J17" s="10" t="s">
        <v>157</v>
      </c>
    </row>
    <row r="18" spans="1:19" x14ac:dyDescent="0.25">
      <c r="A18" t="s">
        <v>419</v>
      </c>
      <c r="B18" s="65" t="s">
        <v>31</v>
      </c>
      <c r="C18" s="79" t="s">
        <v>401</v>
      </c>
      <c r="D18" s="79">
        <v>0</v>
      </c>
      <c r="F18" s="10" t="s">
        <v>67</v>
      </c>
      <c r="J18" s="10" t="s">
        <v>157</v>
      </c>
    </row>
    <row r="19" spans="1:19" x14ac:dyDescent="0.25">
      <c r="A19" t="s">
        <v>420</v>
      </c>
      <c r="B19" s="65" t="s">
        <v>35</v>
      </c>
      <c r="C19" s="79" t="s">
        <v>406</v>
      </c>
      <c r="D19" s="79">
        <v>0</v>
      </c>
      <c r="F19" s="10" t="s">
        <v>67</v>
      </c>
      <c r="J19" s="10" t="s">
        <v>157</v>
      </c>
    </row>
    <row r="20" spans="1:19" x14ac:dyDescent="0.25">
      <c r="A20" t="s">
        <v>421</v>
      </c>
      <c r="B20" s="65" t="s">
        <v>31</v>
      </c>
      <c r="C20" s="79" t="s">
        <v>407</v>
      </c>
      <c r="D20" s="79">
        <v>0</v>
      </c>
      <c r="F20" s="10" t="s">
        <v>67</v>
      </c>
      <c r="J20" s="10" t="s">
        <v>157</v>
      </c>
    </row>
    <row r="21" spans="1:19" x14ac:dyDescent="0.25">
      <c r="A21" t="s">
        <v>428</v>
      </c>
      <c r="B21" s="65" t="s">
        <v>29</v>
      </c>
      <c r="C21" s="79" t="s">
        <v>430</v>
      </c>
      <c r="F21" s="10" t="s">
        <v>62</v>
      </c>
      <c r="J21" s="79" t="s">
        <v>432</v>
      </c>
      <c r="S21">
        <v>5</v>
      </c>
    </row>
    <row r="22" spans="1:19" x14ac:dyDescent="0.25">
      <c r="A22" t="s">
        <v>429</v>
      </c>
      <c r="B22" s="65" t="s">
        <v>29</v>
      </c>
      <c r="C22" s="79" t="s">
        <v>431</v>
      </c>
      <c r="F22" s="10" t="s">
        <v>62</v>
      </c>
      <c r="G22">
        <v>11</v>
      </c>
      <c r="J22" s="79" t="s">
        <v>432</v>
      </c>
      <c r="S22">
        <v>5</v>
      </c>
    </row>
    <row r="23" spans="1:19" x14ac:dyDescent="0.25">
      <c r="A23" t="s">
        <v>433</v>
      </c>
      <c r="B23" s="65" t="s">
        <v>29</v>
      </c>
      <c r="C23" s="79" t="s">
        <v>430</v>
      </c>
      <c r="F23" s="10" t="s">
        <v>62</v>
      </c>
      <c r="J23" s="79" t="s">
        <v>435</v>
      </c>
      <c r="S23">
        <v>5</v>
      </c>
    </row>
    <row r="24" spans="1:19" x14ac:dyDescent="0.25">
      <c r="A24" t="s">
        <v>434</v>
      </c>
      <c r="B24" s="65" t="s">
        <v>29</v>
      </c>
      <c r="C24" s="79" t="s">
        <v>431</v>
      </c>
      <c r="F24" s="10" t="s">
        <v>62</v>
      </c>
      <c r="G24">
        <v>11</v>
      </c>
      <c r="J24" s="79" t="s">
        <v>435</v>
      </c>
      <c r="S24">
        <v>5</v>
      </c>
    </row>
    <row r="25" spans="1:19" x14ac:dyDescent="0.25">
      <c r="A25" s="10"/>
    </row>
  </sheetData>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413D1F-CD17-45B0-9A5E-F6777EE22528}">
  <sheetPr>
    <tabColor theme="5"/>
  </sheetPr>
  <dimension ref="A1:H3"/>
  <sheetViews>
    <sheetView workbookViewId="0">
      <selection activeCell="H17" sqref="H17"/>
    </sheetView>
  </sheetViews>
  <sheetFormatPr defaultRowHeight="15" x14ac:dyDescent="0.25"/>
  <cols>
    <col min="1" max="1" width="13.5703125" bestFit="1" customWidth="1"/>
    <col min="3" max="3" width="21.7109375" bestFit="1" customWidth="1"/>
    <col min="5" max="5" width="15.28515625" bestFit="1" customWidth="1"/>
    <col min="6" max="6" width="15.28515625" customWidth="1"/>
  </cols>
  <sheetData>
    <row r="1" spans="1:8" s="24" customFormat="1" ht="45" x14ac:dyDescent="0.25">
      <c r="A1" s="23" t="s">
        <v>48</v>
      </c>
      <c r="B1" s="23" t="s">
        <v>49</v>
      </c>
      <c r="C1" s="23" t="s">
        <v>25</v>
      </c>
      <c r="D1" s="23" t="s">
        <v>50</v>
      </c>
      <c r="E1" s="23" t="s">
        <v>51</v>
      </c>
      <c r="F1" s="23" t="s">
        <v>79</v>
      </c>
      <c r="G1" s="23" t="s">
        <v>58</v>
      </c>
      <c r="H1" s="23" t="s">
        <v>60</v>
      </c>
    </row>
    <row r="2" spans="1:8" x14ac:dyDescent="0.25">
      <c r="A2" t="s">
        <v>445</v>
      </c>
      <c r="B2" s="10" t="s">
        <v>27</v>
      </c>
      <c r="C2" t="s">
        <v>448</v>
      </c>
      <c r="D2">
        <v>0</v>
      </c>
      <c r="E2">
        <v>0</v>
      </c>
      <c r="F2">
        <v>0.8</v>
      </c>
      <c r="G2" s="10">
        <v>0.06</v>
      </c>
      <c r="H2" s="10">
        <v>0.04</v>
      </c>
    </row>
    <row r="3" spans="1:8" x14ac:dyDescent="0.25">
      <c r="A3" t="s">
        <v>446</v>
      </c>
      <c r="B3" s="10" t="s">
        <v>27</v>
      </c>
      <c r="C3" t="s">
        <v>449</v>
      </c>
      <c r="D3">
        <v>0</v>
      </c>
      <c r="E3">
        <v>0</v>
      </c>
      <c r="F3">
        <v>0.6</v>
      </c>
      <c r="G3" s="10">
        <v>0.06</v>
      </c>
      <c r="H3" s="10">
        <v>0.04</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692585-ABB8-4CF8-8CB2-1C8649E8D914}">
  <sheetPr>
    <tabColor theme="5"/>
  </sheetPr>
  <dimension ref="A1:I3"/>
  <sheetViews>
    <sheetView workbookViewId="0">
      <selection activeCell="E10" sqref="E10"/>
    </sheetView>
  </sheetViews>
  <sheetFormatPr defaultRowHeight="15" x14ac:dyDescent="0.25"/>
  <cols>
    <col min="1" max="1" width="21.140625" bestFit="1" customWidth="1"/>
    <col min="2" max="2" width="15.7109375" bestFit="1" customWidth="1"/>
    <col min="3" max="3" width="22" bestFit="1" customWidth="1"/>
    <col min="4" max="4" width="9" bestFit="1" customWidth="1"/>
    <col min="5" max="5" width="5.42578125" bestFit="1" customWidth="1"/>
    <col min="6" max="6" width="8.85546875" bestFit="1" customWidth="1"/>
    <col min="7" max="7" width="6" bestFit="1" customWidth="1"/>
  </cols>
  <sheetData>
    <row r="1" spans="1:9" s="39" customFormat="1" ht="38.25" x14ac:dyDescent="0.25">
      <c r="A1" s="37" t="s">
        <v>72</v>
      </c>
      <c r="B1" s="38" t="s">
        <v>73</v>
      </c>
      <c r="C1" s="38" t="s">
        <v>86</v>
      </c>
      <c r="D1" s="38" t="s">
        <v>74</v>
      </c>
      <c r="E1" s="38" t="s">
        <v>75</v>
      </c>
      <c r="F1" s="38" t="s">
        <v>87</v>
      </c>
      <c r="I1" s="40"/>
    </row>
    <row r="2" spans="1:9" s="29" customFormat="1" x14ac:dyDescent="0.25">
      <c r="A2" s="25" t="s">
        <v>408</v>
      </c>
      <c r="B2" s="25" t="s">
        <v>409</v>
      </c>
      <c r="C2" s="10" t="s">
        <v>410</v>
      </c>
      <c r="D2" s="25" t="s">
        <v>27</v>
      </c>
      <c r="E2" s="27">
        <v>1</v>
      </c>
      <c r="F2" s="27">
        <v>0.53</v>
      </c>
      <c r="G2" s="41"/>
      <c r="H2" s="25"/>
      <c r="I2" s="25"/>
    </row>
    <row r="3" spans="1:9" s="29" customFormat="1" x14ac:dyDescent="0.25">
      <c r="A3" s="25" t="s">
        <v>411</v>
      </c>
      <c r="B3" s="25" t="s">
        <v>412</v>
      </c>
      <c r="C3" s="10" t="s">
        <v>413</v>
      </c>
      <c r="D3" s="25" t="s">
        <v>26</v>
      </c>
      <c r="E3" s="27">
        <v>1</v>
      </c>
      <c r="F3" s="27">
        <v>0.15</v>
      </c>
      <c r="G3" s="41"/>
      <c r="H3" s="25"/>
      <c r="I3" s="25"/>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079A32-2D63-4229-B8C7-6E541C54AE37}">
  <sheetPr>
    <tabColor theme="5"/>
  </sheetPr>
  <dimension ref="A1:G25"/>
  <sheetViews>
    <sheetView workbookViewId="0">
      <selection activeCell="A25" sqref="A25"/>
    </sheetView>
  </sheetViews>
  <sheetFormatPr defaultColWidth="8.5703125" defaultRowHeight="15" x14ac:dyDescent="0.25"/>
  <cols>
    <col min="1" max="1" width="25.85546875" style="1" bestFit="1" customWidth="1"/>
    <col min="2" max="5" width="27.85546875" style="1" customWidth="1"/>
    <col min="6" max="6" width="83.5703125" style="1" customWidth="1"/>
    <col min="7" max="7" width="23.7109375" style="1" customWidth="1"/>
    <col min="8" max="16384" width="8.5703125" style="1"/>
  </cols>
  <sheetData>
    <row r="1" spans="1:7" s="12" customFormat="1" ht="30" x14ac:dyDescent="0.25">
      <c r="A1" s="12" t="s">
        <v>22</v>
      </c>
      <c r="B1" s="11" t="s">
        <v>23</v>
      </c>
      <c r="C1" s="11" t="s">
        <v>24</v>
      </c>
      <c r="D1" s="23" t="s">
        <v>370</v>
      </c>
      <c r="E1" s="23" t="s">
        <v>371</v>
      </c>
      <c r="F1" s="12" t="s">
        <v>25</v>
      </c>
    </row>
    <row r="2" spans="1:7" x14ac:dyDescent="0.25">
      <c r="A2" s="65" t="s">
        <v>27</v>
      </c>
      <c r="B2" s="1">
        <v>1</v>
      </c>
      <c r="F2" s="1" t="s">
        <v>28</v>
      </c>
    </row>
    <row r="3" spans="1:7" x14ac:dyDescent="0.25">
      <c r="A3" s="65" t="s">
        <v>29</v>
      </c>
      <c r="B3" s="1">
        <v>0</v>
      </c>
      <c r="F3" s="1" t="s">
        <v>30</v>
      </c>
    </row>
    <row r="4" spans="1:7" ht="12.95" customHeight="1" x14ac:dyDescent="0.25">
      <c r="A4" s="65" t="s">
        <v>31</v>
      </c>
      <c r="B4" s="1">
        <v>2</v>
      </c>
      <c r="C4" s="1">
        <v>15</v>
      </c>
      <c r="D4" s="1">
        <v>3.0000000000000001E-3</v>
      </c>
      <c r="E4" s="1">
        <v>0.19</v>
      </c>
      <c r="F4" s="1" t="s">
        <v>32</v>
      </c>
      <c r="G4" s="1">
        <v>0.01</v>
      </c>
    </row>
    <row r="5" spans="1:7" x14ac:dyDescent="0.25">
      <c r="A5" s="65" t="s">
        <v>33</v>
      </c>
      <c r="B5" s="1">
        <v>0</v>
      </c>
      <c r="F5" s="1" t="s">
        <v>34</v>
      </c>
    </row>
    <row r="6" spans="1:7" x14ac:dyDescent="0.25">
      <c r="A6" s="65" t="s">
        <v>35</v>
      </c>
      <c r="B6" s="1">
        <v>1</v>
      </c>
      <c r="C6" s="1">
        <v>2</v>
      </c>
      <c r="F6" s="1" t="s">
        <v>36</v>
      </c>
    </row>
    <row r="7" spans="1:7" x14ac:dyDescent="0.25">
      <c r="A7" s="65" t="s">
        <v>128</v>
      </c>
      <c r="B7" s="1">
        <v>1</v>
      </c>
      <c r="F7" s="1" t="s">
        <v>129</v>
      </c>
    </row>
    <row r="8" spans="1:7" x14ac:dyDescent="0.25">
      <c r="A8" s="65" t="s">
        <v>26</v>
      </c>
      <c r="B8" s="1">
        <v>0</v>
      </c>
      <c r="F8" s="1" t="s">
        <v>132</v>
      </c>
    </row>
    <row r="9" spans="1:7" x14ac:dyDescent="0.25">
      <c r="A9" s="65" t="s">
        <v>276</v>
      </c>
      <c r="B9" s="1">
        <v>0</v>
      </c>
      <c r="F9" s="1" t="s">
        <v>133</v>
      </c>
    </row>
    <row r="10" spans="1:7" x14ac:dyDescent="0.25">
      <c r="A10" s="65" t="s">
        <v>117</v>
      </c>
      <c r="B10" s="1">
        <v>1</v>
      </c>
      <c r="F10" s="1" t="s">
        <v>134</v>
      </c>
    </row>
    <row r="11" spans="1:7" x14ac:dyDescent="0.25">
      <c r="A11" s="65" t="s">
        <v>128</v>
      </c>
      <c r="B11" s="1">
        <v>1</v>
      </c>
      <c r="F11" s="1" t="s">
        <v>129</v>
      </c>
    </row>
    <row r="12" spans="1:7" x14ac:dyDescent="0.25">
      <c r="A12" s="65" t="s">
        <v>189</v>
      </c>
      <c r="B12" s="1">
        <v>0</v>
      </c>
      <c r="F12" s="1" t="s">
        <v>190</v>
      </c>
    </row>
    <row r="13" spans="1:7" x14ac:dyDescent="0.25">
      <c r="A13" s="65" t="s">
        <v>223</v>
      </c>
      <c r="B13" s="1">
        <v>0</v>
      </c>
    </row>
    <row r="14" spans="1:7" x14ac:dyDescent="0.25">
      <c r="A14" s="10" t="s">
        <v>240</v>
      </c>
      <c r="B14" s="1">
        <v>0</v>
      </c>
    </row>
    <row r="15" spans="1:7" x14ac:dyDescent="0.25">
      <c r="A15" s="10" t="s">
        <v>246</v>
      </c>
      <c r="B15" s="1">
        <v>0</v>
      </c>
    </row>
    <row r="16" spans="1:7" x14ac:dyDescent="0.25">
      <c r="A16" s="10" t="s">
        <v>251</v>
      </c>
      <c r="B16" s="1">
        <v>0</v>
      </c>
    </row>
    <row r="17" spans="1:2" x14ac:dyDescent="0.25">
      <c r="A17" s="10" t="s">
        <v>241</v>
      </c>
      <c r="B17" s="1">
        <v>0</v>
      </c>
    </row>
    <row r="18" spans="1:2" x14ac:dyDescent="0.25">
      <c r="A18" s="10" t="s">
        <v>295</v>
      </c>
      <c r="B18" s="1">
        <v>0</v>
      </c>
    </row>
    <row r="19" spans="1:2" x14ac:dyDescent="0.25">
      <c r="A19" s="25" t="s">
        <v>409</v>
      </c>
      <c r="B19" s="1">
        <v>0</v>
      </c>
    </row>
    <row r="20" spans="1:2" x14ac:dyDescent="0.25">
      <c r="A20" s="10" t="s">
        <v>410</v>
      </c>
      <c r="B20" s="1">
        <v>0</v>
      </c>
    </row>
    <row r="21" spans="1:2" x14ac:dyDescent="0.25">
      <c r="A21" s="25" t="s">
        <v>412</v>
      </c>
      <c r="B21" s="1">
        <v>0</v>
      </c>
    </row>
    <row r="22" spans="1:2" x14ac:dyDescent="0.25">
      <c r="A22" s="10" t="s">
        <v>413</v>
      </c>
      <c r="B22" s="1">
        <v>0</v>
      </c>
    </row>
    <row r="23" spans="1:2" x14ac:dyDescent="0.25">
      <c r="A23" s="1" t="s">
        <v>462</v>
      </c>
      <c r="B23" s="1">
        <v>0</v>
      </c>
    </row>
    <row r="24" spans="1:2" x14ac:dyDescent="0.25">
      <c r="A24" s="65" t="s">
        <v>651</v>
      </c>
      <c r="B24" s="1">
        <v>0</v>
      </c>
    </row>
    <row r="25" spans="1:2" x14ac:dyDescent="0.25">
      <c r="A25" s="1" t="s">
        <v>661</v>
      </c>
      <c r="B25" s="1">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BDD616-F072-4B0F-96E0-CB8696084042}">
  <sheetPr>
    <tabColor theme="8" tint="-0.249977111117893"/>
  </sheetPr>
  <dimension ref="A2:BY72"/>
  <sheetViews>
    <sheetView workbookViewId="0">
      <pane xSplit="1" topLeftCell="BM1" activePane="topRight" state="frozen"/>
      <selection pane="topRight" activeCell="CA16" sqref="CA16"/>
    </sheetView>
  </sheetViews>
  <sheetFormatPr defaultRowHeight="15" x14ac:dyDescent="0.25"/>
  <cols>
    <col min="1" max="1" width="9.5703125" bestFit="1" customWidth="1"/>
    <col min="2" max="2" width="9.5703125" customWidth="1"/>
    <col min="3" max="3" width="13.85546875" bestFit="1" customWidth="1"/>
    <col min="4" max="5" width="13.85546875" customWidth="1"/>
    <col min="6" max="6" width="14.7109375" bestFit="1" customWidth="1"/>
    <col min="7" max="7" width="19.42578125" bestFit="1" customWidth="1"/>
    <col min="8" max="8" width="18.28515625" bestFit="1" customWidth="1"/>
    <col min="9" max="9" width="14.7109375" bestFit="1" customWidth="1"/>
    <col min="10" max="10" width="19.42578125" bestFit="1" customWidth="1"/>
    <col min="11" max="11" width="18.28515625" bestFit="1" customWidth="1"/>
    <col min="12" max="12" width="14.7109375" bestFit="1" customWidth="1"/>
    <col min="13" max="13" width="19.42578125" bestFit="1" customWidth="1"/>
    <col min="14" max="14" width="18.28515625" bestFit="1" customWidth="1"/>
    <col min="15" max="15" width="14.7109375" bestFit="1" customWidth="1"/>
    <col min="16" max="16" width="19.42578125" bestFit="1" customWidth="1"/>
    <col min="17" max="17" width="18.28515625" bestFit="1" customWidth="1"/>
    <col min="18" max="18" width="14.7109375" bestFit="1" customWidth="1"/>
    <col min="19" max="19" width="19.42578125" bestFit="1" customWidth="1"/>
    <col min="20" max="20" width="18.28515625" bestFit="1" customWidth="1"/>
    <col min="21" max="21" width="14.7109375" bestFit="1" customWidth="1"/>
    <col min="22" max="22" width="19.42578125" bestFit="1" customWidth="1"/>
    <col min="23" max="23" width="18.28515625" bestFit="1" customWidth="1"/>
    <col min="24" max="24" width="14.7109375" bestFit="1" customWidth="1"/>
    <col min="25" max="25" width="19.42578125" bestFit="1" customWidth="1"/>
    <col min="26" max="26" width="18.28515625" bestFit="1" customWidth="1"/>
    <col min="27" max="27" width="14.7109375" bestFit="1" customWidth="1"/>
    <col min="28" max="28" width="19.42578125" bestFit="1" customWidth="1"/>
    <col min="29" max="29" width="18.28515625" bestFit="1" customWidth="1"/>
    <col min="30" max="30" width="14.7109375" bestFit="1" customWidth="1"/>
    <col min="31" max="31" width="21.85546875" bestFit="1" customWidth="1"/>
    <col min="32" max="32" width="18.28515625" bestFit="1" customWidth="1"/>
    <col min="33" max="33" width="14.7109375" bestFit="1" customWidth="1"/>
    <col min="34" max="34" width="21.85546875" bestFit="1" customWidth="1"/>
    <col min="35" max="35" width="18.28515625" bestFit="1" customWidth="1"/>
    <col min="36" max="36" width="14.7109375" bestFit="1" customWidth="1"/>
    <col min="37" max="37" width="21.85546875" bestFit="1" customWidth="1"/>
    <col min="38" max="38" width="18.28515625" bestFit="1" customWidth="1"/>
    <col min="39" max="39" width="15.85546875" bestFit="1" customWidth="1"/>
    <col min="40" max="40" width="20.7109375" bestFit="1" customWidth="1"/>
    <col min="41" max="41" width="19.42578125" bestFit="1" customWidth="1"/>
    <col min="42" max="42" width="15.85546875" bestFit="1" customWidth="1"/>
    <col min="43" max="43" width="20.7109375" bestFit="1" customWidth="1"/>
    <col min="44" max="44" width="19.42578125" bestFit="1" customWidth="1"/>
    <col min="45" max="45" width="15.85546875" bestFit="1" customWidth="1"/>
    <col min="46" max="46" width="20.7109375" bestFit="1" customWidth="1"/>
    <col min="47" max="47" width="19.42578125" bestFit="1" customWidth="1"/>
    <col min="48" max="48" width="15.85546875" bestFit="1" customWidth="1"/>
    <col min="49" max="49" width="20.7109375" bestFit="1" customWidth="1"/>
    <col min="50" max="50" width="19.42578125" bestFit="1" customWidth="1"/>
    <col min="51" max="51" width="19.140625" bestFit="1" customWidth="1"/>
    <col min="52" max="52" width="23.85546875" bestFit="1" customWidth="1"/>
    <col min="53" max="53" width="22.5703125" bestFit="1" customWidth="1"/>
    <col min="54" max="54" width="19.140625" bestFit="1" customWidth="1"/>
    <col min="55" max="55" width="23.85546875" bestFit="1" customWidth="1"/>
    <col min="56" max="56" width="22.5703125" bestFit="1" customWidth="1"/>
    <col min="57" max="57" width="19.140625" bestFit="1" customWidth="1"/>
    <col min="58" max="58" width="23.85546875" bestFit="1" customWidth="1"/>
    <col min="59" max="59" width="22.5703125" bestFit="1" customWidth="1"/>
    <col min="63" max="63" width="28.5703125" customWidth="1"/>
    <col min="66" max="66" width="51.85546875" bestFit="1" customWidth="1"/>
  </cols>
  <sheetData>
    <row r="2" spans="1:77" ht="15.75" thickBot="1" x14ac:dyDescent="0.3">
      <c r="M2" t="s">
        <v>347</v>
      </c>
      <c r="AT2" t="s">
        <v>351</v>
      </c>
    </row>
    <row r="3" spans="1:77" x14ac:dyDescent="0.25">
      <c r="F3" s="125" t="s">
        <v>300</v>
      </c>
      <c r="G3" s="126"/>
      <c r="H3" s="127"/>
      <c r="I3" s="125" t="s">
        <v>315</v>
      </c>
      <c r="J3" s="126"/>
      <c r="K3" s="127"/>
      <c r="L3" s="128" t="s">
        <v>314</v>
      </c>
      <c r="M3" s="129"/>
      <c r="N3" s="130"/>
      <c r="O3" s="125" t="s">
        <v>316</v>
      </c>
      <c r="P3" s="126"/>
      <c r="Q3" s="127"/>
      <c r="R3" s="125" t="s">
        <v>299</v>
      </c>
      <c r="S3" s="126"/>
      <c r="T3" s="127"/>
      <c r="U3" s="125" t="s">
        <v>304</v>
      </c>
      <c r="V3" s="126"/>
      <c r="W3" s="127"/>
      <c r="X3" s="125" t="s">
        <v>305</v>
      </c>
      <c r="Y3" s="126"/>
      <c r="Z3" s="127"/>
      <c r="AA3" s="128" t="s">
        <v>318</v>
      </c>
      <c r="AB3" s="129"/>
      <c r="AC3" s="130"/>
      <c r="AD3" s="125" t="s">
        <v>323</v>
      </c>
      <c r="AE3" s="126"/>
      <c r="AF3" s="127"/>
      <c r="AG3" s="125" t="s">
        <v>322</v>
      </c>
      <c r="AH3" s="126"/>
      <c r="AI3" s="127"/>
      <c r="AJ3" s="134" t="s">
        <v>317</v>
      </c>
      <c r="AK3" s="135"/>
      <c r="AL3" s="136"/>
      <c r="AM3" s="125" t="s">
        <v>306</v>
      </c>
      <c r="AN3" s="126"/>
      <c r="AO3" s="127"/>
      <c r="AP3" s="125" t="s">
        <v>349</v>
      </c>
      <c r="AQ3" s="126"/>
      <c r="AR3" s="127"/>
      <c r="AS3" s="125" t="s">
        <v>348</v>
      </c>
      <c r="AT3" s="126"/>
      <c r="AU3" s="127"/>
      <c r="AV3" s="125" t="s">
        <v>352</v>
      </c>
      <c r="AW3" s="126"/>
      <c r="AX3" s="127"/>
      <c r="AY3" s="125" t="s">
        <v>310</v>
      </c>
      <c r="AZ3" s="126"/>
      <c r="BA3" s="127"/>
      <c r="BB3" s="125" t="s">
        <v>296</v>
      </c>
      <c r="BC3" s="126"/>
      <c r="BD3" s="127"/>
      <c r="BE3" s="125" t="s">
        <v>91</v>
      </c>
      <c r="BF3" s="126"/>
      <c r="BG3" s="127"/>
      <c r="BH3" s="125" t="s">
        <v>426</v>
      </c>
      <c r="BI3" s="126"/>
      <c r="BJ3" s="127"/>
      <c r="BK3" s="125" t="s">
        <v>445</v>
      </c>
      <c r="BL3" s="126"/>
      <c r="BM3" s="127"/>
      <c r="BN3" s="125" t="s">
        <v>446</v>
      </c>
      <c r="BO3" s="126"/>
      <c r="BP3" s="127"/>
      <c r="BQ3" s="125" t="s">
        <v>204</v>
      </c>
      <c r="BR3" s="126"/>
      <c r="BS3" s="127"/>
      <c r="BT3" s="125" t="s">
        <v>373</v>
      </c>
      <c r="BU3" s="126"/>
      <c r="BV3" s="127"/>
      <c r="BW3" s="125" t="s">
        <v>464</v>
      </c>
      <c r="BX3" s="126"/>
      <c r="BY3" s="127"/>
    </row>
    <row r="4" spans="1:77" ht="18.75" thickBot="1" x14ac:dyDescent="0.4">
      <c r="F4" s="83" t="s">
        <v>301</v>
      </c>
      <c r="G4" s="84" t="s">
        <v>302</v>
      </c>
      <c r="H4" s="85" t="s">
        <v>303</v>
      </c>
      <c r="I4" s="83" t="s">
        <v>301</v>
      </c>
      <c r="J4" s="84" t="s">
        <v>302</v>
      </c>
      <c r="K4" s="85" t="s">
        <v>303</v>
      </c>
      <c r="L4" s="83" t="s">
        <v>301</v>
      </c>
      <c r="M4" s="84" t="s">
        <v>302</v>
      </c>
      <c r="N4" s="85" t="s">
        <v>303</v>
      </c>
      <c r="O4" s="83" t="s">
        <v>301</v>
      </c>
      <c r="P4" s="84" t="s">
        <v>302</v>
      </c>
      <c r="Q4" s="85" t="s">
        <v>303</v>
      </c>
      <c r="R4" s="83" t="s">
        <v>301</v>
      </c>
      <c r="S4" s="84" t="s">
        <v>302</v>
      </c>
      <c r="T4" s="85" t="s">
        <v>303</v>
      </c>
      <c r="U4" s="83" t="s">
        <v>301</v>
      </c>
      <c r="V4" s="84" t="s">
        <v>302</v>
      </c>
      <c r="W4" s="85" t="s">
        <v>303</v>
      </c>
      <c r="X4" s="83" t="s">
        <v>301</v>
      </c>
      <c r="Y4" s="84" t="s">
        <v>302</v>
      </c>
      <c r="Z4" s="85" t="s">
        <v>303</v>
      </c>
      <c r="AA4" s="83" t="s">
        <v>301</v>
      </c>
      <c r="AB4" s="84" t="s">
        <v>302</v>
      </c>
      <c r="AC4" s="85" t="s">
        <v>303</v>
      </c>
      <c r="AD4" s="83" t="s">
        <v>319</v>
      </c>
      <c r="AE4" s="84" t="s">
        <v>320</v>
      </c>
      <c r="AF4" s="85" t="s">
        <v>321</v>
      </c>
      <c r="AG4" s="83" t="s">
        <v>319</v>
      </c>
      <c r="AH4" s="84" t="s">
        <v>320</v>
      </c>
      <c r="AI4" s="85" t="s">
        <v>321</v>
      </c>
      <c r="AJ4" s="83" t="s">
        <v>319</v>
      </c>
      <c r="AK4" s="84" t="s">
        <v>320</v>
      </c>
      <c r="AL4" s="85" t="s">
        <v>321</v>
      </c>
      <c r="AM4" s="83" t="s">
        <v>307</v>
      </c>
      <c r="AN4" s="84" t="s">
        <v>308</v>
      </c>
      <c r="AO4" s="85" t="s">
        <v>309</v>
      </c>
      <c r="AP4" s="83" t="s">
        <v>307</v>
      </c>
      <c r="AQ4" s="84" t="s">
        <v>308</v>
      </c>
      <c r="AR4" s="85" t="s">
        <v>309</v>
      </c>
      <c r="AS4" s="83" t="s">
        <v>307</v>
      </c>
      <c r="AT4" s="84" t="s">
        <v>308</v>
      </c>
      <c r="AU4" s="85" t="s">
        <v>309</v>
      </c>
      <c r="AV4" s="83" t="s">
        <v>307</v>
      </c>
      <c r="AW4" s="84" t="s">
        <v>308</v>
      </c>
      <c r="AX4" s="85" t="s">
        <v>309</v>
      </c>
      <c r="AY4" s="83" t="s">
        <v>311</v>
      </c>
      <c r="AZ4" s="84" t="s">
        <v>312</v>
      </c>
      <c r="BA4" s="85" t="s">
        <v>313</v>
      </c>
      <c r="BB4" s="83" t="s">
        <v>311</v>
      </c>
      <c r="BC4" s="84" t="s">
        <v>312</v>
      </c>
      <c r="BD4" s="85" t="s">
        <v>313</v>
      </c>
      <c r="BE4" s="83" t="s">
        <v>311</v>
      </c>
      <c r="BF4" s="84" t="s">
        <v>312</v>
      </c>
      <c r="BG4" s="85" t="s">
        <v>313</v>
      </c>
      <c r="BH4" s="83" t="s">
        <v>319</v>
      </c>
      <c r="BI4" s="84" t="s">
        <v>320</v>
      </c>
      <c r="BJ4" s="85" t="s">
        <v>321</v>
      </c>
      <c r="BK4" s="83" t="s">
        <v>301</v>
      </c>
      <c r="BL4" s="84" t="s">
        <v>302</v>
      </c>
      <c r="BM4" s="85" t="s">
        <v>303</v>
      </c>
      <c r="BN4" s="83" t="s">
        <v>301</v>
      </c>
      <c r="BO4" s="84" t="s">
        <v>302</v>
      </c>
      <c r="BP4" s="85" t="s">
        <v>303</v>
      </c>
      <c r="BQ4" s="83" t="s">
        <v>301</v>
      </c>
      <c r="BR4" s="84" t="s">
        <v>302</v>
      </c>
      <c r="BS4" s="85" t="s">
        <v>303</v>
      </c>
      <c r="BT4" s="83" t="s">
        <v>301</v>
      </c>
      <c r="BU4" s="84" t="s">
        <v>302</v>
      </c>
      <c r="BV4" s="85" t="s">
        <v>303</v>
      </c>
      <c r="BW4" s="83" t="s">
        <v>301</v>
      </c>
      <c r="BX4" s="84" t="s">
        <v>302</v>
      </c>
      <c r="BY4" s="85" t="s">
        <v>303</v>
      </c>
    </row>
    <row r="5" spans="1:77" ht="15.6" customHeight="1" x14ac:dyDescent="0.25">
      <c r="A5" t="s">
        <v>201</v>
      </c>
      <c r="C5" t="s">
        <v>203</v>
      </c>
      <c r="F5" s="109" t="s">
        <v>442</v>
      </c>
      <c r="G5" s="109" t="s">
        <v>442</v>
      </c>
      <c r="H5" t="s">
        <v>325</v>
      </c>
      <c r="I5" s="109" t="s">
        <v>442</v>
      </c>
      <c r="J5" s="109" t="s">
        <v>442</v>
      </c>
      <c r="K5" t="s">
        <v>325</v>
      </c>
      <c r="N5" t="s">
        <v>203</v>
      </c>
      <c r="O5" t="s">
        <v>326</v>
      </c>
      <c r="P5" t="s">
        <v>326</v>
      </c>
      <c r="Q5" t="s">
        <v>325</v>
      </c>
      <c r="R5" t="s">
        <v>339</v>
      </c>
      <c r="S5" t="s">
        <v>340</v>
      </c>
      <c r="T5" t="s">
        <v>325</v>
      </c>
      <c r="U5" t="s">
        <v>341</v>
      </c>
      <c r="V5" t="s">
        <v>340</v>
      </c>
      <c r="W5" t="s">
        <v>325</v>
      </c>
      <c r="X5" t="s">
        <v>341</v>
      </c>
      <c r="Y5" t="s">
        <v>340</v>
      </c>
      <c r="Z5" t="s">
        <v>325</v>
      </c>
      <c r="AA5" t="s">
        <v>340</v>
      </c>
      <c r="AB5" t="s">
        <v>340</v>
      </c>
      <c r="AD5" t="s">
        <v>332</v>
      </c>
      <c r="AE5" t="s">
        <v>353</v>
      </c>
      <c r="AF5" t="s">
        <v>325</v>
      </c>
      <c r="AG5" t="s">
        <v>332</v>
      </c>
      <c r="AH5" t="s">
        <v>353</v>
      </c>
      <c r="AI5" t="s">
        <v>325</v>
      </c>
      <c r="AJ5" t="s">
        <v>441</v>
      </c>
      <c r="AK5" t="s">
        <v>441</v>
      </c>
      <c r="AM5" s="92" t="s">
        <v>345</v>
      </c>
      <c r="AN5" s="92" t="s">
        <v>345</v>
      </c>
      <c r="AP5" s="94" t="s">
        <v>350</v>
      </c>
      <c r="AQ5" t="s">
        <v>340</v>
      </c>
      <c r="AR5" t="s">
        <v>203</v>
      </c>
      <c r="AS5" t="s">
        <v>324</v>
      </c>
      <c r="AT5" t="s">
        <v>324</v>
      </c>
      <c r="AU5" t="s">
        <v>203</v>
      </c>
      <c r="AV5" t="s">
        <v>354</v>
      </c>
      <c r="AW5" t="s">
        <v>366</v>
      </c>
      <c r="AX5" t="s">
        <v>203</v>
      </c>
      <c r="AY5" t="s">
        <v>331</v>
      </c>
      <c r="AZ5" t="s">
        <v>331</v>
      </c>
      <c r="BB5" t="s">
        <v>328</v>
      </c>
      <c r="BC5" t="s">
        <v>340</v>
      </c>
      <c r="BE5" t="s">
        <v>328</v>
      </c>
      <c r="BF5" t="s">
        <v>340</v>
      </c>
      <c r="BH5" t="s">
        <v>427</v>
      </c>
      <c r="BK5" t="s">
        <v>324</v>
      </c>
      <c r="BL5" t="s">
        <v>324</v>
      </c>
      <c r="BN5" t="s">
        <v>450</v>
      </c>
      <c r="BQ5" t="s">
        <v>451</v>
      </c>
      <c r="BR5" t="s">
        <v>203</v>
      </c>
      <c r="BT5" t="s">
        <v>451</v>
      </c>
      <c r="BU5" t="s">
        <v>451</v>
      </c>
      <c r="BW5" t="s">
        <v>465</v>
      </c>
      <c r="BX5" t="s">
        <v>466</v>
      </c>
      <c r="BY5" t="s">
        <v>203</v>
      </c>
    </row>
    <row r="6" spans="1:77" x14ac:dyDescent="0.25">
      <c r="A6" t="s">
        <v>298</v>
      </c>
      <c r="F6">
        <v>2020</v>
      </c>
      <c r="G6">
        <v>2020</v>
      </c>
      <c r="H6" t="s">
        <v>325</v>
      </c>
      <c r="I6">
        <v>2020</v>
      </c>
      <c r="J6">
        <v>2020</v>
      </c>
      <c r="K6" t="s">
        <v>325</v>
      </c>
      <c r="L6" s="66">
        <v>2020</v>
      </c>
      <c r="M6" s="66">
        <v>2020</v>
      </c>
      <c r="O6">
        <v>2019</v>
      </c>
      <c r="P6">
        <v>2019</v>
      </c>
      <c r="Q6" t="s">
        <v>325</v>
      </c>
      <c r="R6">
        <v>2018</v>
      </c>
      <c r="S6">
        <v>2018</v>
      </c>
      <c r="T6" t="s">
        <v>325</v>
      </c>
      <c r="U6">
        <v>2018</v>
      </c>
      <c r="V6">
        <v>2018</v>
      </c>
      <c r="W6" t="s">
        <v>325</v>
      </c>
      <c r="X6">
        <v>2018</v>
      </c>
      <c r="Y6">
        <v>2018</v>
      </c>
      <c r="Z6" t="s">
        <v>325</v>
      </c>
      <c r="AA6" s="66">
        <v>2020</v>
      </c>
      <c r="AB6" s="66">
        <v>2020</v>
      </c>
      <c r="AD6">
        <v>2017</v>
      </c>
      <c r="AE6">
        <v>2017</v>
      </c>
      <c r="AF6" t="s">
        <v>325</v>
      </c>
      <c r="AG6">
        <v>2017</v>
      </c>
      <c r="AH6">
        <v>2017</v>
      </c>
      <c r="AI6" t="s">
        <v>325</v>
      </c>
      <c r="AJ6">
        <v>2020</v>
      </c>
      <c r="AK6">
        <v>2020</v>
      </c>
      <c r="AL6" t="s">
        <v>325</v>
      </c>
      <c r="AM6">
        <v>2022</v>
      </c>
      <c r="AN6">
        <v>2022</v>
      </c>
      <c r="AP6">
        <v>2013</v>
      </c>
      <c r="AQ6">
        <v>2013</v>
      </c>
      <c r="AS6">
        <v>2015</v>
      </c>
      <c r="AT6">
        <v>2015</v>
      </c>
      <c r="AV6">
        <v>2020</v>
      </c>
      <c r="AW6">
        <v>2020</v>
      </c>
      <c r="AY6">
        <v>2015</v>
      </c>
      <c r="AZ6">
        <v>2015</v>
      </c>
      <c r="BB6">
        <v>2018</v>
      </c>
      <c r="BC6">
        <v>2018</v>
      </c>
      <c r="BE6">
        <v>2018</v>
      </c>
      <c r="BF6">
        <v>2018</v>
      </c>
      <c r="BH6">
        <v>2020</v>
      </c>
      <c r="BI6">
        <v>2020</v>
      </c>
      <c r="BK6">
        <v>2015</v>
      </c>
      <c r="BL6">
        <v>2015</v>
      </c>
      <c r="BN6">
        <v>2022</v>
      </c>
      <c r="BO6">
        <v>2022</v>
      </c>
      <c r="BQ6">
        <v>2015</v>
      </c>
      <c r="BR6">
        <v>2015</v>
      </c>
      <c r="BT6">
        <v>2019</v>
      </c>
      <c r="BU6">
        <v>2019</v>
      </c>
      <c r="BW6">
        <v>2020</v>
      </c>
      <c r="BX6">
        <v>2020</v>
      </c>
    </row>
    <row r="7" spans="1:77" x14ac:dyDescent="0.25">
      <c r="A7" t="s">
        <v>365</v>
      </c>
      <c r="F7">
        <f t="shared" ref="F7:AK7" si="0">VLOOKUP(F6,$B$23:$D$36, 3, FALSE)</f>
        <v>1</v>
      </c>
      <c r="G7">
        <f t="shared" si="0"/>
        <v>1</v>
      </c>
      <c r="H7" t="e">
        <f t="shared" si="0"/>
        <v>#N/A</v>
      </c>
      <c r="I7">
        <f t="shared" si="0"/>
        <v>1</v>
      </c>
      <c r="J7">
        <f t="shared" si="0"/>
        <v>1</v>
      </c>
      <c r="K7" t="e">
        <f t="shared" si="0"/>
        <v>#N/A</v>
      </c>
      <c r="L7">
        <f t="shared" si="0"/>
        <v>1</v>
      </c>
      <c r="M7">
        <f t="shared" si="0"/>
        <v>1</v>
      </c>
      <c r="N7" t="e">
        <f t="shared" si="0"/>
        <v>#N/A</v>
      </c>
      <c r="O7">
        <f t="shared" si="0"/>
        <v>0.98</v>
      </c>
      <c r="P7">
        <f t="shared" si="0"/>
        <v>0.98</v>
      </c>
      <c r="Q7" t="e">
        <f t="shared" si="0"/>
        <v>#N/A</v>
      </c>
      <c r="R7">
        <f t="shared" si="0"/>
        <v>0.99</v>
      </c>
      <c r="S7">
        <f t="shared" si="0"/>
        <v>0.99</v>
      </c>
      <c r="T7" t="e">
        <f t="shared" si="0"/>
        <v>#N/A</v>
      </c>
      <c r="U7">
        <f t="shared" si="0"/>
        <v>0.99</v>
      </c>
      <c r="V7">
        <f t="shared" si="0"/>
        <v>0.99</v>
      </c>
      <c r="W7" t="e">
        <f t="shared" si="0"/>
        <v>#N/A</v>
      </c>
      <c r="X7">
        <f t="shared" si="0"/>
        <v>0.99</v>
      </c>
      <c r="Y7">
        <f t="shared" si="0"/>
        <v>0.99</v>
      </c>
      <c r="Z7" t="e">
        <f t="shared" si="0"/>
        <v>#N/A</v>
      </c>
      <c r="AA7">
        <f t="shared" si="0"/>
        <v>1</v>
      </c>
      <c r="AB7">
        <f t="shared" si="0"/>
        <v>1</v>
      </c>
      <c r="AC7" t="e">
        <f t="shared" si="0"/>
        <v>#N/A</v>
      </c>
      <c r="AD7">
        <f t="shared" si="0"/>
        <v>1.05</v>
      </c>
      <c r="AE7">
        <f t="shared" si="0"/>
        <v>1.05</v>
      </c>
      <c r="AF7" t="e">
        <f t="shared" si="0"/>
        <v>#N/A</v>
      </c>
      <c r="AG7">
        <f t="shared" si="0"/>
        <v>1.05</v>
      </c>
      <c r="AH7">
        <f t="shared" si="0"/>
        <v>1.05</v>
      </c>
      <c r="AI7" t="e">
        <f t="shared" si="0"/>
        <v>#N/A</v>
      </c>
      <c r="AJ7">
        <f t="shared" si="0"/>
        <v>1</v>
      </c>
      <c r="AK7">
        <f t="shared" si="0"/>
        <v>1</v>
      </c>
      <c r="AL7" t="e">
        <f t="shared" ref="AL7:BJ7" si="1">VLOOKUP(AL6,$B$23:$D$36, 3, FALSE)</f>
        <v>#N/A</v>
      </c>
      <c r="AM7">
        <f t="shared" si="1"/>
        <v>0.73</v>
      </c>
      <c r="AN7">
        <f t="shared" si="1"/>
        <v>0.73</v>
      </c>
      <c r="AO7" t="e">
        <f t="shared" si="1"/>
        <v>#N/A</v>
      </c>
      <c r="AP7">
        <f t="shared" si="1"/>
        <v>1.05</v>
      </c>
      <c r="AQ7">
        <f t="shared" si="1"/>
        <v>1.05</v>
      </c>
      <c r="AR7" t="e">
        <f t="shared" si="1"/>
        <v>#N/A</v>
      </c>
      <c r="AS7">
        <f t="shared" si="1"/>
        <v>1.07</v>
      </c>
      <c r="AT7">
        <f t="shared" si="1"/>
        <v>1.07</v>
      </c>
      <c r="AU7" t="e">
        <f t="shared" si="1"/>
        <v>#N/A</v>
      </c>
      <c r="AV7">
        <f t="shared" si="1"/>
        <v>1</v>
      </c>
      <c r="AW7">
        <f t="shared" si="1"/>
        <v>1</v>
      </c>
      <c r="AX7" t="e">
        <f t="shared" si="1"/>
        <v>#N/A</v>
      </c>
      <c r="AY7">
        <f t="shared" si="1"/>
        <v>1.07</v>
      </c>
      <c r="AZ7">
        <f t="shared" si="1"/>
        <v>1.07</v>
      </c>
      <c r="BA7" t="e">
        <f t="shared" si="1"/>
        <v>#N/A</v>
      </c>
      <c r="BB7">
        <f t="shared" si="1"/>
        <v>0.99</v>
      </c>
      <c r="BC7">
        <f t="shared" si="1"/>
        <v>0.99</v>
      </c>
      <c r="BD7" t="e">
        <f t="shared" si="1"/>
        <v>#N/A</v>
      </c>
      <c r="BE7">
        <f t="shared" si="1"/>
        <v>0.99</v>
      </c>
      <c r="BF7">
        <f t="shared" si="1"/>
        <v>0.99</v>
      </c>
      <c r="BG7" t="e">
        <f t="shared" si="1"/>
        <v>#N/A</v>
      </c>
      <c r="BH7">
        <f t="shared" si="1"/>
        <v>1</v>
      </c>
      <c r="BI7">
        <f t="shared" si="1"/>
        <v>1</v>
      </c>
      <c r="BJ7" t="e">
        <f t="shared" si="1"/>
        <v>#N/A</v>
      </c>
      <c r="BK7">
        <f t="shared" ref="BK7:BM7" si="2">VLOOKUP(BK6,$B$23:$D$36, 3, FALSE)</f>
        <v>1.07</v>
      </c>
      <c r="BL7">
        <f t="shared" si="2"/>
        <v>1.07</v>
      </c>
      <c r="BM7" t="e">
        <f t="shared" si="2"/>
        <v>#N/A</v>
      </c>
      <c r="BN7">
        <f t="shared" ref="BN7:BP7" si="3">VLOOKUP(BN6,$B$23:$D$36, 3, FALSE)</f>
        <v>0.73</v>
      </c>
      <c r="BO7">
        <f t="shared" si="3"/>
        <v>0.73</v>
      </c>
      <c r="BP7" t="e">
        <f t="shared" si="3"/>
        <v>#N/A</v>
      </c>
      <c r="BQ7">
        <f t="shared" ref="BQ7:BS7" si="4">VLOOKUP(BQ6,$B$23:$D$36, 3, FALSE)</f>
        <v>1.07</v>
      </c>
      <c r="BR7">
        <f t="shared" si="4"/>
        <v>1.07</v>
      </c>
      <c r="BS7" t="e">
        <f t="shared" si="4"/>
        <v>#N/A</v>
      </c>
      <c r="BT7">
        <f t="shared" ref="BT7:BY7" si="5">VLOOKUP(BT6,$B$23:$D$36, 3, FALSE)</f>
        <v>0.98</v>
      </c>
      <c r="BU7">
        <f t="shared" si="5"/>
        <v>0.98</v>
      </c>
      <c r="BV7" t="e">
        <f t="shared" si="5"/>
        <v>#N/A</v>
      </c>
      <c r="BW7">
        <f t="shared" si="5"/>
        <v>1</v>
      </c>
      <c r="BX7">
        <f t="shared" si="5"/>
        <v>1</v>
      </c>
      <c r="BY7" t="e">
        <f t="shared" si="5"/>
        <v>#N/A</v>
      </c>
    </row>
    <row r="8" spans="1:77" x14ac:dyDescent="0.25">
      <c r="A8" t="s">
        <v>327</v>
      </c>
      <c r="F8" s="66">
        <v>25</v>
      </c>
      <c r="I8">
        <v>25</v>
      </c>
      <c r="L8">
        <v>25</v>
      </c>
      <c r="O8">
        <v>25</v>
      </c>
      <c r="R8">
        <v>25</v>
      </c>
      <c r="U8">
        <v>25</v>
      </c>
      <c r="X8">
        <v>25</v>
      </c>
      <c r="Y8" t="s">
        <v>356</v>
      </c>
      <c r="AA8" s="66">
        <v>20</v>
      </c>
      <c r="AB8" t="s">
        <v>358</v>
      </c>
      <c r="AD8">
        <v>25</v>
      </c>
      <c r="AG8">
        <v>25</v>
      </c>
      <c r="AJ8" s="66">
        <v>20</v>
      </c>
      <c r="AK8" t="s">
        <v>368</v>
      </c>
      <c r="AL8" t="s">
        <v>325</v>
      </c>
      <c r="AM8" s="66">
        <v>10</v>
      </c>
      <c r="AN8" t="s">
        <v>346</v>
      </c>
      <c r="AP8">
        <v>40</v>
      </c>
      <c r="AQ8" s="95">
        <v>0.02</v>
      </c>
      <c r="AS8">
        <v>25</v>
      </c>
      <c r="AV8">
        <v>25</v>
      </c>
      <c r="AW8" s="95">
        <v>0.02</v>
      </c>
      <c r="AY8">
        <v>20</v>
      </c>
      <c r="BB8">
        <v>25</v>
      </c>
      <c r="BC8" t="s">
        <v>357</v>
      </c>
      <c r="BE8">
        <v>25</v>
      </c>
      <c r="BF8" t="s">
        <v>357</v>
      </c>
      <c r="BH8">
        <v>25</v>
      </c>
      <c r="BI8" t="s">
        <v>357</v>
      </c>
      <c r="BK8">
        <v>40</v>
      </c>
      <c r="BL8" t="s">
        <v>357</v>
      </c>
      <c r="BN8">
        <v>50</v>
      </c>
      <c r="BO8" t="s">
        <v>447</v>
      </c>
      <c r="BQ8">
        <v>25</v>
      </c>
      <c r="BT8">
        <v>25</v>
      </c>
      <c r="BW8">
        <v>20</v>
      </c>
      <c r="BX8" s="95">
        <v>0.03</v>
      </c>
    </row>
    <row r="9" spans="1:77" x14ac:dyDescent="0.25">
      <c r="A9">
        <v>2025</v>
      </c>
      <c r="F9">
        <v>600</v>
      </c>
      <c r="G9">
        <v>0</v>
      </c>
      <c r="H9" t="s">
        <v>325</v>
      </c>
      <c r="I9" s="1">
        <v>300</v>
      </c>
      <c r="J9">
        <v>0</v>
      </c>
      <c r="K9" t="s">
        <v>325</v>
      </c>
      <c r="L9" s="1">
        <v>370</v>
      </c>
      <c r="O9" s="1">
        <v>1118</v>
      </c>
      <c r="P9">
        <v>29.1</v>
      </c>
      <c r="Q9" t="s">
        <v>325</v>
      </c>
      <c r="R9" s="1">
        <v>760</v>
      </c>
      <c r="S9">
        <v>20</v>
      </c>
      <c r="T9" t="s">
        <v>325</v>
      </c>
      <c r="U9" s="1">
        <v>1123</v>
      </c>
      <c r="V9">
        <v>35</v>
      </c>
      <c r="W9" t="s">
        <v>325</v>
      </c>
      <c r="X9">
        <v>2911</v>
      </c>
      <c r="Y9">
        <v>58</v>
      </c>
      <c r="Z9" t="s">
        <v>325</v>
      </c>
      <c r="AA9" s="1">
        <v>3000</v>
      </c>
      <c r="AB9">
        <f>AA9*0.02</f>
        <v>60</v>
      </c>
      <c r="AD9" s="1">
        <v>750</v>
      </c>
      <c r="AE9">
        <f>AD9*0.03</f>
        <v>22.5</v>
      </c>
      <c r="AF9" t="s">
        <v>325</v>
      </c>
      <c r="AG9" s="1">
        <v>750</v>
      </c>
      <c r="AH9">
        <f>AG9*0.03</f>
        <v>22.5</v>
      </c>
      <c r="AI9" t="s">
        <v>325</v>
      </c>
      <c r="AJ9">
        <v>889.70399999999995</v>
      </c>
      <c r="AK9">
        <f>AJ9*0.04</f>
        <v>35.588160000000002</v>
      </c>
      <c r="AM9" s="1">
        <v>402</v>
      </c>
      <c r="AN9">
        <v>1.68</v>
      </c>
      <c r="AO9" s="72"/>
      <c r="AP9">
        <v>1.2</v>
      </c>
      <c r="AQ9">
        <f>AP9*0.02</f>
        <v>2.4E-2</v>
      </c>
      <c r="AS9" s="1">
        <v>0.24</v>
      </c>
      <c r="AT9">
        <v>0.01</v>
      </c>
      <c r="AV9" s="1">
        <v>15.21</v>
      </c>
      <c r="AW9">
        <f>AV9*0.02</f>
        <v>0.30420000000000003</v>
      </c>
      <c r="AY9">
        <v>800</v>
      </c>
      <c r="AZ9">
        <f>0.025*AY9</f>
        <v>20</v>
      </c>
      <c r="BB9" s="1">
        <v>2500</v>
      </c>
      <c r="BC9">
        <f>BB9*0.04</f>
        <v>100</v>
      </c>
      <c r="BE9" s="1">
        <v>2500</v>
      </c>
      <c r="BF9">
        <f>BE9*0.04</f>
        <v>100</v>
      </c>
      <c r="BH9" s="1">
        <v>0.22600000000000001</v>
      </c>
      <c r="BI9">
        <v>3.0000000000000001E-3</v>
      </c>
      <c r="BK9" s="1">
        <v>6003</v>
      </c>
      <c r="BL9">
        <v>157</v>
      </c>
      <c r="BN9" s="1">
        <v>10000</v>
      </c>
      <c r="BO9">
        <f t="shared" ref="BO9:BO11" si="6">BN9*0.03</f>
        <v>300</v>
      </c>
      <c r="BQ9" s="1">
        <v>1850</v>
      </c>
      <c r="BR9">
        <v>14.799999999999999</v>
      </c>
      <c r="BT9" s="1">
        <v>4437</v>
      </c>
      <c r="BU9">
        <v>14.799999999999999</v>
      </c>
      <c r="BW9" s="1">
        <v>1174</v>
      </c>
      <c r="BX9">
        <f>BW9*0.03</f>
        <v>35.22</v>
      </c>
    </row>
    <row r="10" spans="1:77" x14ac:dyDescent="0.25">
      <c r="A10">
        <v>2030</v>
      </c>
      <c r="F10">
        <v>600</v>
      </c>
      <c r="G10">
        <v>0</v>
      </c>
      <c r="H10" t="s">
        <v>325</v>
      </c>
      <c r="I10" s="1">
        <v>300</v>
      </c>
      <c r="J10">
        <v>0</v>
      </c>
      <c r="K10" t="s">
        <v>325</v>
      </c>
      <c r="L10" s="1">
        <v>360</v>
      </c>
      <c r="O10" s="1">
        <v>1118</v>
      </c>
      <c r="P10">
        <v>29.1</v>
      </c>
      <c r="Q10" t="s">
        <v>325</v>
      </c>
      <c r="R10" s="1">
        <v>527</v>
      </c>
      <c r="S10">
        <v>20</v>
      </c>
      <c r="T10" t="s">
        <v>325</v>
      </c>
      <c r="U10" s="1">
        <v>965</v>
      </c>
      <c r="V10">
        <v>35</v>
      </c>
      <c r="W10" t="s">
        <v>325</v>
      </c>
      <c r="X10">
        <v>2200</v>
      </c>
      <c r="Y10">
        <v>44</v>
      </c>
      <c r="Z10" t="s">
        <v>325</v>
      </c>
      <c r="AA10" s="1">
        <f>(AA9+AA11)/2</f>
        <v>2500</v>
      </c>
      <c r="AB10">
        <f t="shared" ref="AB10:AB15" si="7">AA10*0.02</f>
        <v>50</v>
      </c>
      <c r="AD10" s="1">
        <v>750</v>
      </c>
      <c r="AE10">
        <f t="shared" ref="AE10:AE15" si="8">AD10*0.03</f>
        <v>22.5</v>
      </c>
      <c r="AF10" t="s">
        <v>325</v>
      </c>
      <c r="AG10" s="1">
        <v>750</v>
      </c>
      <c r="AH10">
        <f t="shared" ref="AH10:AH14" si="9">AG10*0.03</f>
        <v>22.5</v>
      </c>
      <c r="AI10" t="s">
        <v>325</v>
      </c>
      <c r="AJ10">
        <v>762.60342857142871</v>
      </c>
      <c r="AK10">
        <f t="shared" ref="AK10:AK15" si="10">AJ10*0.04</f>
        <v>30.50413714285715</v>
      </c>
      <c r="AL10" t="s">
        <v>325</v>
      </c>
      <c r="AM10" s="1">
        <v>310</v>
      </c>
      <c r="AN10">
        <v>1.29</v>
      </c>
      <c r="AO10" s="72"/>
      <c r="AP10">
        <v>1.2</v>
      </c>
      <c r="AQ10">
        <f t="shared" ref="AQ10:AQ15" si="11">AP10*0.02</f>
        <v>2.4E-2</v>
      </c>
      <c r="AS10" s="1">
        <v>0.24</v>
      </c>
      <c r="AT10">
        <v>0.01</v>
      </c>
      <c r="AV10" s="1">
        <v>13.54</v>
      </c>
      <c r="AW10">
        <f t="shared" ref="AW10:AW15" si="12">AV10*0.02</f>
        <v>0.27079999999999999</v>
      </c>
      <c r="AY10">
        <v>800</v>
      </c>
      <c r="AZ10">
        <f t="shared" ref="AZ10:AZ15" si="13">0.025*AY10</f>
        <v>20</v>
      </c>
      <c r="BB10" s="1">
        <v>2500</v>
      </c>
      <c r="BC10">
        <f t="shared" ref="BC10:BC15" si="14">BB10*0.04</f>
        <v>100</v>
      </c>
      <c r="BE10" s="1">
        <v>2500</v>
      </c>
      <c r="BF10">
        <f t="shared" ref="BF10:BF15" si="15">BE10*0.04</f>
        <v>100</v>
      </c>
      <c r="BH10" s="1">
        <v>0.22600000000000001</v>
      </c>
      <c r="BI10">
        <v>3.0000000000000001E-3</v>
      </c>
      <c r="BK10" s="1">
        <v>5658</v>
      </c>
      <c r="BL10">
        <v>137</v>
      </c>
      <c r="BN10" s="1">
        <v>10000</v>
      </c>
      <c r="BO10">
        <f t="shared" si="6"/>
        <v>300</v>
      </c>
      <c r="BQ10" s="1">
        <v>1600</v>
      </c>
      <c r="BR10">
        <v>12.7</v>
      </c>
      <c r="BT10" s="75">
        <v>4140</v>
      </c>
      <c r="BU10">
        <v>12.7</v>
      </c>
      <c r="BW10" s="1">
        <v>1174</v>
      </c>
      <c r="BX10">
        <f t="shared" ref="BX10:BX15" si="16">BW10*0.03</f>
        <v>35.22</v>
      </c>
    </row>
    <row r="11" spans="1:77" x14ac:dyDescent="0.25">
      <c r="A11">
        <v>2035</v>
      </c>
      <c r="F11">
        <v>600</v>
      </c>
      <c r="G11">
        <v>0</v>
      </c>
      <c r="H11" t="s">
        <v>325</v>
      </c>
      <c r="I11" s="1">
        <v>300</v>
      </c>
      <c r="J11">
        <v>0</v>
      </c>
      <c r="K11" t="s">
        <v>325</v>
      </c>
      <c r="L11" s="1">
        <v>355</v>
      </c>
      <c r="O11" s="1">
        <v>1118</v>
      </c>
      <c r="P11">
        <v>29.1</v>
      </c>
      <c r="Q11" t="s">
        <v>325</v>
      </c>
      <c r="R11" s="1">
        <v>468</v>
      </c>
      <c r="S11">
        <v>20</v>
      </c>
      <c r="T11" t="s">
        <v>325</v>
      </c>
      <c r="U11" s="1">
        <v>909</v>
      </c>
      <c r="V11">
        <v>35</v>
      </c>
      <c r="W11" t="s">
        <v>325</v>
      </c>
      <c r="X11">
        <v>2121</v>
      </c>
      <c r="Y11">
        <v>42</v>
      </c>
      <c r="Z11" t="s">
        <v>325</v>
      </c>
      <c r="AA11" s="1">
        <v>2000</v>
      </c>
      <c r="AB11">
        <f t="shared" si="7"/>
        <v>40</v>
      </c>
      <c r="AD11" s="1">
        <v>750</v>
      </c>
      <c r="AE11">
        <f t="shared" si="8"/>
        <v>22.5</v>
      </c>
      <c r="AF11" t="s">
        <v>325</v>
      </c>
      <c r="AG11" s="1">
        <v>750</v>
      </c>
      <c r="AH11">
        <f t="shared" si="9"/>
        <v>22.5</v>
      </c>
      <c r="AI11" t="s">
        <v>325</v>
      </c>
      <c r="AJ11">
        <v>635.50285714285724</v>
      </c>
      <c r="AK11">
        <f t="shared" si="10"/>
        <v>25.420114285714291</v>
      </c>
      <c r="AL11" t="s">
        <v>325</v>
      </c>
      <c r="AM11" s="1">
        <v>286</v>
      </c>
      <c r="AN11">
        <v>1.19</v>
      </c>
      <c r="AO11" s="72"/>
      <c r="AP11">
        <v>1.2</v>
      </c>
      <c r="AQ11">
        <f t="shared" si="11"/>
        <v>2.4E-2</v>
      </c>
      <c r="AS11" s="1">
        <v>0.24</v>
      </c>
      <c r="AT11">
        <v>0.01</v>
      </c>
      <c r="AV11" s="1">
        <v>12.58</v>
      </c>
      <c r="AW11">
        <f t="shared" si="12"/>
        <v>0.25159999999999999</v>
      </c>
      <c r="AY11">
        <v>800</v>
      </c>
      <c r="AZ11">
        <f t="shared" si="13"/>
        <v>20</v>
      </c>
      <c r="BB11" s="1">
        <v>2500</v>
      </c>
      <c r="BC11">
        <f t="shared" si="14"/>
        <v>100</v>
      </c>
      <c r="BE11" s="1">
        <v>2500</v>
      </c>
      <c r="BF11">
        <f t="shared" si="15"/>
        <v>100</v>
      </c>
      <c r="BH11" s="1">
        <v>0.22600000000000001</v>
      </c>
      <c r="BI11">
        <v>3.0000000000000001E-3</v>
      </c>
      <c r="BK11" s="1">
        <v>5658</v>
      </c>
      <c r="BL11">
        <v>137</v>
      </c>
      <c r="BN11" s="1">
        <v>10000</v>
      </c>
      <c r="BO11">
        <f t="shared" si="6"/>
        <v>300</v>
      </c>
      <c r="BQ11" s="1">
        <v>1350</v>
      </c>
      <c r="BR11">
        <v>10.6</v>
      </c>
      <c r="BT11" s="75">
        <v>4000</v>
      </c>
      <c r="BU11">
        <v>10.6</v>
      </c>
      <c r="BW11" s="1">
        <v>1174</v>
      </c>
      <c r="BX11">
        <f t="shared" si="16"/>
        <v>35.22</v>
      </c>
    </row>
    <row r="12" spans="1:77" x14ac:dyDescent="0.25">
      <c r="A12">
        <v>2040</v>
      </c>
      <c r="F12">
        <v>600</v>
      </c>
      <c r="G12">
        <v>0</v>
      </c>
      <c r="H12" t="s">
        <v>325</v>
      </c>
      <c r="I12" s="1">
        <v>300</v>
      </c>
      <c r="J12">
        <v>0</v>
      </c>
      <c r="K12" t="s">
        <v>325</v>
      </c>
      <c r="L12" s="1">
        <v>350</v>
      </c>
      <c r="O12" s="1">
        <v>1118</v>
      </c>
      <c r="P12">
        <v>29.1</v>
      </c>
      <c r="Q12" t="s">
        <v>325</v>
      </c>
      <c r="R12" s="1">
        <v>408</v>
      </c>
      <c r="S12">
        <v>20</v>
      </c>
      <c r="T12" t="s">
        <v>325</v>
      </c>
      <c r="U12" s="1">
        <v>853</v>
      </c>
      <c r="V12">
        <v>35</v>
      </c>
      <c r="W12" t="s">
        <v>325</v>
      </c>
      <c r="X12">
        <v>2043</v>
      </c>
      <c r="Y12">
        <v>40</v>
      </c>
      <c r="Z12" t="s">
        <v>325</v>
      </c>
      <c r="AA12" s="1">
        <f>(AA11+AA13)/2</f>
        <v>1750</v>
      </c>
      <c r="AB12">
        <f t="shared" si="7"/>
        <v>35</v>
      </c>
      <c r="AD12" s="1">
        <v>750</v>
      </c>
      <c r="AE12">
        <f t="shared" si="8"/>
        <v>22.5</v>
      </c>
      <c r="AF12" t="s">
        <v>325</v>
      </c>
      <c r="AG12" s="1">
        <v>750</v>
      </c>
      <c r="AH12">
        <f t="shared" si="9"/>
        <v>22.5</v>
      </c>
      <c r="AI12" t="s">
        <v>325</v>
      </c>
      <c r="AJ12">
        <v>508.40228571428582</v>
      </c>
      <c r="AK12">
        <f t="shared" si="10"/>
        <v>20.336091428571432</v>
      </c>
      <c r="AL12" t="s">
        <v>325</v>
      </c>
      <c r="AM12" s="1">
        <v>263</v>
      </c>
      <c r="AN12">
        <v>1.1000000000000001</v>
      </c>
      <c r="AO12" s="72"/>
      <c r="AP12">
        <v>1.2</v>
      </c>
      <c r="AQ12">
        <f t="shared" si="11"/>
        <v>2.4E-2</v>
      </c>
      <c r="AS12" s="1">
        <v>0.24</v>
      </c>
      <c r="AT12">
        <v>0.01</v>
      </c>
      <c r="AV12" s="1">
        <v>11.62</v>
      </c>
      <c r="AW12">
        <f t="shared" si="12"/>
        <v>0.2324</v>
      </c>
      <c r="AY12">
        <v>800</v>
      </c>
      <c r="AZ12">
        <f t="shared" si="13"/>
        <v>20</v>
      </c>
      <c r="BB12" s="1">
        <v>2500</v>
      </c>
      <c r="BC12">
        <f t="shared" si="14"/>
        <v>100</v>
      </c>
      <c r="BE12" s="1">
        <v>2500</v>
      </c>
      <c r="BF12">
        <f t="shared" si="15"/>
        <v>100</v>
      </c>
      <c r="BH12" s="1">
        <v>0.22600000000000001</v>
      </c>
      <c r="BI12">
        <v>3.0000000000000001E-3</v>
      </c>
      <c r="BK12" s="1">
        <v>5244</v>
      </c>
      <c r="BL12">
        <v>116</v>
      </c>
      <c r="BN12" s="1">
        <v>10000</v>
      </c>
      <c r="BO12">
        <f>BN12*0.03</f>
        <v>300</v>
      </c>
      <c r="BQ12" s="1">
        <v>1100</v>
      </c>
      <c r="BR12">
        <v>8.5</v>
      </c>
      <c r="BT12" s="75">
        <v>3850</v>
      </c>
      <c r="BU12">
        <v>8.5</v>
      </c>
      <c r="BW12" s="1">
        <v>1174</v>
      </c>
      <c r="BX12">
        <f t="shared" si="16"/>
        <v>35.22</v>
      </c>
    </row>
    <row r="13" spans="1:77" x14ac:dyDescent="0.25">
      <c r="A13">
        <v>2045</v>
      </c>
      <c r="F13">
        <v>600</v>
      </c>
      <c r="G13">
        <v>0</v>
      </c>
      <c r="H13" t="s">
        <v>325</v>
      </c>
      <c r="I13" s="1">
        <v>300</v>
      </c>
      <c r="J13">
        <v>0</v>
      </c>
      <c r="K13" t="s">
        <v>325</v>
      </c>
      <c r="L13" s="1">
        <v>345</v>
      </c>
      <c r="O13" s="1">
        <v>1118</v>
      </c>
      <c r="P13">
        <v>29.1</v>
      </c>
      <c r="Q13" t="s">
        <v>325</v>
      </c>
      <c r="R13" s="1">
        <v>350</v>
      </c>
      <c r="S13">
        <v>20</v>
      </c>
      <c r="T13" t="s">
        <v>325</v>
      </c>
      <c r="U13" s="1">
        <v>797</v>
      </c>
      <c r="V13">
        <v>35</v>
      </c>
      <c r="W13" t="s">
        <v>325</v>
      </c>
      <c r="X13">
        <v>1964</v>
      </c>
      <c r="Y13">
        <v>39</v>
      </c>
      <c r="Z13" t="s">
        <v>325</v>
      </c>
      <c r="AA13" s="1">
        <v>1500</v>
      </c>
      <c r="AB13">
        <f t="shared" si="7"/>
        <v>30</v>
      </c>
      <c r="AD13" s="1">
        <v>750</v>
      </c>
      <c r="AE13">
        <f t="shared" si="8"/>
        <v>22.5</v>
      </c>
      <c r="AF13" t="s">
        <v>325</v>
      </c>
      <c r="AG13" s="1">
        <v>750</v>
      </c>
      <c r="AH13">
        <f t="shared" si="9"/>
        <v>22.5</v>
      </c>
      <c r="AI13" t="s">
        <v>325</v>
      </c>
      <c r="AJ13">
        <v>381.30171428571435</v>
      </c>
      <c r="AK13">
        <f t="shared" si="10"/>
        <v>15.252068571428575</v>
      </c>
      <c r="AL13" t="s">
        <v>325</v>
      </c>
      <c r="AM13" s="1">
        <v>239</v>
      </c>
      <c r="AN13">
        <v>1</v>
      </c>
      <c r="AO13" s="72"/>
      <c r="AP13">
        <v>1.2</v>
      </c>
      <c r="AQ13">
        <f t="shared" si="11"/>
        <v>2.4E-2</v>
      </c>
      <c r="AS13" s="1">
        <v>0.24</v>
      </c>
      <c r="AT13">
        <v>0.01</v>
      </c>
      <c r="AV13" s="1">
        <v>10.65</v>
      </c>
      <c r="AW13">
        <f t="shared" si="12"/>
        <v>0.21300000000000002</v>
      </c>
      <c r="AY13">
        <v>800</v>
      </c>
      <c r="AZ13">
        <f t="shared" si="13"/>
        <v>20</v>
      </c>
      <c r="BB13" s="1">
        <v>2500</v>
      </c>
      <c r="BC13">
        <f t="shared" si="14"/>
        <v>100</v>
      </c>
      <c r="BE13" s="1">
        <v>2500</v>
      </c>
      <c r="BF13">
        <f t="shared" si="15"/>
        <v>100</v>
      </c>
      <c r="BH13" s="1">
        <v>0.22600000000000001</v>
      </c>
      <c r="BI13">
        <v>3.0000000000000001E-3</v>
      </c>
      <c r="BK13" s="1">
        <v>5244</v>
      </c>
      <c r="BL13">
        <v>116</v>
      </c>
      <c r="BN13" s="1">
        <v>10000</v>
      </c>
      <c r="BO13">
        <f t="shared" ref="BO13:BO15" si="17">BN13*0.03</f>
        <v>300</v>
      </c>
      <c r="BQ13" s="1">
        <v>1000</v>
      </c>
      <c r="BR13">
        <v>7.95</v>
      </c>
      <c r="BT13" s="75">
        <v>3760</v>
      </c>
      <c r="BU13">
        <v>7.95</v>
      </c>
      <c r="BW13" s="1">
        <v>1174</v>
      </c>
      <c r="BX13">
        <f t="shared" si="16"/>
        <v>35.22</v>
      </c>
    </row>
    <row r="14" spans="1:77" x14ac:dyDescent="0.25">
      <c r="A14">
        <v>2050</v>
      </c>
      <c r="F14">
        <v>600</v>
      </c>
      <c r="G14">
        <v>0</v>
      </c>
      <c r="H14" t="s">
        <v>325</v>
      </c>
      <c r="I14" s="1">
        <v>300</v>
      </c>
      <c r="J14">
        <v>0</v>
      </c>
      <c r="K14" t="s">
        <v>325</v>
      </c>
      <c r="L14" s="1">
        <v>340</v>
      </c>
      <c r="O14" s="1">
        <v>1118</v>
      </c>
      <c r="P14">
        <v>29.1</v>
      </c>
      <c r="Q14" t="s">
        <v>325</v>
      </c>
      <c r="R14" s="1">
        <v>290</v>
      </c>
      <c r="S14">
        <v>20</v>
      </c>
      <c r="T14" t="s">
        <v>325</v>
      </c>
      <c r="U14" s="1">
        <v>740</v>
      </c>
      <c r="V14">
        <v>35</v>
      </c>
      <c r="W14" t="s">
        <v>325</v>
      </c>
      <c r="X14">
        <v>1885</v>
      </c>
      <c r="Y14">
        <v>38</v>
      </c>
      <c r="Z14" t="s">
        <v>325</v>
      </c>
      <c r="AA14" s="1">
        <f>(AA13+AA15)/2</f>
        <v>1250</v>
      </c>
      <c r="AB14">
        <f t="shared" si="7"/>
        <v>25</v>
      </c>
      <c r="AD14" s="1">
        <v>750</v>
      </c>
      <c r="AE14">
        <f t="shared" si="8"/>
        <v>22.5</v>
      </c>
      <c r="AF14" t="s">
        <v>325</v>
      </c>
      <c r="AG14" s="1">
        <v>750</v>
      </c>
      <c r="AH14">
        <f t="shared" si="9"/>
        <v>22.5</v>
      </c>
      <c r="AI14" t="s">
        <v>325</v>
      </c>
      <c r="AJ14">
        <v>254.20114285714291</v>
      </c>
      <c r="AK14">
        <f t="shared" si="10"/>
        <v>10.168045714285716</v>
      </c>
      <c r="AL14" t="s">
        <v>325</v>
      </c>
      <c r="AM14" s="1">
        <v>215</v>
      </c>
      <c r="AN14">
        <v>0.9</v>
      </c>
      <c r="AO14" s="72"/>
      <c r="AP14">
        <v>1.2</v>
      </c>
      <c r="AQ14">
        <f t="shared" si="11"/>
        <v>2.4E-2</v>
      </c>
      <c r="AS14" s="1">
        <v>0.24</v>
      </c>
      <c r="AT14">
        <v>0.01</v>
      </c>
      <c r="AV14" s="1">
        <v>10.65</v>
      </c>
      <c r="AW14">
        <f t="shared" si="12"/>
        <v>0.21300000000000002</v>
      </c>
      <c r="AY14">
        <v>800</v>
      </c>
      <c r="AZ14">
        <f t="shared" si="13"/>
        <v>20</v>
      </c>
      <c r="BB14" s="1">
        <v>2500</v>
      </c>
      <c r="BC14">
        <f t="shared" si="14"/>
        <v>100</v>
      </c>
      <c r="BE14" s="1">
        <v>2500</v>
      </c>
      <c r="BF14">
        <f t="shared" si="15"/>
        <v>100</v>
      </c>
      <c r="BH14" s="1">
        <v>0.22600000000000001</v>
      </c>
      <c r="BI14">
        <v>3.0000000000000001E-3</v>
      </c>
      <c r="BK14" s="1">
        <v>5175</v>
      </c>
      <c r="BL14">
        <v>109</v>
      </c>
      <c r="BN14" s="1">
        <v>10000</v>
      </c>
      <c r="BO14">
        <f t="shared" si="17"/>
        <v>300</v>
      </c>
      <c r="BQ14" s="1">
        <v>900</v>
      </c>
      <c r="BR14">
        <v>7.4</v>
      </c>
      <c r="BT14" s="75">
        <v>3680</v>
      </c>
      <c r="BU14">
        <v>7.4</v>
      </c>
      <c r="BW14" s="1">
        <v>1174</v>
      </c>
      <c r="BX14">
        <f t="shared" si="16"/>
        <v>35.22</v>
      </c>
    </row>
    <row r="15" spans="1:77" x14ac:dyDescent="0.25">
      <c r="A15">
        <v>2055</v>
      </c>
      <c r="F15">
        <v>600</v>
      </c>
      <c r="G15">
        <v>0</v>
      </c>
      <c r="H15" t="s">
        <v>325</v>
      </c>
      <c r="I15" s="1">
        <v>300</v>
      </c>
      <c r="J15">
        <v>0</v>
      </c>
      <c r="K15" t="s">
        <v>325</v>
      </c>
      <c r="L15" s="1">
        <v>340</v>
      </c>
      <c r="O15" s="1">
        <v>1118</v>
      </c>
      <c r="P15">
        <v>29.1</v>
      </c>
      <c r="Q15" t="s">
        <v>325</v>
      </c>
      <c r="R15" s="1">
        <v>290</v>
      </c>
      <c r="S15">
        <v>20</v>
      </c>
      <c r="T15" t="s">
        <v>325</v>
      </c>
      <c r="U15" s="1">
        <v>740</v>
      </c>
      <c r="V15">
        <v>35</v>
      </c>
      <c r="W15" t="s">
        <v>325</v>
      </c>
      <c r="X15">
        <v>1885</v>
      </c>
      <c r="Y15">
        <v>38</v>
      </c>
      <c r="Z15" t="s">
        <v>325</v>
      </c>
      <c r="AA15" s="1">
        <v>1000</v>
      </c>
      <c r="AB15">
        <f t="shared" si="7"/>
        <v>20</v>
      </c>
      <c r="AD15" s="1">
        <v>750</v>
      </c>
      <c r="AE15">
        <f t="shared" si="8"/>
        <v>22.5</v>
      </c>
      <c r="AF15" t="s">
        <v>325</v>
      </c>
      <c r="AG15" s="1">
        <v>750</v>
      </c>
      <c r="AH15">
        <f>AG15*0.03</f>
        <v>22.5</v>
      </c>
      <c r="AI15" t="s">
        <v>325</v>
      </c>
      <c r="AJ15">
        <v>254.20114285714291</v>
      </c>
      <c r="AK15">
        <f t="shared" si="10"/>
        <v>10.168045714285716</v>
      </c>
      <c r="AL15" t="s">
        <v>325</v>
      </c>
      <c r="AM15" s="1">
        <v>215</v>
      </c>
      <c r="AN15">
        <v>0.9</v>
      </c>
      <c r="AO15" s="72"/>
      <c r="AP15">
        <v>1.2</v>
      </c>
      <c r="AQ15">
        <f t="shared" si="11"/>
        <v>2.4E-2</v>
      </c>
      <c r="AS15" s="1">
        <v>0.24</v>
      </c>
      <c r="AT15">
        <v>0.01</v>
      </c>
      <c r="AV15" s="1">
        <v>10.65</v>
      </c>
      <c r="AW15">
        <f t="shared" si="12"/>
        <v>0.21300000000000002</v>
      </c>
      <c r="AY15">
        <v>800</v>
      </c>
      <c r="AZ15">
        <f t="shared" si="13"/>
        <v>20</v>
      </c>
      <c r="BB15" s="1">
        <v>2500</v>
      </c>
      <c r="BC15">
        <f t="shared" si="14"/>
        <v>100</v>
      </c>
      <c r="BE15" s="1">
        <v>2500</v>
      </c>
      <c r="BF15">
        <f t="shared" si="15"/>
        <v>100</v>
      </c>
      <c r="BH15" s="1">
        <v>0.22600000000000001</v>
      </c>
      <c r="BI15">
        <v>3.0000000000000001E-3</v>
      </c>
      <c r="BK15" s="1">
        <v>5175</v>
      </c>
      <c r="BL15">
        <v>109</v>
      </c>
      <c r="BN15" s="1">
        <v>10000</v>
      </c>
      <c r="BO15">
        <f t="shared" si="17"/>
        <v>300</v>
      </c>
      <c r="BQ15" s="1">
        <v>900</v>
      </c>
      <c r="BR15">
        <v>7.4</v>
      </c>
      <c r="BT15" s="75">
        <v>3680</v>
      </c>
      <c r="BU15">
        <v>7.4</v>
      </c>
      <c r="BW15" s="1">
        <v>1174</v>
      </c>
      <c r="BX15">
        <f t="shared" si="16"/>
        <v>35.22</v>
      </c>
    </row>
    <row r="16" spans="1:77" x14ac:dyDescent="0.25">
      <c r="I16" s="1"/>
      <c r="L16" s="1"/>
      <c r="O16" s="1"/>
      <c r="AL16" t="s">
        <v>325</v>
      </c>
      <c r="AN16" s="72"/>
      <c r="BB16" s="1"/>
      <c r="BT16" t="s">
        <v>461</v>
      </c>
      <c r="BW16" t="s">
        <v>203</v>
      </c>
    </row>
    <row r="17" spans="2:75" x14ac:dyDescent="0.25">
      <c r="BQ17" t="s">
        <v>452</v>
      </c>
      <c r="BR17">
        <v>1.75</v>
      </c>
      <c r="BS17" t="s">
        <v>453</v>
      </c>
      <c r="BT17" t="s">
        <v>456</v>
      </c>
      <c r="BV17" t="s">
        <v>457</v>
      </c>
      <c r="BW17" t="s">
        <v>203</v>
      </c>
    </row>
    <row r="18" spans="2:75" ht="15.75" thickBot="1" x14ac:dyDescent="0.3">
      <c r="BQ18" t="s">
        <v>454</v>
      </c>
      <c r="BR18">
        <v>0.3</v>
      </c>
      <c r="BS18" t="s">
        <v>455</v>
      </c>
      <c r="BT18" t="s">
        <v>458</v>
      </c>
      <c r="BU18">
        <v>0.3</v>
      </c>
      <c r="BV18" t="s">
        <v>455</v>
      </c>
      <c r="BW18" t="s">
        <v>203</v>
      </c>
    </row>
    <row r="19" spans="2:75" x14ac:dyDescent="0.25">
      <c r="F19" s="128" t="s">
        <v>300</v>
      </c>
      <c r="G19" s="129"/>
      <c r="H19" s="130"/>
      <c r="I19" s="128" t="s">
        <v>315</v>
      </c>
      <c r="J19" s="129"/>
      <c r="K19" s="130"/>
      <c r="O19" s="128" t="s">
        <v>316</v>
      </c>
      <c r="P19" s="129"/>
      <c r="Q19" s="130"/>
      <c r="R19" s="128" t="s">
        <v>299</v>
      </c>
      <c r="S19" s="129"/>
      <c r="T19" s="130"/>
      <c r="U19" s="128" t="s">
        <v>304</v>
      </c>
      <c r="V19" s="129"/>
      <c r="W19" s="130"/>
      <c r="X19" s="128" t="s">
        <v>305</v>
      </c>
      <c r="Y19" s="129"/>
      <c r="Z19" s="130"/>
      <c r="AD19" s="128" t="s">
        <v>323</v>
      </c>
      <c r="AE19" s="129"/>
      <c r="AF19" s="130"/>
      <c r="AJ19" s="131" t="s">
        <v>317</v>
      </c>
      <c r="AK19" s="132"/>
      <c r="AL19" s="133"/>
      <c r="AM19" s="128" t="s">
        <v>306</v>
      </c>
      <c r="AN19" s="129"/>
      <c r="AO19" s="130"/>
      <c r="AY19" s="128" t="s">
        <v>310</v>
      </c>
      <c r="AZ19" s="129"/>
      <c r="BA19" s="130"/>
      <c r="BT19" t="s">
        <v>459</v>
      </c>
    </row>
    <row r="20" spans="2:75" ht="18.75" thickBot="1" x14ac:dyDescent="0.4">
      <c r="C20" t="s">
        <v>360</v>
      </c>
      <c r="F20" s="83" t="s">
        <v>301</v>
      </c>
      <c r="G20" s="84" t="s">
        <v>302</v>
      </c>
      <c r="H20" s="85" t="s">
        <v>303</v>
      </c>
      <c r="I20" s="83" t="s">
        <v>301</v>
      </c>
      <c r="J20" s="84" t="s">
        <v>302</v>
      </c>
      <c r="K20" s="85" t="s">
        <v>303</v>
      </c>
      <c r="O20" s="83" t="s">
        <v>301</v>
      </c>
      <c r="P20" s="84" t="s">
        <v>302</v>
      </c>
      <c r="Q20" s="85" t="s">
        <v>303</v>
      </c>
      <c r="R20" s="83" t="s">
        <v>301</v>
      </c>
      <c r="S20" s="84" t="s">
        <v>302</v>
      </c>
      <c r="T20" s="85" t="s">
        <v>303</v>
      </c>
      <c r="U20" s="83" t="s">
        <v>301</v>
      </c>
      <c r="V20" s="84" t="s">
        <v>302</v>
      </c>
      <c r="W20" s="85" t="s">
        <v>303</v>
      </c>
      <c r="X20" s="83" t="s">
        <v>301</v>
      </c>
      <c r="Y20" s="84" t="s">
        <v>302</v>
      </c>
      <c r="Z20" s="85" t="s">
        <v>303</v>
      </c>
      <c r="AD20" s="83" t="s">
        <v>319</v>
      </c>
      <c r="AE20" s="84" t="s">
        <v>320</v>
      </c>
      <c r="AF20" s="85" t="s">
        <v>321</v>
      </c>
      <c r="AJ20" s="83" t="s">
        <v>319</v>
      </c>
      <c r="AK20" s="84" t="s">
        <v>320</v>
      </c>
      <c r="AL20" s="85" t="s">
        <v>321</v>
      </c>
      <c r="AM20" s="83" t="s">
        <v>307</v>
      </c>
      <c r="AN20" s="84" t="s">
        <v>308</v>
      </c>
      <c r="AO20" s="85" t="s">
        <v>309</v>
      </c>
      <c r="AY20" s="83" t="s">
        <v>311</v>
      </c>
      <c r="AZ20" s="84" t="s">
        <v>312</v>
      </c>
      <c r="BA20" s="85" t="s">
        <v>313</v>
      </c>
    </row>
    <row r="21" spans="2:75" ht="18.75" x14ac:dyDescent="0.25">
      <c r="C21">
        <f>2020</f>
        <v>2020</v>
      </c>
      <c r="F21" s="109" t="s">
        <v>324</v>
      </c>
      <c r="G21" s="109" t="s">
        <v>324</v>
      </c>
      <c r="H21" t="s">
        <v>325</v>
      </c>
      <c r="I21" t="s">
        <v>324</v>
      </c>
      <c r="J21" t="s">
        <v>324</v>
      </c>
      <c r="K21" t="s">
        <v>325</v>
      </c>
      <c r="O21" t="s">
        <v>324</v>
      </c>
      <c r="P21" t="s">
        <v>324</v>
      </c>
      <c r="Q21" t="s">
        <v>203</v>
      </c>
      <c r="R21" t="s">
        <v>324</v>
      </c>
      <c r="S21" t="s">
        <v>324</v>
      </c>
      <c r="T21" t="s">
        <v>203</v>
      </c>
      <c r="U21" t="s">
        <v>324</v>
      </c>
      <c r="V21" t="s">
        <v>324</v>
      </c>
      <c r="X21" t="s">
        <v>324</v>
      </c>
      <c r="Y21" t="s">
        <v>324</v>
      </c>
      <c r="AD21" t="s">
        <v>324</v>
      </c>
      <c r="AE21" t="s">
        <v>324</v>
      </c>
      <c r="AJ21" t="s">
        <v>324</v>
      </c>
      <c r="AK21" t="s">
        <v>324</v>
      </c>
      <c r="AM21" t="s">
        <v>324</v>
      </c>
      <c r="AN21" t="s">
        <v>324</v>
      </c>
      <c r="AY21" t="s">
        <v>324</v>
      </c>
      <c r="AZ21" t="s">
        <v>324</v>
      </c>
      <c r="BT21" t="s">
        <v>460</v>
      </c>
    </row>
    <row r="22" spans="2:75" x14ac:dyDescent="0.25">
      <c r="C22" t="s">
        <v>359</v>
      </c>
      <c r="D22" t="s">
        <v>367</v>
      </c>
      <c r="F22">
        <v>2015</v>
      </c>
      <c r="G22">
        <v>2015</v>
      </c>
      <c r="H22" t="s">
        <v>325</v>
      </c>
      <c r="I22">
        <v>2015</v>
      </c>
      <c r="J22">
        <v>2015</v>
      </c>
      <c r="K22" t="s">
        <v>325</v>
      </c>
      <c r="O22">
        <v>2015</v>
      </c>
      <c r="P22">
        <v>2015</v>
      </c>
      <c r="R22">
        <v>2015</v>
      </c>
      <c r="S22">
        <v>2015</v>
      </c>
      <c r="U22">
        <v>2015</v>
      </c>
      <c r="V22">
        <v>2015</v>
      </c>
      <c r="X22">
        <v>2015</v>
      </c>
      <c r="Y22">
        <v>2015</v>
      </c>
      <c r="AD22">
        <v>2015</v>
      </c>
      <c r="AE22">
        <v>2015</v>
      </c>
      <c r="AJ22">
        <v>2015</v>
      </c>
      <c r="AK22">
        <v>2015</v>
      </c>
      <c r="AL22" t="s">
        <v>325</v>
      </c>
      <c r="AM22">
        <v>2015</v>
      </c>
      <c r="AN22">
        <v>2015</v>
      </c>
      <c r="AY22">
        <v>2015</v>
      </c>
      <c r="AZ22">
        <v>2015</v>
      </c>
    </row>
    <row r="23" spans="2:75" x14ac:dyDescent="0.25">
      <c r="B23">
        <v>2010</v>
      </c>
      <c r="C23">
        <f>CEPCI!$D$61/CEPCI!D51</f>
        <v>1.08242556281772</v>
      </c>
      <c r="D23">
        <f>1.08</f>
        <v>1.08</v>
      </c>
      <c r="F23">
        <f t="shared" ref="F23:K23" si="18">VLOOKUP(F22,$B$23:$D$36, 3, FALSE)</f>
        <v>1.07</v>
      </c>
      <c r="G23">
        <f t="shared" si="18"/>
        <v>1.07</v>
      </c>
      <c r="H23" t="e">
        <f t="shared" si="18"/>
        <v>#N/A</v>
      </c>
      <c r="I23">
        <f t="shared" si="18"/>
        <v>1.07</v>
      </c>
      <c r="J23">
        <f t="shared" si="18"/>
        <v>1.07</v>
      </c>
      <c r="K23" t="e">
        <f t="shared" si="18"/>
        <v>#N/A</v>
      </c>
      <c r="O23">
        <v>25</v>
      </c>
      <c r="R23">
        <v>30</v>
      </c>
      <c r="U23">
        <v>25</v>
      </c>
      <c r="X23">
        <v>25</v>
      </c>
      <c r="AD23">
        <v>30</v>
      </c>
      <c r="AJ23">
        <f>VLOOKUP(AJ22,$B$23:$D$36, 3, FALSE)</f>
        <v>1.07</v>
      </c>
      <c r="AK23">
        <f>VLOOKUP(AK22,$B$23:$D$36, 3, FALSE)</f>
        <v>1.07</v>
      </c>
      <c r="AL23" t="e">
        <f>VLOOKUP(AL22,$B$23:$D$36, 3, FALSE)</f>
        <v>#N/A</v>
      </c>
      <c r="AM23">
        <v>20</v>
      </c>
      <c r="AQ23" s="1"/>
      <c r="AY23">
        <v>20</v>
      </c>
    </row>
    <row r="24" spans="2:75" x14ac:dyDescent="0.25">
      <c r="B24">
        <v>2011</v>
      </c>
      <c r="C24">
        <f>CEPCI!$D$61/CEPCI!D52</f>
        <v>1.0179272665186956</v>
      </c>
      <c r="D24">
        <v>1.02</v>
      </c>
      <c r="F24" s="66">
        <v>25</v>
      </c>
      <c r="G24" t="s">
        <v>369</v>
      </c>
      <c r="I24">
        <v>25</v>
      </c>
      <c r="J24" t="s">
        <v>369</v>
      </c>
      <c r="O24" s="1">
        <v>2475</v>
      </c>
      <c r="P24">
        <v>44.6</v>
      </c>
      <c r="R24" s="1">
        <v>336</v>
      </c>
      <c r="S24">
        <v>6.51</v>
      </c>
      <c r="U24" s="1">
        <v>1060</v>
      </c>
      <c r="X24" s="1">
        <v>2700</v>
      </c>
      <c r="Y24">
        <v>84</v>
      </c>
      <c r="AD24" s="1">
        <v>320</v>
      </c>
      <c r="AJ24" s="66">
        <v>20</v>
      </c>
      <c r="AK24" t="s">
        <v>368</v>
      </c>
      <c r="AL24" t="s">
        <v>325</v>
      </c>
      <c r="AM24" s="1">
        <v>153</v>
      </c>
      <c r="AQ24" s="1"/>
      <c r="AY24">
        <v>4318</v>
      </c>
      <c r="AZ24">
        <v>172</v>
      </c>
    </row>
    <row r="25" spans="2:75" x14ac:dyDescent="0.25">
      <c r="B25">
        <v>2012</v>
      </c>
      <c r="C25">
        <f>CEPCI!$D$61/CEPCI!D53</f>
        <v>1.0198426274375643</v>
      </c>
      <c r="D25">
        <v>1.02</v>
      </c>
      <c r="F25">
        <v>775</v>
      </c>
      <c r="G25">
        <v>19.399999999999999</v>
      </c>
      <c r="H25" t="s">
        <v>325</v>
      </c>
      <c r="I25" s="1">
        <v>475</v>
      </c>
      <c r="J25">
        <v>14.25</v>
      </c>
      <c r="K25" t="s">
        <v>325</v>
      </c>
      <c r="O25" s="1">
        <v>2330</v>
      </c>
      <c r="P25">
        <v>41.9</v>
      </c>
      <c r="R25" s="1">
        <v>278</v>
      </c>
      <c r="S25">
        <v>5.66</v>
      </c>
      <c r="U25" s="1">
        <v>1000</v>
      </c>
      <c r="X25" s="1">
        <v>2580</v>
      </c>
      <c r="Y25">
        <v>77</v>
      </c>
      <c r="AD25" s="1">
        <v>320</v>
      </c>
      <c r="AJ25" s="1">
        <v>500</v>
      </c>
      <c r="AK25">
        <v>20</v>
      </c>
      <c r="AM25" s="1">
        <v>110</v>
      </c>
      <c r="AQ25" s="1"/>
      <c r="AY25">
        <v>2934</v>
      </c>
      <c r="AZ25">
        <v>117</v>
      </c>
    </row>
    <row r="26" spans="2:75" x14ac:dyDescent="0.25">
      <c r="B26">
        <v>2013</v>
      </c>
      <c r="C26">
        <f>CEPCI!$D$61/CEPCI!D54</f>
        <v>1.0509430636347614</v>
      </c>
      <c r="D26">
        <v>1.05</v>
      </c>
      <c r="F26">
        <v>775</v>
      </c>
      <c r="G26">
        <v>19.399999999999999</v>
      </c>
      <c r="H26" t="s">
        <v>325</v>
      </c>
      <c r="I26" s="1">
        <v>475</v>
      </c>
      <c r="J26">
        <v>14.25</v>
      </c>
      <c r="K26" t="s">
        <v>325</v>
      </c>
      <c r="O26" s="1">
        <v>2195</v>
      </c>
      <c r="P26">
        <v>39.5</v>
      </c>
      <c r="R26" s="1">
        <v>237</v>
      </c>
      <c r="S26">
        <v>5</v>
      </c>
      <c r="U26" s="1">
        <v>965</v>
      </c>
      <c r="X26" s="1">
        <v>2460</v>
      </c>
      <c r="Y26">
        <v>71</v>
      </c>
      <c r="AD26" s="1">
        <v>320</v>
      </c>
      <c r="AJ26" s="1">
        <v>363</v>
      </c>
      <c r="AK26">
        <v>12.7</v>
      </c>
      <c r="AL26" t="s">
        <v>325</v>
      </c>
      <c r="AM26" s="1">
        <v>89</v>
      </c>
      <c r="AQ26" s="1"/>
      <c r="AY26">
        <v>2404</v>
      </c>
      <c r="AZ26">
        <v>96</v>
      </c>
    </row>
    <row r="27" spans="2:75" x14ac:dyDescent="0.25">
      <c r="B27">
        <v>2014</v>
      </c>
      <c r="C27">
        <f>CEPCI!$D$61/CEPCI!D55</f>
        <v>1.0348897760805416</v>
      </c>
      <c r="D27">
        <v>1.03</v>
      </c>
      <c r="F27">
        <v>775</v>
      </c>
      <c r="G27">
        <v>19.399999999999999</v>
      </c>
      <c r="H27" t="s">
        <v>325</v>
      </c>
      <c r="I27" s="1">
        <v>475</v>
      </c>
      <c r="J27">
        <v>14.25</v>
      </c>
      <c r="K27" t="s">
        <v>325</v>
      </c>
      <c r="O27" s="1">
        <v>2060</v>
      </c>
      <c r="P27">
        <v>37.1</v>
      </c>
      <c r="R27" s="1">
        <v>207</v>
      </c>
      <c r="S27">
        <v>4.47</v>
      </c>
      <c r="U27" s="1">
        <v>940</v>
      </c>
      <c r="X27" s="1">
        <v>2380</v>
      </c>
      <c r="Y27">
        <v>67</v>
      </c>
      <c r="AD27" s="1">
        <v>320</v>
      </c>
      <c r="AJ27" s="1">
        <v>325</v>
      </c>
      <c r="AK27">
        <v>11.4</v>
      </c>
      <c r="AL27" t="s">
        <v>325</v>
      </c>
      <c r="AM27" s="1">
        <v>76</v>
      </c>
      <c r="AQ27" s="1"/>
      <c r="AY27">
        <v>2050</v>
      </c>
      <c r="AZ27">
        <v>82</v>
      </c>
    </row>
    <row r="28" spans="2:75" x14ac:dyDescent="0.25">
      <c r="B28">
        <v>2015</v>
      </c>
      <c r="C28">
        <f>CEPCI!$D$61/CEPCI!D56</f>
        <v>1.0707614942528738</v>
      </c>
      <c r="D28">
        <v>1.07</v>
      </c>
      <c r="F28">
        <v>775</v>
      </c>
      <c r="G28">
        <v>19.399999999999999</v>
      </c>
      <c r="H28" t="s">
        <v>325</v>
      </c>
      <c r="I28" s="1">
        <v>475</v>
      </c>
      <c r="J28">
        <v>14.25</v>
      </c>
      <c r="K28" t="s">
        <v>325</v>
      </c>
      <c r="O28" s="1">
        <v>1945</v>
      </c>
      <c r="P28">
        <v>35</v>
      </c>
      <c r="R28" s="1">
        <v>184</v>
      </c>
      <c r="S28">
        <v>4.04</v>
      </c>
      <c r="U28" s="1">
        <v>915</v>
      </c>
      <c r="X28" s="1">
        <v>2320</v>
      </c>
      <c r="Y28">
        <v>58</v>
      </c>
      <c r="AD28" s="1">
        <v>320</v>
      </c>
      <c r="AJ28" s="1">
        <v>296</v>
      </c>
      <c r="AK28">
        <v>10.4</v>
      </c>
      <c r="AL28" t="s">
        <v>325</v>
      </c>
      <c r="AM28" s="1">
        <v>68</v>
      </c>
      <c r="AQ28" s="1"/>
      <c r="AY28">
        <v>1845</v>
      </c>
      <c r="AZ28">
        <v>74</v>
      </c>
      <c r="BQ28" s="113"/>
    </row>
    <row r="29" spans="2:75" x14ac:dyDescent="0.25">
      <c r="B29">
        <v>2016</v>
      </c>
      <c r="C29">
        <f>CEPCI!$D$61/CEPCI!D57</f>
        <v>1.1006091932804134</v>
      </c>
      <c r="D29">
        <v>1.1000000000000001</v>
      </c>
      <c r="F29">
        <v>775</v>
      </c>
      <c r="G29">
        <v>19.399999999999999</v>
      </c>
      <c r="H29" t="s">
        <v>325</v>
      </c>
      <c r="I29" s="1">
        <v>475</v>
      </c>
      <c r="J29">
        <v>14.25</v>
      </c>
      <c r="K29" t="s">
        <v>325</v>
      </c>
      <c r="O29" s="1">
        <v>1830</v>
      </c>
      <c r="P29">
        <v>32.9</v>
      </c>
      <c r="R29" s="1">
        <v>166</v>
      </c>
      <c r="S29">
        <v>3.7</v>
      </c>
      <c r="U29" s="1">
        <v>900</v>
      </c>
      <c r="X29" s="1">
        <v>2280</v>
      </c>
      <c r="Y29">
        <v>52</v>
      </c>
      <c r="AD29" s="1">
        <v>320</v>
      </c>
      <c r="AJ29" s="1">
        <v>267</v>
      </c>
      <c r="AK29">
        <v>9.4</v>
      </c>
      <c r="AL29" t="s">
        <v>325</v>
      </c>
      <c r="AM29" s="1">
        <v>61</v>
      </c>
      <c r="AQ29" s="1"/>
      <c r="AY29">
        <v>1708</v>
      </c>
      <c r="AZ29">
        <v>68</v>
      </c>
    </row>
    <row r="30" spans="2:75" x14ac:dyDescent="0.25">
      <c r="B30">
        <v>2017</v>
      </c>
      <c r="C30">
        <f>CEPCI!$D$61/CEPCI!D58</f>
        <v>1.0505726872246697</v>
      </c>
      <c r="D30">
        <v>1.05</v>
      </c>
      <c r="F30">
        <v>775</v>
      </c>
      <c r="G30">
        <v>19.399999999999999</v>
      </c>
      <c r="H30" t="s">
        <v>325</v>
      </c>
      <c r="I30" s="1">
        <v>475</v>
      </c>
      <c r="J30">
        <v>14.25</v>
      </c>
      <c r="K30" t="s">
        <v>325</v>
      </c>
      <c r="O30" s="1">
        <v>1830</v>
      </c>
      <c r="P30">
        <v>32.9</v>
      </c>
      <c r="R30" s="1">
        <v>166</v>
      </c>
      <c r="S30">
        <v>3.7</v>
      </c>
      <c r="U30" s="1">
        <v>900</v>
      </c>
      <c r="X30" s="1">
        <v>2280</v>
      </c>
      <c r="Y30">
        <v>52</v>
      </c>
      <c r="AD30" s="1">
        <v>320</v>
      </c>
      <c r="AJ30" s="1">
        <v>248</v>
      </c>
      <c r="AK30">
        <v>8.6999999999999993</v>
      </c>
      <c r="AL30" t="s">
        <v>325</v>
      </c>
      <c r="AM30" s="1">
        <v>61</v>
      </c>
      <c r="AY30">
        <v>1708</v>
      </c>
      <c r="AZ30">
        <v>68</v>
      </c>
    </row>
    <row r="31" spans="2:75" x14ac:dyDescent="0.25">
      <c r="B31">
        <v>2018</v>
      </c>
      <c r="C31">
        <f>CEPCI!$D$61/CEPCI!D59</f>
        <v>0.98855911125849782</v>
      </c>
      <c r="D31">
        <v>0.99</v>
      </c>
      <c r="F31">
        <v>775</v>
      </c>
      <c r="G31">
        <v>19.399999999999999</v>
      </c>
      <c r="H31" t="s">
        <v>325</v>
      </c>
      <c r="I31" s="1">
        <v>475</v>
      </c>
      <c r="J31">
        <v>14.25</v>
      </c>
      <c r="K31" t="s">
        <v>325</v>
      </c>
      <c r="AH31" s="86"/>
      <c r="AJ31" s="1">
        <v>248</v>
      </c>
      <c r="AK31">
        <v>8.6999999999999993</v>
      </c>
      <c r="AL31" t="s">
        <v>325</v>
      </c>
    </row>
    <row r="32" spans="2:75" ht="15.75" thickBot="1" x14ac:dyDescent="0.3">
      <c r="B32">
        <v>2019</v>
      </c>
      <c r="C32">
        <f>CEPCI!$D$61/CEPCI!D60</f>
        <v>0.98139917695473255</v>
      </c>
      <c r="D32">
        <v>0.98</v>
      </c>
      <c r="I32" s="1"/>
      <c r="AL32" t="s">
        <v>325</v>
      </c>
    </row>
    <row r="33" spans="2:41" x14ac:dyDescent="0.25">
      <c r="B33">
        <v>2020</v>
      </c>
      <c r="C33">
        <f>CEPCI!$D$61/CEPCI!D61</f>
        <v>1</v>
      </c>
      <c r="D33">
        <v>1</v>
      </c>
      <c r="F33" s="128" t="s">
        <v>300</v>
      </c>
      <c r="G33" s="129"/>
      <c r="H33" s="130"/>
      <c r="I33" s="128" t="s">
        <v>315</v>
      </c>
      <c r="J33" s="129"/>
      <c r="K33" s="130"/>
      <c r="AJ33" s="131" t="s">
        <v>317</v>
      </c>
      <c r="AK33" s="132"/>
      <c r="AL33" s="133"/>
      <c r="AM33" s="128" t="s">
        <v>329</v>
      </c>
      <c r="AN33" s="129"/>
      <c r="AO33" s="130"/>
    </row>
    <row r="34" spans="2:41" ht="18.75" thickBot="1" x14ac:dyDescent="0.4">
      <c r="B34">
        <v>2021</v>
      </c>
      <c r="C34">
        <f>CEPCI!$D$61/CEPCI!D62</f>
        <v>0.84113995485327331</v>
      </c>
      <c r="D34">
        <v>0.84</v>
      </c>
      <c r="F34" s="83" t="s">
        <v>301</v>
      </c>
      <c r="G34" s="84" t="s">
        <v>302</v>
      </c>
      <c r="H34" s="85" t="s">
        <v>303</v>
      </c>
      <c r="I34" s="83" t="s">
        <v>301</v>
      </c>
      <c r="J34" s="84" t="s">
        <v>302</v>
      </c>
      <c r="K34" s="85" t="s">
        <v>303</v>
      </c>
      <c r="AJ34" s="83" t="s">
        <v>319</v>
      </c>
      <c r="AK34" s="84" t="s">
        <v>320</v>
      </c>
      <c r="AL34" s="85" t="s">
        <v>321</v>
      </c>
      <c r="AM34" s="83" t="s">
        <v>301</v>
      </c>
      <c r="AN34" s="84" t="s">
        <v>302</v>
      </c>
      <c r="AO34" s="85" t="s">
        <v>303</v>
      </c>
    </row>
    <row r="35" spans="2:41" ht="19.5" thickBot="1" x14ac:dyDescent="0.3">
      <c r="B35">
        <v>2022</v>
      </c>
      <c r="C35">
        <f>CEPCI!$D$61/CEPCI!D63</f>
        <v>0.73063725490196085</v>
      </c>
      <c r="D35">
        <v>0.73</v>
      </c>
      <c r="F35" s="109" t="s">
        <v>442</v>
      </c>
      <c r="G35" s="109" t="s">
        <v>442</v>
      </c>
      <c r="H35" t="s">
        <v>325</v>
      </c>
      <c r="I35" s="109" t="s">
        <v>442</v>
      </c>
      <c r="J35" s="109" t="s">
        <v>442</v>
      </c>
      <c r="K35" t="s">
        <v>325</v>
      </c>
      <c r="AJ35" t="s">
        <v>441</v>
      </c>
      <c r="AK35" t="s">
        <v>441</v>
      </c>
      <c r="AM35" t="s">
        <v>324</v>
      </c>
      <c r="AN35" t="s">
        <v>324</v>
      </c>
    </row>
    <row r="36" spans="2:41" x14ac:dyDescent="0.25">
      <c r="B36">
        <v>2023</v>
      </c>
      <c r="C36">
        <f>CEPCI!$D$61/CEPCI!D64</f>
        <v>0.74450549450549464</v>
      </c>
      <c r="D36">
        <v>0.74</v>
      </c>
      <c r="F36">
        <v>2020</v>
      </c>
      <c r="G36">
        <v>2020</v>
      </c>
      <c r="H36" t="s">
        <v>325</v>
      </c>
      <c r="I36">
        <v>2020</v>
      </c>
      <c r="J36">
        <v>2020</v>
      </c>
      <c r="K36" t="s">
        <v>325</v>
      </c>
      <c r="R36" s="91" t="s">
        <v>333</v>
      </c>
      <c r="S36" s="87" t="s">
        <v>337</v>
      </c>
      <c r="T36" s="88">
        <v>1.1137931034482758</v>
      </c>
      <c r="U36" s="91" t="s">
        <v>333</v>
      </c>
      <c r="V36" s="87" t="s">
        <v>337</v>
      </c>
      <c r="W36" s="88">
        <v>1.1137931034482758</v>
      </c>
      <c r="X36" s="91" t="s">
        <v>333</v>
      </c>
      <c r="Y36" s="87" t="s">
        <v>337</v>
      </c>
      <c r="Z36" s="88">
        <v>1.1137931034482758</v>
      </c>
      <c r="AJ36">
        <v>2020</v>
      </c>
      <c r="AK36">
        <v>2020</v>
      </c>
      <c r="AL36" t="s">
        <v>325</v>
      </c>
      <c r="AM36">
        <v>2015</v>
      </c>
      <c r="AN36">
        <v>2015</v>
      </c>
    </row>
    <row r="37" spans="2:41" x14ac:dyDescent="0.25">
      <c r="F37">
        <f t="shared" ref="F37:K37" si="19">VLOOKUP(F36,$B$23:$D$36, 3, FALSE)</f>
        <v>1</v>
      </c>
      <c r="G37">
        <f t="shared" si="19"/>
        <v>1</v>
      </c>
      <c r="H37" t="e">
        <f t="shared" si="19"/>
        <v>#N/A</v>
      </c>
      <c r="I37">
        <f t="shared" si="19"/>
        <v>1</v>
      </c>
      <c r="J37">
        <f t="shared" si="19"/>
        <v>1</v>
      </c>
      <c r="K37" t="e">
        <f t="shared" si="19"/>
        <v>#N/A</v>
      </c>
      <c r="R37" s="89" t="s">
        <v>334</v>
      </c>
      <c r="S37" t="s">
        <v>335</v>
      </c>
      <c r="T37" s="90" t="s">
        <v>336</v>
      </c>
      <c r="U37" s="89" t="s">
        <v>334</v>
      </c>
      <c r="V37" t="s">
        <v>335</v>
      </c>
      <c r="W37" s="90" t="s">
        <v>336</v>
      </c>
      <c r="X37" s="89" t="s">
        <v>334</v>
      </c>
      <c r="Y37" t="s">
        <v>335</v>
      </c>
      <c r="Z37" s="90" t="s">
        <v>336</v>
      </c>
      <c r="AJ37">
        <f>VLOOKUP(AJ36,$B$23:$D$36, 3, FALSE)</f>
        <v>1</v>
      </c>
      <c r="AK37">
        <f>VLOOKUP(AK36,$B$23:$D$36, 3, FALSE)</f>
        <v>1</v>
      </c>
      <c r="AL37" t="e">
        <f>VLOOKUP(AL36,$B$23:$D$36, 3, FALSE)</f>
        <v>#N/A</v>
      </c>
      <c r="AM37">
        <v>20</v>
      </c>
    </row>
    <row r="38" spans="2:41" x14ac:dyDescent="0.25">
      <c r="F38" s="66">
        <v>25</v>
      </c>
      <c r="I38">
        <v>25</v>
      </c>
      <c r="R38" s="89">
        <v>2018</v>
      </c>
      <c r="S38">
        <v>1210</v>
      </c>
      <c r="T38" s="90">
        <f>S38/$T$36</f>
        <v>1086.3777089783282</v>
      </c>
      <c r="U38" s="89">
        <v>2018</v>
      </c>
      <c r="V38">
        <v>1497</v>
      </c>
      <c r="W38" s="90">
        <f>V38/$T$36</f>
        <v>1344.0557275541796</v>
      </c>
      <c r="X38" s="89">
        <v>2018</v>
      </c>
      <c r="Y38">
        <v>4353</v>
      </c>
      <c r="Z38" s="90">
        <f>Y38/$T$36</f>
        <v>3908.2662538699692</v>
      </c>
      <c r="AJ38" s="66">
        <v>20</v>
      </c>
      <c r="AK38" t="s">
        <v>368</v>
      </c>
      <c r="AL38" t="s">
        <v>325</v>
      </c>
      <c r="AM38" s="1">
        <v>76</v>
      </c>
    </row>
    <row r="39" spans="2:41" x14ac:dyDescent="0.25">
      <c r="F39">
        <v>600</v>
      </c>
      <c r="G39">
        <v>0</v>
      </c>
      <c r="H39" t="s">
        <v>325</v>
      </c>
      <c r="I39" s="1">
        <v>300</v>
      </c>
      <c r="J39">
        <v>0</v>
      </c>
      <c r="K39" t="s">
        <v>325</v>
      </c>
      <c r="R39" s="89">
        <v>2030</v>
      </c>
      <c r="S39">
        <f>(834+340)/2</f>
        <v>587</v>
      </c>
      <c r="T39" s="90">
        <f>S39/$T$36</f>
        <v>527.02786377708981</v>
      </c>
      <c r="U39" s="89">
        <v>2030</v>
      </c>
      <c r="V39">
        <f>(1350+800)/2</f>
        <v>1075</v>
      </c>
      <c r="W39" s="90">
        <f>V39/$T$36</f>
        <v>965.17027863777093</v>
      </c>
      <c r="X39" s="89">
        <v>2030</v>
      </c>
      <c r="Y39">
        <f>(3200+1700)/2</f>
        <v>2450</v>
      </c>
      <c r="Z39" s="90">
        <f>Y39/$T$36</f>
        <v>2199.6904024767805</v>
      </c>
      <c r="AJ39">
        <v>889.70399999999995</v>
      </c>
      <c r="AK39">
        <f>AJ39*0.04</f>
        <v>35.588160000000002</v>
      </c>
      <c r="AM39" s="1">
        <v>55</v>
      </c>
    </row>
    <row r="40" spans="2:41" x14ac:dyDescent="0.25">
      <c r="F40">
        <v>600</v>
      </c>
      <c r="G40">
        <v>0</v>
      </c>
      <c r="H40" t="s">
        <v>325</v>
      </c>
      <c r="I40" s="1">
        <v>300</v>
      </c>
      <c r="J40">
        <v>0</v>
      </c>
      <c r="K40" t="s">
        <v>325</v>
      </c>
      <c r="R40" s="89">
        <v>2050</v>
      </c>
      <c r="S40">
        <f>(481+165)/2</f>
        <v>323</v>
      </c>
      <c r="T40" s="90">
        <v>290</v>
      </c>
      <c r="U40" s="89">
        <v>2050</v>
      </c>
      <c r="V40">
        <f>(1000+650)/2</f>
        <v>825</v>
      </c>
      <c r="W40" s="90">
        <f>V40/$T$36</f>
        <v>740.71207430340564</v>
      </c>
      <c r="X40" s="89">
        <v>2050</v>
      </c>
      <c r="Y40">
        <f>(2800+1400)/2</f>
        <v>2100</v>
      </c>
      <c r="Z40" s="90">
        <f>Y40/$T$36</f>
        <v>1885.448916408669</v>
      </c>
      <c r="AJ40">
        <v>762.60342857142871</v>
      </c>
      <c r="AK40">
        <f t="shared" ref="AK40:AK45" si="20">AJ40*0.04</f>
        <v>30.50413714285715</v>
      </c>
      <c r="AL40" t="s">
        <v>325</v>
      </c>
      <c r="AM40" s="1">
        <v>44</v>
      </c>
    </row>
    <row r="41" spans="2:41" x14ac:dyDescent="0.25">
      <c r="F41">
        <v>600</v>
      </c>
      <c r="G41">
        <v>0</v>
      </c>
      <c r="H41" t="s">
        <v>325</v>
      </c>
      <c r="I41" s="1">
        <v>300</v>
      </c>
      <c r="J41">
        <v>0</v>
      </c>
      <c r="K41" t="s">
        <v>325</v>
      </c>
      <c r="R41" s="89"/>
      <c r="T41" s="90"/>
      <c r="U41" s="89"/>
      <c r="W41" s="90"/>
      <c r="X41" s="89"/>
      <c r="Z41" s="90"/>
      <c r="AJ41">
        <v>635.50285714285724</v>
      </c>
      <c r="AK41">
        <f t="shared" si="20"/>
        <v>25.420114285714291</v>
      </c>
      <c r="AL41" t="s">
        <v>325</v>
      </c>
      <c r="AM41" s="1">
        <v>37</v>
      </c>
    </row>
    <row r="42" spans="2:41" x14ac:dyDescent="0.25">
      <c r="F42">
        <v>600</v>
      </c>
      <c r="G42">
        <v>0</v>
      </c>
      <c r="H42" t="s">
        <v>325</v>
      </c>
      <c r="I42" s="1">
        <v>300</v>
      </c>
      <c r="J42">
        <v>0</v>
      </c>
      <c r="K42" t="s">
        <v>325</v>
      </c>
      <c r="R42" s="89" t="s">
        <v>338</v>
      </c>
      <c r="T42" s="90"/>
      <c r="U42" s="89" t="s">
        <v>338</v>
      </c>
      <c r="W42" s="90"/>
      <c r="X42" s="89" t="s">
        <v>338</v>
      </c>
      <c r="Z42" s="90"/>
      <c r="AJ42">
        <v>508.40228571428582</v>
      </c>
      <c r="AK42">
        <f t="shared" si="20"/>
        <v>20.336091428571432</v>
      </c>
      <c r="AL42" t="s">
        <v>325</v>
      </c>
      <c r="AM42" s="1">
        <v>33</v>
      </c>
    </row>
    <row r="43" spans="2:41" x14ac:dyDescent="0.25">
      <c r="F43">
        <v>600</v>
      </c>
      <c r="G43">
        <v>0</v>
      </c>
      <c r="H43" t="s">
        <v>325</v>
      </c>
      <c r="I43" s="1">
        <v>300</v>
      </c>
      <c r="J43">
        <v>0</v>
      </c>
      <c r="K43" t="s">
        <v>325</v>
      </c>
      <c r="R43" s="89">
        <v>2025</v>
      </c>
      <c r="T43" s="90">
        <f>T38-(T38-T44)/12*7</f>
        <v>760.09029927760571</v>
      </c>
      <c r="U43" s="89">
        <v>2025</v>
      </c>
      <c r="W43" s="90">
        <f>W38-(W38-W44)/12*7</f>
        <v>1123.0392156862745</v>
      </c>
      <c r="X43" s="89">
        <v>2025</v>
      </c>
      <c r="Z43" s="90">
        <f>Z38-(Z38-Z44)/12*7</f>
        <v>2911.5970072239425</v>
      </c>
      <c r="AJ43">
        <v>381.30171428571435</v>
      </c>
      <c r="AK43">
        <f t="shared" si="20"/>
        <v>15.252068571428575</v>
      </c>
      <c r="AL43" t="s">
        <v>325</v>
      </c>
      <c r="AM43" s="1">
        <v>30</v>
      </c>
    </row>
    <row r="44" spans="2:41" x14ac:dyDescent="0.25">
      <c r="F44">
        <v>600</v>
      </c>
      <c r="G44">
        <v>0</v>
      </c>
      <c r="H44" t="s">
        <v>325</v>
      </c>
      <c r="I44" s="1">
        <v>300</v>
      </c>
      <c r="J44">
        <v>0</v>
      </c>
      <c r="K44" t="s">
        <v>325</v>
      </c>
      <c r="R44" s="89">
        <v>2030</v>
      </c>
      <c r="T44" s="90">
        <f>T39</f>
        <v>527.02786377708981</v>
      </c>
      <c r="U44" s="89">
        <v>2030</v>
      </c>
      <c r="W44" s="90">
        <f>W39</f>
        <v>965.17027863777093</v>
      </c>
      <c r="X44" s="89">
        <v>2030</v>
      </c>
      <c r="Z44" s="90">
        <f>Z39</f>
        <v>2199.6904024767805</v>
      </c>
      <c r="AJ44">
        <v>254.20114285714291</v>
      </c>
      <c r="AK44">
        <f t="shared" si="20"/>
        <v>10.168045714285716</v>
      </c>
      <c r="AL44" t="s">
        <v>325</v>
      </c>
      <c r="AM44" s="1">
        <v>30</v>
      </c>
    </row>
    <row r="45" spans="2:41" x14ac:dyDescent="0.25">
      <c r="F45">
        <v>600</v>
      </c>
      <c r="G45">
        <v>0</v>
      </c>
      <c r="H45" t="s">
        <v>325</v>
      </c>
      <c r="I45" s="1">
        <v>300</v>
      </c>
      <c r="J45">
        <v>0</v>
      </c>
      <c r="K45" t="s">
        <v>325</v>
      </c>
      <c r="R45" s="89">
        <v>2035</v>
      </c>
      <c r="T45" s="90">
        <f>T44-(T44-T48)/20*5</f>
        <v>467.77089783281735</v>
      </c>
      <c r="U45" s="89">
        <v>2035</v>
      </c>
      <c r="W45" s="90">
        <f>W44-(W44-W48)/20*5</f>
        <v>909.05572755417961</v>
      </c>
      <c r="X45" s="89">
        <v>2035</v>
      </c>
      <c r="Z45" s="90">
        <f>Z44-(Z44-Z48)/20*5</f>
        <v>2121.1300309597527</v>
      </c>
      <c r="AJ45">
        <v>254.20114285714291</v>
      </c>
      <c r="AK45">
        <f t="shared" si="20"/>
        <v>10.168045714285716</v>
      </c>
      <c r="AL45" t="s">
        <v>325</v>
      </c>
    </row>
    <row r="46" spans="2:41" ht="15.75" thickBot="1" x14ac:dyDescent="0.3">
      <c r="I46" s="1"/>
      <c r="R46" s="89">
        <v>2040</v>
      </c>
      <c r="T46" s="90">
        <f>T44-(T44-T48)/20*10</f>
        <v>408.5139318885449</v>
      </c>
      <c r="U46" s="89">
        <v>2040</v>
      </c>
      <c r="W46" s="90">
        <f>W44-(W44-W48)/20*10</f>
        <v>852.94117647058829</v>
      </c>
      <c r="X46" s="89">
        <v>2040</v>
      </c>
      <c r="Z46" s="90">
        <f>Z44-(Z44-Z48)/20*10</f>
        <v>2042.5696594427247</v>
      </c>
      <c r="AL46" t="s">
        <v>325</v>
      </c>
      <c r="AM46" t="s">
        <v>330</v>
      </c>
    </row>
    <row r="47" spans="2:41" ht="15.75" thickBot="1" x14ac:dyDescent="0.3">
      <c r="R47" s="89">
        <v>2045</v>
      </c>
      <c r="T47" s="90">
        <f>T44-(T44-T48)/20*15</f>
        <v>349.25696594427245</v>
      </c>
      <c r="U47" s="89">
        <v>2045</v>
      </c>
      <c r="W47" s="90">
        <f>W44-(W44-W48)/20*15</f>
        <v>796.82662538699697</v>
      </c>
      <c r="X47" s="89">
        <v>2045</v>
      </c>
      <c r="Z47" s="90">
        <f>Z44-(Z44-Z48)/20*15</f>
        <v>1964.0092879256968</v>
      </c>
      <c r="AJ47" s="131" t="s">
        <v>317</v>
      </c>
      <c r="AK47" s="132"/>
      <c r="AL47" s="133"/>
      <c r="AM47" s="83" t="s">
        <v>307</v>
      </c>
      <c r="AN47" s="84" t="s">
        <v>308</v>
      </c>
      <c r="AO47" s="85" t="s">
        <v>309</v>
      </c>
    </row>
    <row r="48" spans="2:41" ht="18.75" thickBot="1" x14ac:dyDescent="0.4">
      <c r="R48" s="80">
        <v>2050</v>
      </c>
      <c r="S48" s="81"/>
      <c r="T48" s="82">
        <f>T40</f>
        <v>290</v>
      </c>
      <c r="U48" s="80">
        <v>2050</v>
      </c>
      <c r="V48" s="81"/>
      <c r="W48" s="82">
        <f>W40</f>
        <v>740.71207430340564</v>
      </c>
      <c r="X48" s="80">
        <v>2050</v>
      </c>
      <c r="Y48" s="81"/>
      <c r="Z48" s="82">
        <f>Z40</f>
        <v>1885.448916408669</v>
      </c>
      <c r="AJ48" s="83" t="s">
        <v>319</v>
      </c>
      <c r="AK48" s="84" t="s">
        <v>320</v>
      </c>
      <c r="AL48" s="85" t="s">
        <v>321</v>
      </c>
      <c r="AM48">
        <f t="shared" ref="AM48:AM54" si="21">AM24+AM38/6</f>
        <v>165.66666666666666</v>
      </c>
    </row>
    <row r="49" spans="36:41" x14ac:dyDescent="0.25">
      <c r="AJ49" t="s">
        <v>324</v>
      </c>
      <c r="AK49" t="s">
        <v>324</v>
      </c>
      <c r="AM49">
        <f t="shared" si="21"/>
        <v>119.16666666666667</v>
      </c>
    </row>
    <row r="50" spans="36:41" x14ac:dyDescent="0.25">
      <c r="AJ50">
        <v>2020</v>
      </c>
      <c r="AK50">
        <v>2020</v>
      </c>
      <c r="AL50" t="s">
        <v>325</v>
      </c>
      <c r="AM50">
        <f t="shared" si="21"/>
        <v>96.333333333333329</v>
      </c>
    </row>
    <row r="51" spans="36:41" x14ac:dyDescent="0.25">
      <c r="AJ51">
        <f>VLOOKUP(AJ50,$B$23:$D$36, 3, FALSE)</f>
        <v>1</v>
      </c>
      <c r="AK51">
        <f>VLOOKUP(AK50,$B$23:$D$36, 3, FALSE)</f>
        <v>1</v>
      </c>
      <c r="AL51" t="e">
        <f>VLOOKUP(AL50,$B$23:$D$36, 3, FALSE)</f>
        <v>#N/A</v>
      </c>
      <c r="AM51">
        <f t="shared" si="21"/>
        <v>82.166666666666671</v>
      </c>
    </row>
    <row r="52" spans="36:41" x14ac:dyDescent="0.25">
      <c r="AJ52" s="66">
        <v>20</v>
      </c>
      <c r="AK52" t="s">
        <v>368</v>
      </c>
      <c r="AL52" t="s">
        <v>325</v>
      </c>
      <c r="AM52">
        <f t="shared" si="21"/>
        <v>73.5</v>
      </c>
    </row>
    <row r="53" spans="36:41" x14ac:dyDescent="0.25">
      <c r="AJ53" s="1">
        <v>600</v>
      </c>
      <c r="AK53">
        <v>20</v>
      </c>
      <c r="AM53">
        <f t="shared" si="21"/>
        <v>66</v>
      </c>
    </row>
    <row r="54" spans="36:41" x14ac:dyDescent="0.25">
      <c r="AJ54" s="1">
        <v>456</v>
      </c>
      <c r="AK54">
        <v>12.7</v>
      </c>
      <c r="AL54" t="s">
        <v>325</v>
      </c>
      <c r="AM54">
        <f t="shared" si="21"/>
        <v>66</v>
      </c>
    </row>
    <row r="55" spans="36:41" x14ac:dyDescent="0.25">
      <c r="AJ55" s="1">
        <v>373.8</v>
      </c>
      <c r="AK55">
        <v>11.4</v>
      </c>
      <c r="AL55" t="s">
        <v>325</v>
      </c>
    </row>
    <row r="56" spans="36:41" x14ac:dyDescent="0.25">
      <c r="AJ56" s="1">
        <v>325.60000000000002</v>
      </c>
      <c r="AK56">
        <v>10.4</v>
      </c>
      <c r="AL56" t="s">
        <v>325</v>
      </c>
    </row>
    <row r="57" spans="36:41" ht="15.75" thickBot="1" x14ac:dyDescent="0.3">
      <c r="AJ57" s="1">
        <v>280.39999999999998</v>
      </c>
      <c r="AK57">
        <v>9.4</v>
      </c>
      <c r="AL57" t="s">
        <v>325</v>
      </c>
      <c r="AN57" t="s">
        <v>203</v>
      </c>
    </row>
    <row r="58" spans="36:41" ht="20.45" customHeight="1" x14ac:dyDescent="0.25">
      <c r="AJ58" s="1">
        <v>248</v>
      </c>
      <c r="AK58">
        <v>8.6999999999999993</v>
      </c>
      <c r="AL58" t="s">
        <v>325</v>
      </c>
      <c r="AM58" s="91" t="s">
        <v>342</v>
      </c>
      <c r="AN58" s="93" t="s">
        <v>345</v>
      </c>
      <c r="AO58" s="88"/>
    </row>
    <row r="59" spans="36:41" x14ac:dyDescent="0.25">
      <c r="AJ59" s="1">
        <v>248</v>
      </c>
      <c r="AK59">
        <v>8.6999999999999993</v>
      </c>
      <c r="AL59" t="s">
        <v>325</v>
      </c>
      <c r="AM59" s="89" t="s">
        <v>343</v>
      </c>
      <c r="AN59">
        <v>2022</v>
      </c>
      <c r="AO59" s="90"/>
    </row>
    <row r="60" spans="36:41" x14ac:dyDescent="0.25">
      <c r="AL60" t="s">
        <v>325</v>
      </c>
      <c r="AM60" s="89" t="s">
        <v>344</v>
      </c>
      <c r="AN60">
        <v>1.05</v>
      </c>
      <c r="AO60" s="90"/>
    </row>
    <row r="61" spans="36:41" x14ac:dyDescent="0.25">
      <c r="AM61" s="89">
        <v>2022</v>
      </c>
      <c r="AN61">
        <v>480</v>
      </c>
      <c r="AO61" s="90">
        <f>AN61/$AN$60</f>
        <v>457.14285714285711</v>
      </c>
    </row>
    <row r="62" spans="36:41" x14ac:dyDescent="0.25">
      <c r="AM62" s="89">
        <v>2030</v>
      </c>
      <c r="AN62">
        <v>326</v>
      </c>
      <c r="AO62" s="90">
        <f t="shared" ref="AO62:AO63" si="22">AN62/$AN$60</f>
        <v>310.47619047619048</v>
      </c>
    </row>
    <row r="63" spans="36:41" x14ac:dyDescent="0.25">
      <c r="AM63" s="89">
        <v>2050</v>
      </c>
      <c r="AN63">
        <v>226</v>
      </c>
      <c r="AO63" s="90">
        <f t="shared" si="22"/>
        <v>215.23809523809524</v>
      </c>
    </row>
    <row r="64" spans="36:41" x14ac:dyDescent="0.25">
      <c r="AM64" s="89"/>
      <c r="AO64" s="90"/>
    </row>
    <row r="65" spans="36:41" x14ac:dyDescent="0.25">
      <c r="AM65" s="89"/>
      <c r="AO65" s="90"/>
    </row>
    <row r="66" spans="36:41" x14ac:dyDescent="0.25">
      <c r="AJ66" s="1" t="s">
        <v>202</v>
      </c>
      <c r="AM66" s="89" t="s">
        <v>338</v>
      </c>
      <c r="AO66" s="90"/>
    </row>
    <row r="67" spans="36:41" x14ac:dyDescent="0.25">
      <c r="AM67" s="89">
        <v>2025</v>
      </c>
      <c r="AO67" s="90">
        <f>AO61-(AO61-AO62)/8*3</f>
        <v>402.14285714285711</v>
      </c>
    </row>
    <row r="68" spans="36:41" x14ac:dyDescent="0.25">
      <c r="AM68" s="89">
        <v>2030</v>
      </c>
      <c r="AO68" s="90">
        <f>AO62</f>
        <v>310.47619047619048</v>
      </c>
    </row>
    <row r="69" spans="36:41" x14ac:dyDescent="0.25">
      <c r="AM69" s="89">
        <v>2035</v>
      </c>
      <c r="AO69" s="90">
        <f>AO68-(AO68-AO72)/20*5</f>
        <v>286.66666666666669</v>
      </c>
    </row>
    <row r="70" spans="36:41" x14ac:dyDescent="0.25">
      <c r="AM70" s="89">
        <v>2040</v>
      </c>
      <c r="AO70" s="90">
        <f>AO68-(AO68-AO72)/20*10</f>
        <v>262.85714285714289</v>
      </c>
    </row>
    <row r="71" spans="36:41" x14ac:dyDescent="0.25">
      <c r="AM71" s="89">
        <v>2045</v>
      </c>
      <c r="AO71" s="90">
        <f>AO68-(AO68-AO72)/20*15</f>
        <v>239.04761904761904</v>
      </c>
    </row>
    <row r="72" spans="36:41" ht="15.75" thickBot="1" x14ac:dyDescent="0.3">
      <c r="AM72" s="80">
        <v>2050</v>
      </c>
      <c r="AN72" s="81"/>
      <c r="AO72" s="82">
        <f>AO63</f>
        <v>215.23809523809524</v>
      </c>
    </row>
  </sheetData>
  <mergeCells count="39">
    <mergeCell ref="BW3:BY3"/>
    <mergeCell ref="AJ19:AL19"/>
    <mergeCell ref="AJ33:AL33"/>
    <mergeCell ref="AJ47:AL47"/>
    <mergeCell ref="AJ3:AL3"/>
    <mergeCell ref="AY19:BA19"/>
    <mergeCell ref="AV3:AX3"/>
    <mergeCell ref="AY3:BA3"/>
    <mergeCell ref="AS3:AU3"/>
    <mergeCell ref="BQ3:BS3"/>
    <mergeCell ref="BT3:BV3"/>
    <mergeCell ref="BK3:BM3"/>
    <mergeCell ref="BN3:BP3"/>
    <mergeCell ref="BH3:BJ3"/>
    <mergeCell ref="BE3:BG3"/>
    <mergeCell ref="BB3:BD3"/>
    <mergeCell ref="F19:H19"/>
    <mergeCell ref="F33:H33"/>
    <mergeCell ref="I19:K19"/>
    <mergeCell ref="I33:K33"/>
    <mergeCell ref="O19:Q19"/>
    <mergeCell ref="AM19:AO19"/>
    <mergeCell ref="AM33:AO33"/>
    <mergeCell ref="AP3:AR3"/>
    <mergeCell ref="X19:Z19"/>
    <mergeCell ref="R19:T19"/>
    <mergeCell ref="U19:W19"/>
    <mergeCell ref="AD19:AF19"/>
    <mergeCell ref="F3:H3"/>
    <mergeCell ref="R3:T3"/>
    <mergeCell ref="U3:W3"/>
    <mergeCell ref="X3:Z3"/>
    <mergeCell ref="AM3:AO3"/>
    <mergeCell ref="AA3:AC3"/>
    <mergeCell ref="AG3:AI3"/>
    <mergeCell ref="AD3:AF3"/>
    <mergeCell ref="I3:K3"/>
    <mergeCell ref="O3:Q3"/>
    <mergeCell ref="L3:N3"/>
  </mergeCells>
  <hyperlinks>
    <hyperlink ref="AP5" r:id="rId1" display="https://hyunder.eu/wp-content/uploads/2016/01/D3.1_Overview-of-all-known-underground-storage-technologies.pdf" xr:uid="{32C1DE94-5C42-427D-984A-AC0BD3C2870C}"/>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2B6DEE-A2AA-4E8B-B970-91B723DD51A4}">
  <sheetPr>
    <tabColor theme="5"/>
  </sheetPr>
  <dimension ref="A1:AMH21"/>
  <sheetViews>
    <sheetView workbookViewId="0">
      <selection activeCell="D16" sqref="D16"/>
    </sheetView>
  </sheetViews>
  <sheetFormatPr defaultColWidth="11.42578125" defaultRowHeight="15" x14ac:dyDescent="0.25"/>
  <cols>
    <col min="1" max="1" width="24.85546875" style="5" customWidth="1"/>
    <col min="2" max="2" width="15.42578125" style="22" customWidth="1"/>
    <col min="3" max="4" width="25.5703125" style="22" customWidth="1"/>
    <col min="5" max="5" width="102.28515625" style="22" customWidth="1"/>
    <col min="6" max="6" width="60.140625" style="22" customWidth="1"/>
    <col min="7" max="7" width="73.85546875" style="22" customWidth="1"/>
    <col min="8" max="21" width="11.42578125" style="22"/>
    <col min="22" max="1022" width="11.42578125" style="5"/>
  </cols>
  <sheetData>
    <row r="1" spans="1:1022" s="17" customFormat="1" ht="12.75" x14ac:dyDescent="0.2">
      <c r="A1" s="16" t="s">
        <v>37</v>
      </c>
      <c r="B1" s="16" t="s">
        <v>38</v>
      </c>
      <c r="C1" s="16" t="s">
        <v>39</v>
      </c>
      <c r="D1" s="16" t="s">
        <v>206</v>
      </c>
      <c r="E1" s="18" t="s">
        <v>40</v>
      </c>
      <c r="F1" s="18" t="s">
        <v>42</v>
      </c>
      <c r="G1" s="18" t="s">
        <v>43</v>
      </c>
    </row>
    <row r="2" spans="1:1022" ht="18" customHeight="1" x14ac:dyDescent="0.25">
      <c r="A2" s="15" t="s">
        <v>0</v>
      </c>
      <c r="B2" s="19" t="s">
        <v>27</v>
      </c>
      <c r="C2" s="19" t="s">
        <v>47</v>
      </c>
      <c r="D2" s="19"/>
      <c r="E2" s="19" t="s">
        <v>44</v>
      </c>
      <c r="F2" s="20" t="s">
        <v>45</v>
      </c>
      <c r="G2" s="21" t="s">
        <v>46</v>
      </c>
    </row>
    <row r="3" spans="1:1022" x14ac:dyDescent="0.25">
      <c r="A3" s="15" t="s">
        <v>259</v>
      </c>
      <c r="B3" s="19" t="s">
        <v>27</v>
      </c>
      <c r="C3" s="19"/>
      <c r="D3" s="19"/>
      <c r="E3" s="15"/>
    </row>
    <row r="4" spans="1:1022" x14ac:dyDescent="0.25">
      <c r="A4" s="15" t="s">
        <v>260</v>
      </c>
      <c r="B4" s="19" t="s">
        <v>276</v>
      </c>
      <c r="C4" s="19"/>
      <c r="D4" s="19">
        <v>4</v>
      </c>
      <c r="E4" s="15"/>
    </row>
    <row r="5" spans="1:1022" x14ac:dyDescent="0.25">
      <c r="A5" s="15" t="s">
        <v>261</v>
      </c>
      <c r="B5" s="19" t="s">
        <v>27</v>
      </c>
      <c r="C5" s="19"/>
      <c r="D5" s="19"/>
      <c r="E5" s="15"/>
    </row>
    <row r="6" spans="1:1022" x14ac:dyDescent="0.25">
      <c r="A6" s="15" t="s">
        <v>262</v>
      </c>
      <c r="B6" s="19" t="s">
        <v>276</v>
      </c>
      <c r="C6" s="19"/>
      <c r="D6" s="19">
        <v>4</v>
      </c>
      <c r="E6" s="15"/>
    </row>
    <row r="7" spans="1:1022" x14ac:dyDescent="0.25">
      <c r="A7" s="15" t="s">
        <v>263</v>
      </c>
      <c r="B7" s="19" t="s">
        <v>27</v>
      </c>
      <c r="C7" s="19"/>
      <c r="D7" s="19"/>
      <c r="E7" s="15"/>
    </row>
    <row r="8" spans="1:1022" x14ac:dyDescent="0.25">
      <c r="A8" s="15" t="s">
        <v>264</v>
      </c>
      <c r="B8" s="19" t="s">
        <v>27</v>
      </c>
      <c r="C8" s="19"/>
      <c r="D8" s="19"/>
      <c r="E8" s="15"/>
    </row>
    <row r="9" spans="1:1022" x14ac:dyDescent="0.25">
      <c r="A9" s="15" t="s">
        <v>265</v>
      </c>
      <c r="B9" s="19" t="s">
        <v>223</v>
      </c>
      <c r="C9" s="19"/>
      <c r="D9" s="19"/>
      <c r="E9" s="15"/>
    </row>
    <row r="10" spans="1:1022" x14ac:dyDescent="0.25">
      <c r="A10" s="15" t="s">
        <v>266</v>
      </c>
      <c r="B10" s="19" t="s">
        <v>223</v>
      </c>
      <c r="C10" s="19"/>
      <c r="D10" s="19"/>
      <c r="E10" s="15"/>
    </row>
    <row r="11" spans="1:1022" x14ac:dyDescent="0.25">
      <c r="A11" s="15" t="s">
        <v>267</v>
      </c>
      <c r="B11" s="19" t="s">
        <v>223</v>
      </c>
      <c r="C11" s="19"/>
      <c r="D11" s="19"/>
      <c r="E11" s="15"/>
    </row>
    <row r="12" spans="1:1022" x14ac:dyDescent="0.25">
      <c r="A12" s="15" t="s">
        <v>268</v>
      </c>
      <c r="B12" s="19" t="s">
        <v>189</v>
      </c>
      <c r="C12" s="15"/>
      <c r="D12" s="19">
        <v>8</v>
      </c>
      <c r="E12" s="15"/>
      <c r="F12" s="19"/>
      <c r="U12" s="5"/>
      <c r="AMH12"/>
    </row>
    <row r="13" spans="1:1022" x14ac:dyDescent="0.25">
      <c r="A13" s="15" t="s">
        <v>269</v>
      </c>
      <c r="B13" s="19" t="s">
        <v>189</v>
      </c>
      <c r="C13" s="15"/>
      <c r="D13" s="19">
        <v>8</v>
      </c>
      <c r="E13" s="15"/>
      <c r="U13" s="5"/>
      <c r="AMH13"/>
    </row>
    <row r="14" spans="1:1022" x14ac:dyDescent="0.25">
      <c r="E14" s="15"/>
    </row>
    <row r="15" spans="1:1022" x14ac:dyDescent="0.25">
      <c r="E15" s="15"/>
    </row>
    <row r="16" spans="1:1022" x14ac:dyDescent="0.25">
      <c r="E16" s="15"/>
    </row>
    <row r="17" spans="5:6" x14ac:dyDescent="0.25">
      <c r="E17" s="15"/>
    </row>
    <row r="18" spans="5:6" x14ac:dyDescent="0.25">
      <c r="E18" s="15"/>
      <c r="F18" s="68"/>
    </row>
    <row r="19" spans="5:6" x14ac:dyDescent="0.25">
      <c r="E19" s="15"/>
    </row>
    <row r="20" spans="5:6" x14ac:dyDescent="0.25">
      <c r="E20" s="15"/>
    </row>
    <row r="21" spans="5:6" x14ac:dyDescent="0.25">
      <c r="E21" s="15"/>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A086F-6D1B-4507-9B5D-394F181E492F}">
  <sheetPr>
    <tabColor theme="5"/>
  </sheetPr>
  <dimension ref="A1:H5"/>
  <sheetViews>
    <sheetView workbookViewId="0">
      <selection activeCell="D12" sqref="D12"/>
    </sheetView>
  </sheetViews>
  <sheetFormatPr defaultRowHeight="15" x14ac:dyDescent="0.25"/>
  <cols>
    <col min="1" max="1" width="13.5703125" bestFit="1" customWidth="1"/>
    <col min="2" max="2" width="10.140625" customWidth="1"/>
    <col min="3" max="3" width="16.42578125" bestFit="1" customWidth="1"/>
    <col min="4" max="4" width="16.42578125" customWidth="1"/>
    <col min="5" max="5" width="6.28515625" bestFit="1" customWidth="1"/>
    <col min="6" max="6" width="10.42578125" bestFit="1" customWidth="1"/>
    <col min="7" max="7" width="27.5703125" bestFit="1" customWidth="1"/>
    <col min="8" max="8" width="13" bestFit="1" customWidth="1"/>
  </cols>
  <sheetData>
    <row r="1" spans="1:8" s="17" customFormat="1" x14ac:dyDescent="0.25">
      <c r="A1" s="16" t="s">
        <v>37</v>
      </c>
      <c r="B1" s="16" t="s">
        <v>38</v>
      </c>
      <c r="C1" s="11" t="s">
        <v>24</v>
      </c>
      <c r="D1" s="11" t="s">
        <v>205</v>
      </c>
      <c r="E1" s="16" t="s">
        <v>39</v>
      </c>
      <c r="F1" s="18" t="s">
        <v>40</v>
      </c>
      <c r="G1" s="18" t="s">
        <v>42</v>
      </c>
      <c r="H1" s="18" t="s">
        <v>43</v>
      </c>
    </row>
    <row r="2" spans="1:8" x14ac:dyDescent="0.25">
      <c r="A2" t="s">
        <v>252</v>
      </c>
      <c r="B2" t="s">
        <v>27</v>
      </c>
      <c r="C2">
        <v>-1</v>
      </c>
    </row>
    <row r="3" spans="1:8" x14ac:dyDescent="0.25">
      <c r="A3" t="s">
        <v>253</v>
      </c>
      <c r="B3" t="s">
        <v>27</v>
      </c>
      <c r="C3">
        <v>-1</v>
      </c>
    </row>
    <row r="4" spans="1:8" x14ac:dyDescent="0.25">
      <c r="A4" t="s">
        <v>254</v>
      </c>
      <c r="B4" t="s">
        <v>27</v>
      </c>
      <c r="C4">
        <v>-1</v>
      </c>
    </row>
    <row r="5" spans="1:8" x14ac:dyDescent="0.25">
      <c r="A5" t="s">
        <v>469</v>
      </c>
      <c r="B5" t="s">
        <v>27</v>
      </c>
      <c r="C5">
        <v>-1</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AAB293-406E-4967-A8A1-A8C7E28FBCC1}">
  <sheetPr>
    <tabColor theme="5"/>
  </sheetPr>
  <dimension ref="A1:F13"/>
  <sheetViews>
    <sheetView workbookViewId="0">
      <selection activeCell="C19" sqref="C19"/>
    </sheetView>
  </sheetViews>
  <sheetFormatPr defaultRowHeight="15" x14ac:dyDescent="0.25"/>
  <cols>
    <col min="1" max="1" width="25.85546875" bestFit="1" customWidth="1"/>
    <col min="2" max="2" width="22.85546875" bestFit="1" customWidth="1"/>
    <col min="3" max="6" width="15.5703125" customWidth="1"/>
  </cols>
  <sheetData>
    <row r="1" spans="1:6" s="17" customFormat="1" x14ac:dyDescent="0.25">
      <c r="A1" s="16" t="s">
        <v>37</v>
      </c>
      <c r="B1" s="16" t="s">
        <v>38</v>
      </c>
      <c r="C1" s="11" t="s">
        <v>24</v>
      </c>
      <c r="D1" s="11" t="s">
        <v>205</v>
      </c>
      <c r="E1" s="16" t="s">
        <v>39</v>
      </c>
      <c r="F1" s="18" t="s">
        <v>40</v>
      </c>
    </row>
    <row r="2" spans="1:6" x14ac:dyDescent="0.25">
      <c r="A2" s="15" t="s">
        <v>236</v>
      </c>
      <c r="B2" s="15" t="s">
        <v>26</v>
      </c>
      <c r="C2" s="15">
        <v>3</v>
      </c>
      <c r="D2" s="15"/>
    </row>
    <row r="3" spans="1:6" x14ac:dyDescent="0.25">
      <c r="A3" s="15" t="s">
        <v>237</v>
      </c>
      <c r="B3" s="15" t="s">
        <v>276</v>
      </c>
      <c r="C3" s="15">
        <v>4</v>
      </c>
      <c r="D3" s="15"/>
    </row>
    <row r="4" spans="1:6" x14ac:dyDescent="0.25">
      <c r="A4" s="15" t="s">
        <v>238</v>
      </c>
      <c r="B4" s="15" t="s">
        <v>29</v>
      </c>
      <c r="C4" s="15"/>
      <c r="D4" s="15"/>
    </row>
    <row r="5" spans="1:6" x14ac:dyDescent="0.25">
      <c r="A5" s="15" t="s">
        <v>239</v>
      </c>
      <c r="B5" s="65" t="s">
        <v>31</v>
      </c>
      <c r="C5" s="15"/>
      <c r="D5" s="15"/>
    </row>
    <row r="6" spans="1:6" x14ac:dyDescent="0.25">
      <c r="A6" s="15" t="s">
        <v>256</v>
      </c>
      <c r="B6" s="65" t="s">
        <v>651</v>
      </c>
      <c r="C6" s="15"/>
      <c r="D6" s="15"/>
    </row>
    <row r="7" spans="1:6" x14ac:dyDescent="0.25">
      <c r="A7" s="15" t="s">
        <v>257</v>
      </c>
      <c r="B7" s="15" t="s">
        <v>276</v>
      </c>
      <c r="C7" s="15">
        <v>4</v>
      </c>
      <c r="D7" s="15"/>
    </row>
    <row r="8" spans="1:6" x14ac:dyDescent="0.25">
      <c r="A8" s="15" t="s">
        <v>258</v>
      </c>
      <c r="B8" s="15" t="s">
        <v>27</v>
      </c>
      <c r="C8" s="15"/>
      <c r="D8" s="15"/>
    </row>
    <row r="9" spans="1:6" x14ac:dyDescent="0.25">
      <c r="A9" t="s">
        <v>402</v>
      </c>
      <c r="B9" s="15" t="s">
        <v>27</v>
      </c>
    </row>
    <row r="10" spans="1:6" x14ac:dyDescent="0.25">
      <c r="A10" t="s">
        <v>403</v>
      </c>
      <c r="B10" s="15" t="s">
        <v>27</v>
      </c>
    </row>
    <row r="11" spans="1:6" x14ac:dyDescent="0.25">
      <c r="A11" t="s">
        <v>404</v>
      </c>
      <c r="B11" s="15" t="s">
        <v>26</v>
      </c>
      <c r="C11" s="15">
        <v>3</v>
      </c>
    </row>
    <row r="12" spans="1:6" x14ac:dyDescent="0.25">
      <c r="A12" t="s">
        <v>405</v>
      </c>
      <c r="B12" s="15" t="s">
        <v>29</v>
      </c>
    </row>
    <row r="13" spans="1:6" x14ac:dyDescent="0.25">
      <c r="A13" t="s">
        <v>444</v>
      </c>
      <c r="B13" s="110" t="s">
        <v>27</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BC70E0-9569-4BEF-B666-6512BA065BAA}">
  <sheetPr>
    <tabColor theme="5"/>
  </sheetPr>
  <dimension ref="A1:H5"/>
  <sheetViews>
    <sheetView workbookViewId="0">
      <selection activeCell="A14" sqref="A14"/>
    </sheetView>
  </sheetViews>
  <sheetFormatPr defaultRowHeight="15" x14ac:dyDescent="0.25"/>
  <cols>
    <col min="1" max="1" width="13.5703125" bestFit="1" customWidth="1"/>
    <col min="2" max="2" width="10.140625" customWidth="1"/>
    <col min="3" max="3" width="16.42578125" bestFit="1" customWidth="1"/>
    <col min="4" max="4" width="16.42578125" customWidth="1"/>
    <col min="5" max="5" width="6.28515625" bestFit="1" customWidth="1"/>
    <col min="6" max="6" width="10.42578125" bestFit="1" customWidth="1"/>
    <col min="7" max="7" width="27.5703125" bestFit="1" customWidth="1"/>
    <col min="8" max="8" width="13" bestFit="1" customWidth="1"/>
  </cols>
  <sheetData>
    <row r="1" spans="1:8" s="17" customFormat="1" x14ac:dyDescent="0.25">
      <c r="A1" s="16" t="s">
        <v>37</v>
      </c>
      <c r="B1" s="16" t="s">
        <v>38</v>
      </c>
      <c r="C1" s="11" t="s">
        <v>24</v>
      </c>
      <c r="D1" s="11" t="s">
        <v>205</v>
      </c>
      <c r="E1" s="16" t="s">
        <v>39</v>
      </c>
      <c r="F1" s="18" t="s">
        <v>40</v>
      </c>
      <c r="G1" s="18" t="s">
        <v>42</v>
      </c>
      <c r="H1" s="18" t="s">
        <v>43</v>
      </c>
    </row>
    <row r="2" spans="1:8" x14ac:dyDescent="0.25">
      <c r="A2" t="s">
        <v>192</v>
      </c>
      <c r="B2" t="s">
        <v>276</v>
      </c>
      <c r="C2">
        <v>4</v>
      </c>
      <c r="D2">
        <v>0.29099999999999998</v>
      </c>
    </row>
    <row r="3" spans="1:8" x14ac:dyDescent="0.25">
      <c r="A3" t="s">
        <v>193</v>
      </c>
      <c r="B3" t="s">
        <v>26</v>
      </c>
      <c r="C3">
        <v>3</v>
      </c>
      <c r="D3">
        <v>0.20200000000000001</v>
      </c>
    </row>
    <row r="4" spans="1:8" x14ac:dyDescent="0.25">
      <c r="A4" t="s">
        <v>194</v>
      </c>
      <c r="B4" t="s">
        <v>29</v>
      </c>
      <c r="C4">
        <v>-1</v>
      </c>
    </row>
    <row r="5" spans="1:8" x14ac:dyDescent="0.25">
      <c r="A5" t="s">
        <v>255</v>
      </c>
      <c r="B5" t="s">
        <v>27</v>
      </c>
      <c r="C5">
        <v>-1</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7D5743-546B-4344-919B-4C3F759714BD}">
  <sheetPr>
    <tabColor theme="5"/>
  </sheetPr>
  <dimension ref="A1:H7"/>
  <sheetViews>
    <sheetView workbookViewId="0">
      <selection activeCell="B9" sqref="B9"/>
    </sheetView>
  </sheetViews>
  <sheetFormatPr defaultRowHeight="15" x14ac:dyDescent="0.25"/>
  <cols>
    <col min="1" max="1" width="18.140625" bestFit="1" customWidth="1"/>
    <col min="2" max="2" width="10.140625" customWidth="1"/>
    <col min="3" max="3" width="16.42578125" bestFit="1" customWidth="1"/>
    <col min="4" max="4" width="16.42578125" customWidth="1"/>
    <col min="5" max="5" width="6.28515625" bestFit="1" customWidth="1"/>
    <col min="6" max="6" width="10.42578125" bestFit="1" customWidth="1"/>
    <col min="7" max="7" width="27.5703125" bestFit="1" customWidth="1"/>
    <col min="8" max="8" width="13" bestFit="1" customWidth="1"/>
  </cols>
  <sheetData>
    <row r="1" spans="1:8" s="17" customFormat="1" x14ac:dyDescent="0.25">
      <c r="A1" s="16" t="s">
        <v>37</v>
      </c>
      <c r="B1" s="16" t="s">
        <v>38</v>
      </c>
      <c r="C1" s="11" t="s">
        <v>24</v>
      </c>
      <c r="D1" s="11" t="s">
        <v>205</v>
      </c>
      <c r="E1" s="16" t="s">
        <v>39</v>
      </c>
      <c r="F1" s="18" t="s">
        <v>40</v>
      </c>
      <c r="G1" s="18" t="s">
        <v>42</v>
      </c>
      <c r="H1" s="18" t="s">
        <v>43</v>
      </c>
    </row>
    <row r="2" spans="1:8" x14ac:dyDescent="0.25">
      <c r="A2" t="s">
        <v>287</v>
      </c>
      <c r="B2" t="s">
        <v>276</v>
      </c>
      <c r="C2">
        <v>4</v>
      </c>
      <c r="D2">
        <v>0.29099999999999998</v>
      </c>
    </row>
    <row r="3" spans="1:8" x14ac:dyDescent="0.25">
      <c r="A3" t="s">
        <v>288</v>
      </c>
      <c r="B3" t="s">
        <v>29</v>
      </c>
      <c r="C3">
        <v>-1</v>
      </c>
    </row>
    <row r="4" spans="1:8" x14ac:dyDescent="0.25">
      <c r="A4" t="s">
        <v>289</v>
      </c>
      <c r="B4" t="s">
        <v>27</v>
      </c>
      <c r="C4">
        <v>-1</v>
      </c>
    </row>
    <row r="5" spans="1:8" x14ac:dyDescent="0.25">
      <c r="A5" t="s">
        <v>290</v>
      </c>
      <c r="B5" t="s">
        <v>276</v>
      </c>
      <c r="C5">
        <v>4</v>
      </c>
      <c r="D5">
        <v>0.29099999999999998</v>
      </c>
    </row>
    <row r="6" spans="1:8" x14ac:dyDescent="0.25">
      <c r="A6" t="s">
        <v>291</v>
      </c>
      <c r="B6" t="s">
        <v>29</v>
      </c>
      <c r="C6">
        <v>-1</v>
      </c>
    </row>
    <row r="7" spans="1:8" x14ac:dyDescent="0.25">
      <c r="A7" t="s">
        <v>292</v>
      </c>
      <c r="B7" t="s">
        <v>27</v>
      </c>
      <c r="C7">
        <v>-1</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701961-8A51-4608-9A5A-BBBDC180E6C8}">
  <sheetPr>
    <tabColor theme="5"/>
  </sheetPr>
  <dimension ref="A1:W16"/>
  <sheetViews>
    <sheetView workbookViewId="0">
      <selection activeCell="B11" sqref="B11"/>
    </sheetView>
  </sheetViews>
  <sheetFormatPr defaultColWidth="15.5703125" defaultRowHeight="15" x14ac:dyDescent="0.25"/>
  <cols>
    <col min="1" max="1" width="23" customWidth="1"/>
    <col min="2" max="2" width="22" bestFit="1" customWidth="1"/>
    <col min="3" max="3" width="22.85546875" bestFit="1" customWidth="1"/>
    <col min="19" max="19" width="9.140625"/>
  </cols>
  <sheetData>
    <row r="1" spans="1:23" s="31" customFormat="1" ht="38.25" x14ac:dyDescent="0.25">
      <c r="A1" s="30" t="s">
        <v>72</v>
      </c>
      <c r="B1" s="30" t="s">
        <v>73</v>
      </c>
      <c r="C1" s="30" t="s">
        <v>74</v>
      </c>
      <c r="D1" s="30" t="s">
        <v>75</v>
      </c>
      <c r="E1" s="30" t="s">
        <v>76</v>
      </c>
      <c r="F1" s="30" t="s">
        <v>77</v>
      </c>
      <c r="G1" s="30" t="s">
        <v>78</v>
      </c>
      <c r="H1" s="30" t="s">
        <v>79</v>
      </c>
      <c r="I1" s="30" t="s">
        <v>80</v>
      </c>
      <c r="J1" s="30" t="s">
        <v>81</v>
      </c>
      <c r="K1" s="30" t="s">
        <v>82</v>
      </c>
      <c r="L1" s="30" t="s">
        <v>54</v>
      </c>
      <c r="M1" s="30" t="s">
        <v>55</v>
      </c>
      <c r="N1" s="30" t="s">
        <v>56</v>
      </c>
      <c r="O1" s="30" t="s">
        <v>57</v>
      </c>
      <c r="P1" s="30" t="s">
        <v>58</v>
      </c>
      <c r="Q1" s="30" t="s">
        <v>59</v>
      </c>
      <c r="R1" s="30" t="s">
        <v>60</v>
      </c>
      <c r="S1" s="30" t="s">
        <v>440</v>
      </c>
      <c r="U1" s="32">
        <f>21823.9+2718.7</f>
        <v>24542.600000000002</v>
      </c>
    </row>
    <row r="2" spans="1:23" s="25" customFormat="1" ht="12.75" x14ac:dyDescent="0.2">
      <c r="A2" s="25" t="s">
        <v>84</v>
      </c>
      <c r="B2" s="35" t="s">
        <v>33</v>
      </c>
      <c r="C2" s="35" t="s">
        <v>35</v>
      </c>
      <c r="D2" s="33">
        <v>1</v>
      </c>
      <c r="E2" s="34" t="s">
        <v>62</v>
      </c>
      <c r="F2" s="33"/>
      <c r="G2" s="34">
        <v>1</v>
      </c>
      <c r="H2" s="34">
        <v>0</v>
      </c>
      <c r="I2" s="33">
        <v>0</v>
      </c>
      <c r="J2" s="33">
        <v>-1</v>
      </c>
      <c r="K2" s="33">
        <v>0</v>
      </c>
      <c r="L2" s="33">
        <v>0</v>
      </c>
      <c r="M2" s="35">
        <v>1000</v>
      </c>
      <c r="N2" s="33">
        <v>0</v>
      </c>
      <c r="O2" s="33">
        <v>25</v>
      </c>
      <c r="P2" s="33">
        <v>0.06</v>
      </c>
      <c r="Q2" s="33">
        <f>N2*0.02</f>
        <v>0</v>
      </c>
      <c r="R2" s="33">
        <v>0.02</v>
      </c>
      <c r="S2" s="33"/>
    </row>
    <row r="3" spans="1:23" x14ac:dyDescent="0.25">
      <c r="A3" s="28" t="s">
        <v>124</v>
      </c>
      <c r="B3" s="35" t="s">
        <v>27</v>
      </c>
      <c r="C3" s="35" t="s">
        <v>29</v>
      </c>
      <c r="D3" s="35">
        <v>0.7</v>
      </c>
      <c r="E3" s="35" t="s">
        <v>62</v>
      </c>
      <c r="F3" s="35"/>
      <c r="G3" s="35">
        <v>1</v>
      </c>
      <c r="H3" s="35">
        <v>0</v>
      </c>
      <c r="I3" s="35">
        <v>0</v>
      </c>
      <c r="J3" s="35">
        <v>-1</v>
      </c>
      <c r="K3" s="35">
        <v>0</v>
      </c>
      <c r="L3" s="35">
        <v>0</v>
      </c>
      <c r="M3" s="35">
        <v>10</v>
      </c>
      <c r="N3" s="35"/>
      <c r="O3" s="33">
        <v>15</v>
      </c>
      <c r="P3" s="33">
        <v>0.06</v>
      </c>
      <c r="Q3" s="35">
        <v>20</v>
      </c>
      <c r="R3" s="33">
        <v>0.02</v>
      </c>
      <c r="S3" s="33">
        <v>3</v>
      </c>
    </row>
    <row r="4" spans="1:23" x14ac:dyDescent="0.25">
      <c r="A4" s="28" t="s">
        <v>123</v>
      </c>
      <c r="B4" s="35" t="s">
        <v>29</v>
      </c>
      <c r="C4" s="35" t="s">
        <v>27</v>
      </c>
      <c r="D4" s="35">
        <v>0.6</v>
      </c>
      <c r="E4" s="35" t="s">
        <v>62</v>
      </c>
      <c r="F4" s="35"/>
      <c r="G4" s="35">
        <v>1</v>
      </c>
      <c r="H4" s="35">
        <v>0</v>
      </c>
      <c r="I4" s="35">
        <v>0</v>
      </c>
      <c r="J4" s="35">
        <v>-1</v>
      </c>
      <c r="K4" s="35">
        <v>0</v>
      </c>
      <c r="L4" s="35">
        <v>0</v>
      </c>
      <c r="M4" s="35">
        <v>10</v>
      </c>
      <c r="N4" s="35"/>
      <c r="O4" s="33">
        <v>15</v>
      </c>
      <c r="P4" s="33">
        <v>0.06</v>
      </c>
      <c r="Q4" s="35">
        <v>60</v>
      </c>
      <c r="R4" s="33">
        <v>0.02</v>
      </c>
      <c r="S4" s="35"/>
    </row>
    <row r="5" spans="1:23" x14ac:dyDescent="0.25">
      <c r="A5" s="67" t="s">
        <v>242</v>
      </c>
      <c r="B5" s="1" t="s">
        <v>27</v>
      </c>
      <c r="C5" s="10" t="s">
        <v>246</v>
      </c>
      <c r="D5" s="1">
        <v>0.99</v>
      </c>
      <c r="E5" s="1" t="s">
        <v>62</v>
      </c>
      <c r="F5" s="1"/>
      <c r="G5" s="1">
        <v>1</v>
      </c>
      <c r="H5" s="1">
        <v>0</v>
      </c>
      <c r="I5" s="35">
        <v>0</v>
      </c>
      <c r="J5" s="1">
        <v>-1</v>
      </c>
      <c r="K5" s="1">
        <v>0</v>
      </c>
      <c r="L5" s="1"/>
      <c r="M5" s="1"/>
      <c r="N5" s="1"/>
      <c r="O5" s="1">
        <v>20</v>
      </c>
      <c r="P5" s="33">
        <v>0.06</v>
      </c>
      <c r="Q5" s="75">
        <v>0</v>
      </c>
      <c r="R5" s="33">
        <v>0.02</v>
      </c>
      <c r="S5" s="35"/>
    </row>
    <row r="6" spans="1:23" x14ac:dyDescent="0.25">
      <c r="A6" s="67" t="s">
        <v>243</v>
      </c>
      <c r="B6" s="1" t="s">
        <v>27</v>
      </c>
      <c r="C6" s="10" t="s">
        <v>251</v>
      </c>
      <c r="D6" s="1">
        <v>0.99</v>
      </c>
      <c r="E6" s="1" t="s">
        <v>62</v>
      </c>
      <c r="F6" s="1"/>
      <c r="G6" s="1">
        <v>1</v>
      </c>
      <c r="H6" s="1">
        <v>0</v>
      </c>
      <c r="I6" s="35">
        <v>0</v>
      </c>
      <c r="J6" s="1">
        <v>-1</v>
      </c>
      <c r="K6" s="1">
        <v>0</v>
      </c>
      <c r="L6" s="1"/>
      <c r="M6" s="1"/>
      <c r="N6" s="1"/>
      <c r="O6" s="1">
        <v>20</v>
      </c>
      <c r="P6" s="33">
        <v>0.06</v>
      </c>
      <c r="Q6" s="75">
        <v>0</v>
      </c>
      <c r="R6" s="33">
        <v>0.02</v>
      </c>
      <c r="S6" s="1"/>
    </row>
    <row r="7" spans="1:23" x14ac:dyDescent="0.25">
      <c r="A7" s="67" t="s">
        <v>244</v>
      </c>
      <c r="B7" s="1" t="s">
        <v>27</v>
      </c>
      <c r="C7" s="10" t="s">
        <v>240</v>
      </c>
      <c r="D7" s="1">
        <v>3</v>
      </c>
      <c r="E7" s="1" t="s">
        <v>62</v>
      </c>
      <c r="F7" s="1"/>
      <c r="G7" s="1">
        <v>1</v>
      </c>
      <c r="H7" s="1">
        <v>0</v>
      </c>
      <c r="I7" s="35">
        <v>0</v>
      </c>
      <c r="J7" s="1">
        <v>-1</v>
      </c>
      <c r="K7" s="1">
        <v>0</v>
      </c>
      <c r="L7" s="1"/>
      <c r="M7" s="1"/>
      <c r="N7" s="1"/>
      <c r="O7" s="1">
        <v>20</v>
      </c>
      <c r="P7" s="33">
        <v>0.06</v>
      </c>
      <c r="Q7" s="75">
        <v>0</v>
      </c>
      <c r="R7" s="33">
        <v>0.02</v>
      </c>
      <c r="S7" s="1"/>
    </row>
    <row r="8" spans="1:23" s="25" customFormat="1" x14ac:dyDescent="0.25">
      <c r="A8" s="25" t="s">
        <v>297</v>
      </c>
      <c r="B8" s="10" t="s">
        <v>295</v>
      </c>
      <c r="C8" s="35" t="s">
        <v>35</v>
      </c>
      <c r="D8" s="33">
        <v>1</v>
      </c>
      <c r="E8" s="34" t="s">
        <v>62</v>
      </c>
      <c r="F8" s="33"/>
      <c r="G8" s="34">
        <v>1</v>
      </c>
      <c r="H8" s="34">
        <v>0</v>
      </c>
      <c r="I8" s="33">
        <v>0</v>
      </c>
      <c r="J8" s="33">
        <v>-1</v>
      </c>
      <c r="K8" s="33">
        <v>0</v>
      </c>
      <c r="L8" s="33">
        <v>0</v>
      </c>
      <c r="M8" s="35">
        <v>1000</v>
      </c>
      <c r="N8" s="33">
        <v>0</v>
      </c>
      <c r="O8" s="33">
        <v>25</v>
      </c>
      <c r="P8" s="33">
        <v>0.06</v>
      </c>
      <c r="Q8" s="33">
        <f>N8*0.02</f>
        <v>0</v>
      </c>
      <c r="R8" s="33">
        <v>0.02</v>
      </c>
      <c r="S8" s="1"/>
    </row>
    <row r="9" spans="1:23" x14ac:dyDescent="0.25">
      <c r="A9" s="67" t="s">
        <v>464</v>
      </c>
      <c r="B9" s="1" t="s">
        <v>462</v>
      </c>
      <c r="C9" s="35" t="s">
        <v>29</v>
      </c>
      <c r="D9" s="1">
        <v>1</v>
      </c>
      <c r="E9" s="34" t="s">
        <v>62</v>
      </c>
      <c r="G9" s="34">
        <v>1</v>
      </c>
      <c r="H9" s="34">
        <v>0</v>
      </c>
      <c r="I9" s="33">
        <v>0</v>
      </c>
      <c r="J9" s="33">
        <v>-1</v>
      </c>
      <c r="O9" s="33">
        <v>25</v>
      </c>
      <c r="P9" s="33">
        <v>0.06</v>
      </c>
      <c r="Q9" s="33">
        <f>N9*0.02</f>
        <v>0</v>
      </c>
      <c r="R9" s="33">
        <v>0.02</v>
      </c>
    </row>
    <row r="10" spans="1:23" x14ac:dyDescent="0.25">
      <c r="A10" s="25" t="s">
        <v>135</v>
      </c>
      <c r="B10" s="1" t="s">
        <v>661</v>
      </c>
      <c r="C10" s="25" t="s">
        <v>27</v>
      </c>
      <c r="D10" s="27">
        <v>0.51865725399798301</v>
      </c>
      <c r="E10" s="27" t="s">
        <v>62</v>
      </c>
      <c r="F10" s="36"/>
      <c r="G10" s="27">
        <v>1</v>
      </c>
      <c r="H10" s="27">
        <v>0</v>
      </c>
      <c r="I10" s="25">
        <f>4/1000</f>
        <v>4.0000000000000001E-3</v>
      </c>
      <c r="J10" s="25">
        <v>-1</v>
      </c>
      <c r="K10" s="27">
        <v>0.20412</v>
      </c>
      <c r="L10" s="61">
        <v>0</v>
      </c>
      <c r="M10" s="28">
        <v>30</v>
      </c>
      <c r="N10" s="25">
        <v>600</v>
      </c>
      <c r="O10" s="25">
        <v>30</v>
      </c>
      <c r="P10" s="25">
        <v>0.06</v>
      </c>
      <c r="Q10" s="25">
        <v>120</v>
      </c>
      <c r="R10" s="25">
        <v>0.02</v>
      </c>
      <c r="S10" s="1"/>
    </row>
    <row r="11" spans="1:23" x14ac:dyDescent="0.25">
      <c r="A11" s="42" t="s">
        <v>126</v>
      </c>
      <c r="B11" s="1" t="s">
        <v>661</v>
      </c>
      <c r="C11" s="25" t="s">
        <v>27</v>
      </c>
      <c r="D11" s="27">
        <v>0.39</v>
      </c>
      <c r="E11" s="27" t="s">
        <v>62</v>
      </c>
      <c r="F11" s="36"/>
      <c r="G11" s="27">
        <v>1</v>
      </c>
      <c r="H11" s="27">
        <v>0</v>
      </c>
      <c r="I11" s="25">
        <f>4/1000</f>
        <v>4.0000000000000001E-3</v>
      </c>
      <c r="J11" s="25">
        <v>-1</v>
      </c>
      <c r="K11" s="27">
        <v>0.20412</v>
      </c>
      <c r="L11" s="61">
        <v>0</v>
      </c>
      <c r="M11" s="28">
        <v>30</v>
      </c>
      <c r="N11" s="25">
        <v>400</v>
      </c>
      <c r="O11" s="25">
        <v>25</v>
      </c>
      <c r="P11" s="25">
        <v>0.06</v>
      </c>
      <c r="Q11" s="25">
        <v>60</v>
      </c>
      <c r="R11" s="25">
        <v>0.02</v>
      </c>
      <c r="S11" s="1"/>
    </row>
    <row r="12" spans="1:23" s="29" customFormat="1" ht="12.75" x14ac:dyDescent="0.2">
      <c r="U12" s="41"/>
      <c r="V12" s="25"/>
      <c r="W12" s="25"/>
    </row>
    <row r="13" spans="1:23" s="29" customFormat="1" ht="12.75" x14ac:dyDescent="0.2">
      <c r="U13" s="42"/>
      <c r="V13" s="42"/>
      <c r="W13" s="42"/>
    </row>
    <row r="14" spans="1:23" x14ac:dyDescent="0.25">
      <c r="B14" s="1"/>
      <c r="E14" s="1"/>
      <c r="F14" s="1"/>
      <c r="G14" s="1"/>
      <c r="H14" s="1"/>
      <c r="I14" s="1"/>
      <c r="J14" s="1"/>
      <c r="K14" s="1"/>
      <c r="L14" s="1"/>
      <c r="M14" s="1"/>
      <c r="N14" s="1"/>
      <c r="O14" s="1"/>
      <c r="P14" s="1"/>
      <c r="Q14" s="1"/>
      <c r="R14" s="1"/>
      <c r="S14" s="1"/>
    </row>
    <row r="15" spans="1:23" x14ac:dyDescent="0.25">
      <c r="S15" s="1"/>
    </row>
    <row r="16" spans="1:23" x14ac:dyDescent="0.25">
      <c r="S16" s="1"/>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6D2364-88C6-4312-A60C-66074E871FDB}">
  <sheetPr>
    <tabColor theme="5"/>
  </sheetPr>
  <dimension ref="A1:U7"/>
  <sheetViews>
    <sheetView workbookViewId="0">
      <selection activeCell="B7" sqref="B7"/>
    </sheetView>
  </sheetViews>
  <sheetFormatPr defaultRowHeight="15" x14ac:dyDescent="0.25"/>
  <cols>
    <col min="1" max="1" width="35.5703125" customWidth="1"/>
    <col min="2" max="2" width="22" bestFit="1" customWidth="1"/>
    <col min="3" max="3" width="17" bestFit="1" customWidth="1"/>
  </cols>
  <sheetData>
    <row r="1" spans="1:21" s="31" customFormat="1" ht="63.75" x14ac:dyDescent="0.25">
      <c r="A1" s="30" t="s">
        <v>72</v>
      </c>
      <c r="B1" s="30" t="s">
        <v>73</v>
      </c>
      <c r="C1" s="30" t="s">
        <v>74</v>
      </c>
      <c r="D1" s="30" t="s">
        <v>75</v>
      </c>
      <c r="E1" s="30" t="s">
        <v>76</v>
      </c>
      <c r="F1" s="30" t="s">
        <v>77</v>
      </c>
      <c r="G1" s="30" t="s">
        <v>78</v>
      </c>
      <c r="H1" s="30" t="s">
        <v>79</v>
      </c>
      <c r="I1" s="30" t="s">
        <v>80</v>
      </c>
      <c r="J1" s="30" t="s">
        <v>81</v>
      </c>
      <c r="K1" s="30" t="s">
        <v>82</v>
      </c>
      <c r="L1" s="30" t="s">
        <v>54</v>
      </c>
      <c r="M1" s="30" t="s">
        <v>55</v>
      </c>
      <c r="N1" s="30" t="s">
        <v>56</v>
      </c>
      <c r="O1" s="30" t="s">
        <v>57</v>
      </c>
      <c r="P1" s="30" t="s">
        <v>58</v>
      </c>
      <c r="Q1" s="30" t="s">
        <v>59</v>
      </c>
      <c r="R1" s="30" t="s">
        <v>60</v>
      </c>
      <c r="S1" s="31" t="s">
        <v>83</v>
      </c>
      <c r="U1" s="32">
        <f>21823.9+2718.7</f>
        <v>24542.600000000002</v>
      </c>
    </row>
    <row r="2" spans="1:21" s="25" customFormat="1" x14ac:dyDescent="0.25">
      <c r="A2" s="25" t="s">
        <v>416</v>
      </c>
      <c r="B2" s="10" t="s">
        <v>410</v>
      </c>
      <c r="C2" s="35" t="s">
        <v>35</v>
      </c>
      <c r="D2" s="33">
        <v>1</v>
      </c>
      <c r="E2" s="34" t="s">
        <v>62</v>
      </c>
      <c r="F2" s="33"/>
      <c r="G2" s="34">
        <v>1</v>
      </c>
      <c r="H2" s="34">
        <v>0</v>
      </c>
      <c r="I2" s="33">
        <v>0</v>
      </c>
      <c r="J2" s="33">
        <v>-1</v>
      </c>
      <c r="K2" s="33">
        <v>0</v>
      </c>
      <c r="L2" s="33">
        <v>0</v>
      </c>
      <c r="M2" s="35">
        <v>1000</v>
      </c>
      <c r="N2" s="33">
        <v>0</v>
      </c>
      <c r="O2" s="33">
        <v>25</v>
      </c>
      <c r="P2" s="33">
        <v>0.06</v>
      </c>
      <c r="Q2" s="33">
        <f>N2*0.02</f>
        <v>0</v>
      </c>
      <c r="R2" s="33">
        <v>0.02</v>
      </c>
    </row>
    <row r="3" spans="1:21" s="25" customFormat="1" x14ac:dyDescent="0.25">
      <c r="A3" s="25" t="s">
        <v>417</v>
      </c>
      <c r="B3" s="10" t="s">
        <v>413</v>
      </c>
      <c r="C3" s="35" t="s">
        <v>35</v>
      </c>
      <c r="D3" s="33">
        <v>1</v>
      </c>
      <c r="E3" s="34" t="s">
        <v>62</v>
      </c>
      <c r="F3" s="33"/>
      <c r="G3" s="34">
        <v>1</v>
      </c>
      <c r="H3" s="34">
        <v>0</v>
      </c>
      <c r="I3" s="33">
        <v>0</v>
      </c>
      <c r="J3" s="33">
        <v>-1</v>
      </c>
      <c r="K3" s="33">
        <v>0</v>
      </c>
      <c r="L3" s="33">
        <v>0</v>
      </c>
      <c r="M3" s="35">
        <v>1000</v>
      </c>
      <c r="N3" s="33">
        <v>0</v>
      </c>
      <c r="O3" s="33">
        <v>25</v>
      </c>
      <c r="P3" s="33">
        <v>0.06</v>
      </c>
      <c r="Q3" s="33">
        <f>N3*0.02</f>
        <v>0</v>
      </c>
      <c r="R3" s="33">
        <v>0.02</v>
      </c>
    </row>
    <row r="4" spans="1:21" x14ac:dyDescent="0.25">
      <c r="A4" s="28" t="s">
        <v>463</v>
      </c>
      <c r="B4" s="112" t="s">
        <v>29</v>
      </c>
      <c r="C4" s="10" t="s">
        <v>462</v>
      </c>
      <c r="D4" s="112">
        <v>1</v>
      </c>
      <c r="E4" s="34" t="s">
        <v>62</v>
      </c>
      <c r="F4" s="50"/>
      <c r="G4" s="34">
        <v>1</v>
      </c>
      <c r="H4" s="34">
        <v>0</v>
      </c>
      <c r="I4" s="35">
        <v>0</v>
      </c>
      <c r="J4" s="33">
        <v>-1</v>
      </c>
      <c r="K4" s="33">
        <v>0</v>
      </c>
      <c r="L4" s="33">
        <v>0</v>
      </c>
      <c r="M4" s="35">
        <v>1000</v>
      </c>
      <c r="N4" s="33">
        <v>0</v>
      </c>
      <c r="O4" s="33">
        <v>25</v>
      </c>
      <c r="P4" s="33">
        <v>0.06</v>
      </c>
      <c r="Q4" s="33">
        <f>N4*0.02</f>
        <v>0</v>
      </c>
      <c r="R4" s="33">
        <v>0.02</v>
      </c>
    </row>
    <row r="5" spans="1:21" x14ac:dyDescent="0.25">
      <c r="A5" t="s">
        <v>652</v>
      </c>
      <c r="B5" t="s">
        <v>29</v>
      </c>
      <c r="C5" s="65" t="s">
        <v>651</v>
      </c>
      <c r="D5">
        <v>1</v>
      </c>
      <c r="E5" s="34" t="s">
        <v>62</v>
      </c>
      <c r="G5" s="34">
        <v>1</v>
      </c>
      <c r="H5" s="34">
        <v>0</v>
      </c>
      <c r="I5" s="35">
        <v>0</v>
      </c>
      <c r="J5" s="33">
        <v>-1</v>
      </c>
      <c r="K5" s="33">
        <v>0</v>
      </c>
      <c r="L5" s="33">
        <v>0</v>
      </c>
      <c r="M5" s="35">
        <v>1000</v>
      </c>
      <c r="N5" s="33">
        <v>0</v>
      </c>
      <c r="O5" s="33">
        <v>25</v>
      </c>
      <c r="P5" s="33">
        <v>0.06</v>
      </c>
      <c r="Q5" s="33">
        <v>0</v>
      </c>
      <c r="R5" s="33">
        <v>0.02</v>
      </c>
    </row>
    <row r="6" spans="1:21" x14ac:dyDescent="0.25">
      <c r="A6" t="s">
        <v>653</v>
      </c>
      <c r="B6" t="s">
        <v>223</v>
      </c>
      <c r="C6" s="65" t="s">
        <v>651</v>
      </c>
      <c r="D6">
        <v>1</v>
      </c>
      <c r="E6" s="34" t="s">
        <v>62</v>
      </c>
      <c r="G6" s="34">
        <v>1</v>
      </c>
      <c r="H6" s="34">
        <v>0</v>
      </c>
      <c r="I6" s="35">
        <v>0</v>
      </c>
      <c r="J6" s="33">
        <v>-1</v>
      </c>
      <c r="K6" s="33">
        <v>0</v>
      </c>
      <c r="L6" s="33">
        <v>0</v>
      </c>
      <c r="M6" s="35">
        <v>1000</v>
      </c>
      <c r="N6" s="33">
        <v>0</v>
      </c>
      <c r="O6" s="33">
        <v>25</v>
      </c>
      <c r="P6" s="33">
        <v>0.06</v>
      </c>
      <c r="Q6" s="33">
        <v>0</v>
      </c>
      <c r="R6" s="33">
        <v>0.02</v>
      </c>
    </row>
    <row r="7" spans="1:21" x14ac:dyDescent="0.25">
      <c r="A7" t="s">
        <v>663</v>
      </c>
      <c r="B7" t="s">
        <v>462</v>
      </c>
      <c r="C7" t="s">
        <v>661</v>
      </c>
      <c r="D7">
        <v>2</v>
      </c>
      <c r="E7" s="34" t="s">
        <v>62</v>
      </c>
      <c r="G7" s="34">
        <v>1</v>
      </c>
      <c r="H7" s="34">
        <v>0</v>
      </c>
      <c r="I7" s="35">
        <v>0</v>
      </c>
      <c r="J7" s="33">
        <v>-1</v>
      </c>
      <c r="K7" s="33">
        <v>0</v>
      </c>
      <c r="L7" s="33">
        <v>0</v>
      </c>
      <c r="M7" s="35">
        <v>1000</v>
      </c>
      <c r="N7" s="33">
        <v>0</v>
      </c>
      <c r="O7" s="33">
        <v>25</v>
      </c>
      <c r="P7" s="33">
        <v>0.06</v>
      </c>
      <c r="Q7" s="33">
        <v>0</v>
      </c>
      <c r="R7" s="33">
        <v>0.02</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43A19E-2D26-4856-8AF4-E32EC29B0BC7}">
  <sheetPr>
    <tabColor theme="5"/>
  </sheetPr>
  <dimension ref="A1:W17"/>
  <sheetViews>
    <sheetView workbookViewId="0">
      <selection activeCell="B20" sqref="B20"/>
    </sheetView>
  </sheetViews>
  <sheetFormatPr defaultColWidth="9.140625" defaultRowHeight="12.75" x14ac:dyDescent="0.2"/>
  <cols>
    <col min="1" max="1" width="24.28515625" style="29" bestFit="1" customWidth="1"/>
    <col min="2" max="2" width="17.7109375" style="29" bestFit="1" customWidth="1"/>
    <col min="3" max="3" width="19.7109375" style="29" bestFit="1" customWidth="1"/>
    <col min="4" max="4" width="24.28515625" style="29" customWidth="1"/>
    <col min="5" max="5" width="9.7109375" style="29" bestFit="1" customWidth="1"/>
    <col min="6" max="6" width="9.7109375" style="29" customWidth="1"/>
    <col min="7" max="7" width="7" style="29" bestFit="1" customWidth="1"/>
    <col min="8" max="8" width="16.42578125" style="29" customWidth="1"/>
    <col min="9" max="9" width="13.5703125" style="29" bestFit="1" customWidth="1"/>
    <col min="10" max="10" width="7.85546875" style="29" customWidth="1"/>
    <col min="11" max="12" width="9.85546875" style="29" customWidth="1"/>
    <col min="13" max="13" width="15.42578125" style="29" customWidth="1"/>
    <col min="14" max="14" width="9.140625" style="29"/>
    <col min="15" max="15" width="25.140625" style="29" customWidth="1"/>
    <col min="16" max="16" width="11.85546875" style="29" bestFit="1" customWidth="1"/>
    <col min="17" max="16384" width="9.140625" style="29"/>
  </cols>
  <sheetData>
    <row r="1" spans="1:23" s="39" customFormat="1" ht="38.25" x14ac:dyDescent="0.25">
      <c r="A1" s="37" t="s">
        <v>72</v>
      </c>
      <c r="B1" s="38" t="s">
        <v>73</v>
      </c>
      <c r="C1" s="38" t="s">
        <v>86</v>
      </c>
      <c r="D1" s="38" t="s">
        <v>74</v>
      </c>
      <c r="E1" s="38" t="s">
        <v>75</v>
      </c>
      <c r="F1" s="38" t="s">
        <v>87</v>
      </c>
      <c r="G1" s="38" t="s">
        <v>76</v>
      </c>
      <c r="H1" s="38" t="s">
        <v>77</v>
      </c>
      <c r="I1" s="38" t="s">
        <v>78</v>
      </c>
      <c r="J1" s="38" t="s">
        <v>79</v>
      </c>
      <c r="K1" s="38" t="s">
        <v>80</v>
      </c>
      <c r="L1" s="38" t="s">
        <v>81</v>
      </c>
      <c r="M1" s="38" t="s">
        <v>88</v>
      </c>
      <c r="N1" s="38" t="s">
        <v>54</v>
      </c>
      <c r="O1" s="38" t="s">
        <v>55</v>
      </c>
      <c r="P1" s="38" t="s">
        <v>56</v>
      </c>
      <c r="Q1" s="38" t="s">
        <v>57</v>
      </c>
      <c r="R1" s="38" t="s">
        <v>58</v>
      </c>
      <c r="S1" s="38" t="s">
        <v>59</v>
      </c>
      <c r="T1" s="38" t="s">
        <v>60</v>
      </c>
      <c r="U1" s="39" t="s">
        <v>83</v>
      </c>
      <c r="W1" s="40"/>
    </row>
    <row r="2" spans="1:23" ht="15" x14ac:dyDescent="0.25">
      <c r="A2" s="29" t="s">
        <v>245</v>
      </c>
      <c r="B2" s="29" t="s">
        <v>223</v>
      </c>
      <c r="C2" s="29" t="s">
        <v>35</v>
      </c>
      <c r="D2" s="10" t="s">
        <v>246</v>
      </c>
      <c r="E2" s="29">
        <v>0.95</v>
      </c>
      <c r="F2" s="27">
        <v>0.204121</v>
      </c>
      <c r="G2" s="27" t="s">
        <v>62</v>
      </c>
      <c r="I2" s="29">
        <v>1</v>
      </c>
      <c r="J2" s="29">
        <v>0</v>
      </c>
      <c r="K2" s="29">
        <v>0</v>
      </c>
      <c r="P2" s="29">
        <v>75</v>
      </c>
      <c r="Q2" s="29">
        <v>20</v>
      </c>
      <c r="R2" s="25">
        <v>0.06</v>
      </c>
      <c r="S2" s="25">
        <v>0</v>
      </c>
      <c r="T2" s="25">
        <v>0.02</v>
      </c>
    </row>
    <row r="3" spans="1:23" ht="15" x14ac:dyDescent="0.25">
      <c r="A3" s="29" t="s">
        <v>249</v>
      </c>
      <c r="B3" s="29" t="s">
        <v>276</v>
      </c>
      <c r="C3" s="29" t="s">
        <v>35</v>
      </c>
      <c r="D3" s="10" t="s">
        <v>246</v>
      </c>
      <c r="E3" s="29">
        <v>0.9</v>
      </c>
      <c r="F3" s="27">
        <v>0.29099999999999998</v>
      </c>
      <c r="G3" s="27" t="s">
        <v>62</v>
      </c>
      <c r="I3" s="29">
        <v>1</v>
      </c>
      <c r="J3" s="29">
        <v>0</v>
      </c>
      <c r="K3" s="29">
        <v>0</v>
      </c>
      <c r="P3" s="29">
        <v>100</v>
      </c>
      <c r="Q3" s="29">
        <v>20</v>
      </c>
      <c r="R3" s="25">
        <v>0.06</v>
      </c>
      <c r="S3" s="25">
        <v>0</v>
      </c>
      <c r="T3" s="25">
        <v>0.02</v>
      </c>
    </row>
    <row r="4" spans="1:23" ht="15" x14ac:dyDescent="0.25">
      <c r="A4" s="29" t="s">
        <v>247</v>
      </c>
      <c r="B4" s="29" t="s">
        <v>223</v>
      </c>
      <c r="C4" s="29" t="s">
        <v>35</v>
      </c>
      <c r="D4" s="10" t="s">
        <v>251</v>
      </c>
      <c r="E4" s="29">
        <v>0.95</v>
      </c>
      <c r="F4" s="27">
        <v>0.204121</v>
      </c>
      <c r="G4" s="27" t="s">
        <v>62</v>
      </c>
      <c r="I4" s="29">
        <v>1</v>
      </c>
      <c r="J4" s="29">
        <v>0</v>
      </c>
      <c r="K4" s="29">
        <v>0</v>
      </c>
      <c r="P4" s="29">
        <v>75</v>
      </c>
      <c r="Q4" s="29">
        <v>20</v>
      </c>
      <c r="R4" s="25">
        <v>0.06</v>
      </c>
      <c r="S4" s="25">
        <v>0</v>
      </c>
      <c r="T4" s="25">
        <v>0.02</v>
      </c>
    </row>
    <row r="5" spans="1:23" ht="15" x14ac:dyDescent="0.25">
      <c r="A5" s="29" t="s">
        <v>248</v>
      </c>
      <c r="B5" s="29" t="s">
        <v>223</v>
      </c>
      <c r="C5" s="29" t="s">
        <v>35</v>
      </c>
      <c r="D5" s="10" t="s">
        <v>241</v>
      </c>
      <c r="E5" s="29">
        <v>0.95</v>
      </c>
      <c r="F5" s="27">
        <v>0.204121</v>
      </c>
      <c r="G5" s="27" t="s">
        <v>62</v>
      </c>
      <c r="I5" s="29">
        <v>1</v>
      </c>
      <c r="J5" s="29">
        <v>0</v>
      </c>
      <c r="K5" s="29">
        <v>0</v>
      </c>
      <c r="P5" s="29">
        <v>75</v>
      </c>
      <c r="Q5" s="29">
        <v>20</v>
      </c>
      <c r="R5" s="25">
        <v>0.06</v>
      </c>
      <c r="S5" s="25">
        <v>0</v>
      </c>
      <c r="T5" s="25">
        <v>0.02</v>
      </c>
    </row>
    <row r="6" spans="1:23" ht="15" x14ac:dyDescent="0.25">
      <c r="A6" s="29" t="s">
        <v>250</v>
      </c>
      <c r="B6" s="29" t="s">
        <v>276</v>
      </c>
      <c r="C6" s="29" t="s">
        <v>35</v>
      </c>
      <c r="D6" s="10" t="s">
        <v>251</v>
      </c>
      <c r="E6" s="29">
        <v>0.9</v>
      </c>
      <c r="F6" s="27">
        <v>0.29099999999999998</v>
      </c>
      <c r="G6" s="27" t="s">
        <v>62</v>
      </c>
      <c r="I6" s="29">
        <v>1</v>
      </c>
      <c r="J6" s="29">
        <v>0</v>
      </c>
      <c r="K6" s="29">
        <v>0</v>
      </c>
      <c r="P6" s="29">
        <v>100</v>
      </c>
      <c r="Q6" s="29">
        <v>20</v>
      </c>
      <c r="R6" s="25">
        <v>0.06</v>
      </c>
      <c r="S6" s="25">
        <v>0</v>
      </c>
      <c r="T6" s="25">
        <v>0.02</v>
      </c>
    </row>
    <row r="7" spans="1:23" customFormat="1" ht="15" x14ac:dyDescent="0.25">
      <c r="A7" s="67" t="s">
        <v>274</v>
      </c>
      <c r="B7" s="1" t="s">
        <v>26</v>
      </c>
      <c r="C7" s="43" t="s">
        <v>33</v>
      </c>
      <c r="D7" s="35" t="s">
        <v>29</v>
      </c>
      <c r="E7" s="1">
        <v>0.74</v>
      </c>
      <c r="F7" s="78">
        <v>0.19800000000000001</v>
      </c>
      <c r="G7" s="1" t="s">
        <v>62</v>
      </c>
      <c r="H7" s="29"/>
      <c r="I7" s="1">
        <v>1</v>
      </c>
      <c r="J7" s="1">
        <v>0</v>
      </c>
      <c r="K7" s="1">
        <v>0</v>
      </c>
      <c r="L7" s="1">
        <v>-1</v>
      </c>
      <c r="M7" s="78">
        <v>0.19800000000000001</v>
      </c>
      <c r="N7" s="1">
        <v>0</v>
      </c>
      <c r="O7" s="1"/>
      <c r="P7" s="1">
        <v>320</v>
      </c>
      <c r="Q7" s="25">
        <v>30</v>
      </c>
      <c r="R7" s="25">
        <v>0.06</v>
      </c>
      <c r="S7" s="25">
        <f>0.03*750</f>
        <v>22.5</v>
      </c>
      <c r="T7" s="25">
        <v>0.02</v>
      </c>
    </row>
    <row r="8" spans="1:23" customFormat="1" ht="15" x14ac:dyDescent="0.25">
      <c r="A8" s="67" t="s">
        <v>273</v>
      </c>
      <c r="B8" s="1" t="s">
        <v>26</v>
      </c>
      <c r="C8" s="65" t="s">
        <v>35</v>
      </c>
      <c r="D8" s="35" t="s">
        <v>29</v>
      </c>
      <c r="E8" s="1">
        <v>0.74</v>
      </c>
      <c r="F8" s="78">
        <v>0.19800000000000001</v>
      </c>
      <c r="G8" s="1" t="s">
        <v>62</v>
      </c>
      <c r="H8" s="29"/>
      <c r="I8" s="1">
        <v>1</v>
      </c>
      <c r="J8" s="1">
        <v>0</v>
      </c>
      <c r="K8" s="1">
        <v>0</v>
      </c>
      <c r="L8" s="1">
        <v>-1</v>
      </c>
      <c r="M8" s="78">
        <v>0.19800000000000001</v>
      </c>
      <c r="N8" s="1">
        <v>0</v>
      </c>
      <c r="O8" s="1"/>
      <c r="P8" s="1">
        <v>320</v>
      </c>
      <c r="Q8" s="25">
        <v>30</v>
      </c>
      <c r="R8" s="25">
        <v>0.06</v>
      </c>
      <c r="S8" s="25">
        <f>0.03*750</f>
        <v>22.5</v>
      </c>
      <c r="T8" s="25">
        <v>0.02</v>
      </c>
    </row>
    <row r="9" spans="1:23" ht="15" x14ac:dyDescent="0.25">
      <c r="A9" s="29" t="s">
        <v>294</v>
      </c>
      <c r="B9" s="29" t="s">
        <v>189</v>
      </c>
      <c r="C9" s="10" t="s">
        <v>295</v>
      </c>
      <c r="D9" s="25" t="s">
        <v>27</v>
      </c>
      <c r="E9" s="29">
        <v>0.32100000000000001</v>
      </c>
      <c r="F9" s="29">
        <v>0.41</v>
      </c>
      <c r="G9" s="1" t="s">
        <v>62</v>
      </c>
      <c r="I9" s="1">
        <v>1</v>
      </c>
      <c r="J9" s="1">
        <v>0</v>
      </c>
      <c r="K9" s="29">
        <v>0</v>
      </c>
      <c r="M9" s="29">
        <v>0.41</v>
      </c>
      <c r="P9" s="29">
        <v>1118</v>
      </c>
      <c r="Q9" s="25">
        <v>30</v>
      </c>
      <c r="R9" s="25">
        <v>0.06</v>
      </c>
      <c r="S9" s="29">
        <v>29.1</v>
      </c>
      <c r="T9" s="25">
        <v>0.02</v>
      </c>
    </row>
    <row r="10" spans="1:23" ht="15" x14ac:dyDescent="0.25">
      <c r="A10" s="29" t="s">
        <v>373</v>
      </c>
      <c r="B10" s="29" t="s">
        <v>189</v>
      </c>
      <c r="C10" s="10" t="s">
        <v>295</v>
      </c>
      <c r="D10" s="1" t="s">
        <v>276</v>
      </c>
      <c r="E10" s="29">
        <v>0.25</v>
      </c>
      <c r="F10" s="29">
        <v>0.28289999999999998</v>
      </c>
      <c r="G10" s="29" t="s">
        <v>62</v>
      </c>
      <c r="I10" s="29">
        <v>1</v>
      </c>
      <c r="J10" s="29">
        <v>0</v>
      </c>
      <c r="K10" s="29">
        <v>0</v>
      </c>
      <c r="L10" s="78"/>
      <c r="M10" s="29">
        <v>0.22600000000000001</v>
      </c>
      <c r="N10" s="29">
        <v>0</v>
      </c>
      <c r="Q10" s="29">
        <v>25</v>
      </c>
      <c r="R10" s="25">
        <v>0.06</v>
      </c>
      <c r="S10" s="29">
        <v>0</v>
      </c>
      <c r="T10" s="25">
        <v>0.02</v>
      </c>
    </row>
    <row r="11" spans="1:23" ht="15" x14ac:dyDescent="0.25">
      <c r="C11" s="1"/>
      <c r="D11" s="10"/>
      <c r="G11" s="27"/>
    </row>
    <row r="17" hidden="1" x14ac:dyDescent="0.2"/>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839920-2DEE-4211-B5E2-D72CD02CC274}">
  <sheetPr>
    <tabColor theme="5"/>
  </sheetPr>
  <dimension ref="A1:W2"/>
  <sheetViews>
    <sheetView workbookViewId="0">
      <selection activeCell="D5" sqref="D5"/>
    </sheetView>
  </sheetViews>
  <sheetFormatPr defaultRowHeight="15" x14ac:dyDescent="0.25"/>
  <cols>
    <col min="1" max="1" width="28.28515625" customWidth="1"/>
    <col min="3" max="3" width="21.5703125" customWidth="1"/>
    <col min="4" max="4" width="17.7109375" customWidth="1"/>
  </cols>
  <sheetData>
    <row r="1" spans="1:23" s="39" customFormat="1" ht="38.25" x14ac:dyDescent="0.25">
      <c r="A1" s="37" t="s">
        <v>72</v>
      </c>
      <c r="B1" s="38" t="s">
        <v>73</v>
      </c>
      <c r="C1" s="38" t="s">
        <v>86</v>
      </c>
      <c r="D1" s="38" t="s">
        <v>74</v>
      </c>
      <c r="E1" s="38" t="s">
        <v>75</v>
      </c>
      <c r="F1" s="38" t="s">
        <v>87</v>
      </c>
      <c r="G1" s="38" t="s">
        <v>76</v>
      </c>
      <c r="H1" s="38" t="s">
        <v>77</v>
      </c>
      <c r="I1" s="38" t="s">
        <v>78</v>
      </c>
      <c r="J1" s="38" t="s">
        <v>79</v>
      </c>
      <c r="K1" s="38" t="s">
        <v>80</v>
      </c>
      <c r="L1" s="38" t="s">
        <v>81</v>
      </c>
      <c r="M1" s="38" t="s">
        <v>88</v>
      </c>
      <c r="N1" s="38" t="s">
        <v>54</v>
      </c>
      <c r="O1" s="38" t="s">
        <v>55</v>
      </c>
      <c r="P1" s="38" t="s">
        <v>56</v>
      </c>
      <c r="Q1" s="38" t="s">
        <v>57</v>
      </c>
      <c r="R1" s="38" t="s">
        <v>58</v>
      </c>
      <c r="S1" s="38" t="s">
        <v>59</v>
      </c>
      <c r="T1" s="38" t="s">
        <v>60</v>
      </c>
      <c r="U1" s="39" t="s">
        <v>83</v>
      </c>
      <c r="W1" s="40"/>
    </row>
    <row r="2" spans="1:23" s="29" customFormat="1" x14ac:dyDescent="0.25">
      <c r="A2" s="29" t="s">
        <v>662</v>
      </c>
      <c r="B2" s="29" t="s">
        <v>26</v>
      </c>
      <c r="C2" s="10" t="s">
        <v>33</v>
      </c>
      <c r="D2" s="1" t="s">
        <v>661</v>
      </c>
      <c r="E2" s="29">
        <v>1</v>
      </c>
      <c r="F2" s="29">
        <v>0.204121</v>
      </c>
      <c r="G2" s="27" t="s">
        <v>62</v>
      </c>
      <c r="I2" s="29">
        <v>1</v>
      </c>
      <c r="J2" s="29">
        <v>0</v>
      </c>
      <c r="Q2" s="29">
        <v>100</v>
      </c>
      <c r="R2" s="29">
        <v>0.06</v>
      </c>
      <c r="S2" s="29">
        <v>0</v>
      </c>
      <c r="T2" s="29">
        <v>0.02</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BBEA03-3CDE-4883-A687-696C88A879DC}">
  <sheetPr>
    <tabColor theme="5"/>
  </sheetPr>
  <dimension ref="A1:W2"/>
  <sheetViews>
    <sheetView workbookViewId="0">
      <selection activeCell="E23" sqref="E23"/>
    </sheetView>
  </sheetViews>
  <sheetFormatPr defaultColWidth="15.5703125" defaultRowHeight="15" x14ac:dyDescent="0.25"/>
  <cols>
    <col min="1" max="1" width="20.5703125" style="44" bestFit="1" customWidth="1"/>
    <col min="2" max="2" width="21" style="44" bestFit="1" customWidth="1"/>
    <col min="3" max="3" width="15.5703125" style="44"/>
    <col min="4" max="4" width="18.140625" style="44" bestFit="1" customWidth="1"/>
    <col min="5" max="16384" width="15.5703125" style="44"/>
  </cols>
  <sheetData>
    <row r="1" spans="1:23" s="31" customFormat="1" ht="38.25" x14ac:dyDescent="0.25">
      <c r="A1" s="38" t="s">
        <v>72</v>
      </c>
      <c r="B1" s="38" t="s">
        <v>73</v>
      </c>
      <c r="C1" s="38" t="s">
        <v>89</v>
      </c>
      <c r="D1" s="38" t="s">
        <v>86</v>
      </c>
      <c r="E1" s="38" t="s">
        <v>74</v>
      </c>
      <c r="F1" s="38" t="s">
        <v>90</v>
      </c>
      <c r="G1" s="38" t="s">
        <v>75</v>
      </c>
      <c r="H1" s="38" t="s">
        <v>76</v>
      </c>
      <c r="I1" s="38" t="s">
        <v>24</v>
      </c>
      <c r="J1" s="38" t="s">
        <v>78</v>
      </c>
      <c r="K1" s="38" t="s">
        <v>79</v>
      </c>
      <c r="L1" s="38" t="s">
        <v>80</v>
      </c>
      <c r="M1" s="38" t="s">
        <v>82</v>
      </c>
      <c r="N1" s="38" t="s">
        <v>54</v>
      </c>
      <c r="O1" s="38" t="s">
        <v>55</v>
      </c>
      <c r="P1" s="38" t="s">
        <v>56</v>
      </c>
      <c r="Q1" s="38" t="s">
        <v>57</v>
      </c>
      <c r="R1" s="38" t="s">
        <v>58</v>
      </c>
      <c r="S1" s="38" t="s">
        <v>59</v>
      </c>
      <c r="T1" s="38" t="s">
        <v>60</v>
      </c>
      <c r="U1" s="31" t="s">
        <v>83</v>
      </c>
      <c r="W1" s="45">
        <f>21823.9+2718.7</f>
        <v>24542.600000000002</v>
      </c>
    </row>
    <row r="2" spans="1:23" x14ac:dyDescent="0.25">
      <c r="A2" s="44" t="s">
        <v>204</v>
      </c>
      <c r="B2" s="65" t="s">
        <v>31</v>
      </c>
      <c r="C2" s="44" t="s">
        <v>29</v>
      </c>
      <c r="D2" s="65" t="s">
        <v>35</v>
      </c>
      <c r="E2" s="44" t="s">
        <v>276</v>
      </c>
      <c r="F2" s="44">
        <v>1.76</v>
      </c>
      <c r="G2" s="44">
        <v>0.3</v>
      </c>
      <c r="H2" s="43" t="s">
        <v>62</v>
      </c>
      <c r="I2" s="43"/>
      <c r="J2" s="43">
        <v>1</v>
      </c>
      <c r="K2" s="43">
        <v>0</v>
      </c>
      <c r="L2" s="43">
        <v>0</v>
      </c>
      <c r="M2" s="43">
        <v>0</v>
      </c>
      <c r="N2" s="43">
        <v>0</v>
      </c>
      <c r="O2" s="43">
        <v>10000</v>
      </c>
      <c r="P2" s="43">
        <v>200</v>
      </c>
      <c r="Q2" s="43">
        <v>25</v>
      </c>
      <c r="R2" s="43">
        <v>0.06</v>
      </c>
      <c r="S2" s="43">
        <f>P2*0.02</f>
        <v>4</v>
      </c>
      <c r="T2" s="43">
        <v>0.02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D7CEA3-3B5A-48A3-92E0-579651D9DC86}">
  <sheetPr>
    <tabColor theme="8" tint="-0.249977111117893"/>
  </sheetPr>
  <dimension ref="A1:P64"/>
  <sheetViews>
    <sheetView topLeftCell="A25" workbookViewId="0">
      <selection activeCell="F66" sqref="F66"/>
    </sheetView>
  </sheetViews>
  <sheetFormatPr defaultRowHeight="15" x14ac:dyDescent="0.25"/>
  <cols>
    <col min="14" max="14" width="10.42578125" bestFit="1" customWidth="1"/>
  </cols>
  <sheetData>
    <row r="1" spans="1:16" x14ac:dyDescent="0.25">
      <c r="A1" s="96"/>
      <c r="B1" s="96"/>
      <c r="C1" s="96"/>
      <c r="D1" s="96"/>
      <c r="E1" s="96"/>
      <c r="F1" s="96"/>
      <c r="G1" s="96"/>
      <c r="H1" s="96"/>
      <c r="I1" s="96"/>
      <c r="J1" s="96"/>
      <c r="K1" s="96"/>
      <c r="L1" s="96"/>
      <c r="M1" s="96"/>
      <c r="N1" s="96"/>
      <c r="O1" s="96"/>
      <c r="P1" s="96"/>
    </row>
    <row r="2" spans="1:16" x14ac:dyDescent="0.25">
      <c r="A2" s="96"/>
      <c r="B2" s="96" t="s">
        <v>361</v>
      </c>
      <c r="C2" s="96"/>
      <c r="D2" s="96"/>
      <c r="E2" s="96"/>
      <c r="F2" s="96"/>
      <c r="G2" s="96"/>
      <c r="H2" s="96"/>
      <c r="I2" s="96"/>
      <c r="J2" s="96"/>
      <c r="K2" s="96"/>
      <c r="L2" s="96"/>
      <c r="M2" s="96"/>
      <c r="N2" s="96"/>
      <c r="O2" s="96"/>
      <c r="P2" s="96"/>
    </row>
    <row r="3" spans="1:16" x14ac:dyDescent="0.25">
      <c r="A3" s="96"/>
      <c r="B3" s="96"/>
      <c r="C3" s="96" t="s">
        <v>362</v>
      </c>
      <c r="D3" s="96"/>
      <c r="E3" s="96"/>
      <c r="F3" s="96"/>
      <c r="G3" s="96"/>
      <c r="H3" s="96"/>
      <c r="I3" s="96"/>
      <c r="J3" s="96"/>
      <c r="K3" s="96"/>
      <c r="L3" s="96"/>
      <c r="M3" s="96"/>
      <c r="N3" s="96"/>
      <c r="O3" s="96"/>
      <c r="P3" s="96"/>
    </row>
    <row r="4" spans="1:16" x14ac:dyDescent="0.25">
      <c r="A4" s="96"/>
      <c r="B4" s="96"/>
      <c r="C4" s="96"/>
      <c r="D4" s="96"/>
      <c r="E4" s="96"/>
      <c r="F4" s="96"/>
      <c r="G4" s="96"/>
      <c r="H4" s="96"/>
      <c r="I4" s="96"/>
      <c r="J4" s="96"/>
      <c r="K4" s="96"/>
      <c r="L4" s="96"/>
      <c r="M4" s="96"/>
      <c r="N4" s="96"/>
      <c r="O4" s="96"/>
      <c r="P4" s="96"/>
    </row>
    <row r="5" spans="1:16" x14ac:dyDescent="0.25">
      <c r="A5" s="96"/>
      <c r="B5" s="96"/>
      <c r="C5" s="96" t="s">
        <v>334</v>
      </c>
      <c r="D5" s="96" t="s">
        <v>362</v>
      </c>
      <c r="E5" s="96" t="s">
        <v>363</v>
      </c>
      <c r="F5" s="96" t="s">
        <v>364</v>
      </c>
      <c r="G5" s="96"/>
      <c r="H5" s="96"/>
      <c r="I5" s="96"/>
      <c r="J5" s="96"/>
      <c r="K5" s="96"/>
      <c r="L5" s="96"/>
      <c r="M5" s="96"/>
      <c r="N5" s="96"/>
      <c r="O5" s="96"/>
      <c r="P5" s="96"/>
    </row>
    <row r="6" spans="1:16" x14ac:dyDescent="0.25">
      <c r="A6" s="96"/>
      <c r="B6" s="96"/>
      <c r="C6" s="96">
        <v>1963</v>
      </c>
      <c r="D6" s="96">
        <v>102.4</v>
      </c>
      <c r="E6" s="96"/>
      <c r="F6" s="96"/>
      <c r="G6" s="96"/>
      <c r="H6" s="96"/>
      <c r="I6" s="96"/>
      <c r="J6" s="96"/>
      <c r="K6" s="96"/>
      <c r="L6" s="96"/>
      <c r="M6" s="96"/>
      <c r="N6" s="96"/>
      <c r="O6" s="96"/>
      <c r="P6" s="96"/>
    </row>
    <row r="7" spans="1:16" x14ac:dyDescent="0.25">
      <c r="A7" s="96"/>
      <c r="B7" s="96"/>
      <c r="C7" s="96">
        <v>1964</v>
      </c>
      <c r="D7" s="96">
        <v>103.3</v>
      </c>
      <c r="E7" s="96"/>
      <c r="F7" s="96"/>
      <c r="G7" s="96"/>
      <c r="H7" s="96"/>
      <c r="I7" s="96"/>
      <c r="J7" s="96"/>
      <c r="K7" s="96"/>
      <c r="L7" s="96"/>
      <c r="M7" s="96"/>
      <c r="N7" s="96"/>
      <c r="O7" s="96"/>
      <c r="P7" s="96"/>
    </row>
    <row r="8" spans="1:16" x14ac:dyDescent="0.25">
      <c r="A8" s="96"/>
      <c r="B8" s="96"/>
      <c r="C8" s="96">
        <v>1965</v>
      </c>
      <c r="D8" s="96">
        <v>104.2</v>
      </c>
      <c r="E8" s="96"/>
      <c r="F8" s="96"/>
      <c r="G8" s="96"/>
      <c r="H8" s="96"/>
      <c r="I8" s="96"/>
      <c r="J8" s="96"/>
      <c r="K8" s="96"/>
      <c r="L8" s="96"/>
      <c r="M8" s="96"/>
      <c r="N8" s="96"/>
      <c r="O8" s="96"/>
      <c r="P8" s="96"/>
    </row>
    <row r="9" spans="1:16" x14ac:dyDescent="0.25">
      <c r="A9" s="96"/>
      <c r="B9" s="96"/>
      <c r="C9" s="96">
        <v>1966</v>
      </c>
      <c r="D9" s="96">
        <v>107.2</v>
      </c>
      <c r="E9" s="96"/>
      <c r="F9" s="96"/>
      <c r="G9" s="96"/>
      <c r="H9" s="96"/>
      <c r="I9" s="96"/>
      <c r="J9" s="96"/>
      <c r="K9" s="96"/>
      <c r="L9" s="96"/>
      <c r="M9" s="96"/>
      <c r="N9" s="96"/>
      <c r="O9" s="96"/>
      <c r="P9" s="96"/>
    </row>
    <row r="10" spans="1:16" x14ac:dyDescent="0.25">
      <c r="A10" s="96"/>
      <c r="B10" s="96"/>
      <c r="C10" s="96">
        <v>1967</v>
      </c>
      <c r="D10" s="96">
        <v>109.7</v>
      </c>
      <c r="E10" s="96"/>
      <c r="F10" s="96"/>
      <c r="G10" s="96"/>
      <c r="H10" s="96"/>
      <c r="I10" s="96"/>
      <c r="J10" s="96"/>
      <c r="K10" s="96"/>
      <c r="L10" s="96"/>
      <c r="M10" s="96"/>
      <c r="N10" s="96"/>
      <c r="O10" s="96"/>
      <c r="P10" s="96"/>
    </row>
    <row r="11" spans="1:16" x14ac:dyDescent="0.25">
      <c r="A11" s="96"/>
      <c r="B11" s="96"/>
      <c r="C11" s="96">
        <v>1968</v>
      </c>
      <c r="D11" s="96">
        <v>113.7</v>
      </c>
      <c r="E11" s="96"/>
      <c r="F11" s="96"/>
      <c r="G11" s="96"/>
      <c r="H11" s="96"/>
      <c r="I11" s="96"/>
      <c r="J11" s="96"/>
      <c r="K11" s="96"/>
      <c r="L11" s="96"/>
      <c r="M11" s="96"/>
      <c r="N11" s="96"/>
      <c r="O11" s="96"/>
      <c r="P11" s="96"/>
    </row>
    <row r="12" spans="1:16" x14ac:dyDescent="0.25">
      <c r="A12" s="96"/>
      <c r="B12" s="96"/>
      <c r="C12" s="96">
        <v>1969</v>
      </c>
      <c r="D12" s="96">
        <v>119</v>
      </c>
      <c r="E12" s="96"/>
      <c r="F12" s="96"/>
      <c r="G12" s="96"/>
      <c r="H12" s="96"/>
      <c r="I12" s="96"/>
      <c r="J12" s="96"/>
      <c r="K12" s="96"/>
      <c r="L12" s="96"/>
      <c r="M12" s="96"/>
      <c r="N12" s="96"/>
      <c r="O12" s="96"/>
      <c r="P12" s="96"/>
    </row>
    <row r="13" spans="1:16" x14ac:dyDescent="0.25">
      <c r="A13" s="96"/>
      <c r="B13" s="96"/>
      <c r="C13" s="96">
        <v>1970</v>
      </c>
      <c r="D13" s="96">
        <v>125.7</v>
      </c>
      <c r="E13" s="96"/>
      <c r="F13" s="96"/>
      <c r="G13" s="96"/>
      <c r="H13" s="96"/>
      <c r="I13" s="96"/>
      <c r="J13" s="96"/>
      <c r="K13" s="96"/>
      <c r="L13" s="96"/>
      <c r="M13" s="96"/>
      <c r="N13" s="96"/>
      <c r="O13" s="96"/>
      <c r="P13" s="96"/>
    </row>
    <row r="14" spans="1:16" x14ac:dyDescent="0.25">
      <c r="A14" s="96"/>
      <c r="B14" s="96"/>
      <c r="C14" s="96">
        <v>1971</v>
      </c>
      <c r="D14" s="96">
        <v>132.30000000000001</v>
      </c>
      <c r="E14" s="96"/>
      <c r="F14" s="96"/>
      <c r="G14" s="96"/>
      <c r="H14" s="96"/>
      <c r="I14" s="96"/>
      <c r="J14" s="96"/>
      <c r="K14" s="96"/>
      <c r="L14" s="96"/>
      <c r="M14" s="96"/>
      <c r="N14" s="96"/>
      <c r="O14" s="96"/>
      <c r="P14" s="96"/>
    </row>
    <row r="15" spans="1:16" x14ac:dyDescent="0.25">
      <c r="A15" s="96"/>
      <c r="B15" s="96"/>
      <c r="C15" s="96">
        <v>1972</v>
      </c>
      <c r="D15" s="96">
        <v>137.19999999999999</v>
      </c>
      <c r="E15" s="96"/>
      <c r="F15" s="96"/>
      <c r="G15" s="96"/>
      <c r="H15" s="96"/>
      <c r="I15" s="96"/>
      <c r="J15" s="96"/>
      <c r="K15" s="96"/>
      <c r="L15" s="96"/>
      <c r="M15" s="96"/>
      <c r="N15" s="96"/>
      <c r="O15" s="96"/>
      <c r="P15" s="96"/>
    </row>
    <row r="16" spans="1:16" x14ac:dyDescent="0.25">
      <c r="A16" s="96"/>
      <c r="B16" s="96"/>
      <c r="C16" s="96">
        <v>1973</v>
      </c>
      <c r="D16" s="96">
        <v>144.1</v>
      </c>
      <c r="E16" s="96"/>
      <c r="F16" s="96"/>
      <c r="G16" s="96"/>
      <c r="H16" s="96"/>
      <c r="I16" s="96"/>
      <c r="J16" s="96"/>
      <c r="K16" s="96"/>
      <c r="L16" s="96"/>
      <c r="M16" s="96"/>
      <c r="N16" s="96"/>
      <c r="O16" s="96"/>
      <c r="P16" s="96"/>
    </row>
    <row r="17" spans="1:16" x14ac:dyDescent="0.25">
      <c r="A17" s="96"/>
      <c r="B17" s="96"/>
      <c r="C17" s="96">
        <v>1974</v>
      </c>
      <c r="D17" s="96">
        <v>165.4</v>
      </c>
      <c r="E17" s="96"/>
      <c r="F17" s="96"/>
      <c r="G17" s="96"/>
      <c r="H17" s="96"/>
      <c r="I17" s="96"/>
      <c r="J17" s="96"/>
      <c r="K17" s="96"/>
      <c r="L17" s="96"/>
      <c r="M17" s="96"/>
      <c r="N17" s="96"/>
      <c r="O17" s="96"/>
      <c r="P17" s="96"/>
    </row>
    <row r="18" spans="1:16" x14ac:dyDescent="0.25">
      <c r="A18" s="96"/>
      <c r="B18" s="96"/>
      <c r="C18" s="96">
        <v>1975</v>
      </c>
      <c r="D18" s="96">
        <v>182.4</v>
      </c>
      <c r="E18" s="96"/>
      <c r="F18" s="96"/>
      <c r="G18" s="96"/>
      <c r="H18" s="96"/>
      <c r="I18" s="96"/>
      <c r="J18" s="96"/>
      <c r="K18" s="96"/>
      <c r="L18" s="96"/>
      <c r="M18" s="96">
        <v>9.2657333650000009</v>
      </c>
      <c r="N18" s="96"/>
      <c r="O18" s="96"/>
      <c r="P18" s="96"/>
    </row>
    <row r="19" spans="1:16" x14ac:dyDescent="0.25">
      <c r="A19" s="96"/>
      <c r="B19" s="96"/>
      <c r="C19" s="96">
        <v>1976</v>
      </c>
      <c r="D19" s="96">
        <v>192.1</v>
      </c>
      <c r="E19" s="96"/>
      <c r="F19" s="96"/>
      <c r="G19" s="96"/>
      <c r="H19" s="96"/>
      <c r="I19" s="96"/>
      <c r="J19" s="96"/>
      <c r="K19" s="96"/>
      <c r="L19" s="96"/>
      <c r="M19" s="96"/>
      <c r="N19" s="96"/>
      <c r="O19" s="96"/>
      <c r="P19" s="96"/>
    </row>
    <row r="20" spans="1:16" x14ac:dyDescent="0.25">
      <c r="A20" s="96"/>
      <c r="B20" s="96"/>
      <c r="C20" s="96">
        <v>1977</v>
      </c>
      <c r="D20" s="96">
        <v>204.1</v>
      </c>
      <c r="E20" s="96"/>
      <c r="F20" s="96"/>
      <c r="G20" s="96"/>
      <c r="H20" s="96"/>
      <c r="I20" s="96"/>
      <c r="J20" s="96"/>
      <c r="K20" s="96"/>
      <c r="L20" s="96"/>
      <c r="M20" s="96"/>
      <c r="N20" s="96"/>
      <c r="O20" s="96"/>
      <c r="P20" s="96"/>
    </row>
    <row r="21" spans="1:16" x14ac:dyDescent="0.25">
      <c r="A21" s="96"/>
      <c r="B21" s="96"/>
      <c r="C21" s="96">
        <v>1978</v>
      </c>
      <c r="D21" s="96">
        <v>218.8</v>
      </c>
      <c r="E21" s="96"/>
      <c r="F21" s="96"/>
      <c r="G21" s="96"/>
      <c r="H21" s="96"/>
      <c r="I21" s="96"/>
      <c r="J21" s="96"/>
      <c r="K21" s="96"/>
      <c r="L21" s="96"/>
      <c r="M21" s="96"/>
      <c r="N21" s="96"/>
      <c r="O21" s="96"/>
      <c r="P21" s="96"/>
    </row>
    <row r="22" spans="1:16" x14ac:dyDescent="0.25">
      <c r="A22" s="96"/>
      <c r="B22" s="96"/>
      <c r="C22" s="96">
        <v>1979</v>
      </c>
      <c r="D22" s="96">
        <v>238.7</v>
      </c>
      <c r="E22" s="96"/>
      <c r="F22" s="96"/>
      <c r="G22" s="96"/>
      <c r="H22" s="96"/>
      <c r="I22" s="96"/>
      <c r="J22" s="96"/>
      <c r="K22" s="96"/>
      <c r="L22" s="96"/>
      <c r="M22" s="96"/>
      <c r="N22" s="96"/>
      <c r="O22" s="96"/>
      <c r="P22" s="96"/>
    </row>
    <row r="23" spans="1:16" x14ac:dyDescent="0.25">
      <c r="A23" s="96"/>
      <c r="B23" s="96"/>
      <c r="C23" s="96">
        <v>1980</v>
      </c>
      <c r="D23" s="96">
        <v>261.2</v>
      </c>
      <c r="E23" s="96"/>
      <c r="F23" s="96"/>
      <c r="G23" s="96"/>
      <c r="H23" s="96"/>
      <c r="I23" s="96"/>
      <c r="J23" s="96"/>
      <c r="K23" s="96"/>
      <c r="L23" s="96"/>
      <c r="M23" s="96"/>
      <c r="N23" s="96"/>
      <c r="O23" s="96"/>
      <c r="P23" s="96"/>
    </row>
    <row r="24" spans="1:16" x14ac:dyDescent="0.25">
      <c r="A24" s="96"/>
      <c r="B24" s="96"/>
      <c r="C24" s="96">
        <v>1981</v>
      </c>
      <c r="D24" s="96">
        <v>297</v>
      </c>
      <c r="E24" s="96"/>
      <c r="F24" s="96"/>
      <c r="G24" s="96"/>
      <c r="H24" s="96"/>
      <c r="I24" s="96"/>
      <c r="J24" s="96"/>
      <c r="K24" s="96"/>
      <c r="L24" s="96"/>
      <c r="M24" s="96"/>
      <c r="N24" s="96"/>
      <c r="O24" s="96"/>
      <c r="P24" s="96"/>
    </row>
    <row r="25" spans="1:16" x14ac:dyDescent="0.25">
      <c r="A25" s="96"/>
      <c r="B25" s="96"/>
      <c r="C25" s="96">
        <v>1982</v>
      </c>
      <c r="D25" s="96">
        <v>314</v>
      </c>
      <c r="E25" s="96"/>
      <c r="F25" s="96"/>
      <c r="G25" s="96"/>
      <c r="H25" s="96"/>
      <c r="I25" s="96"/>
      <c r="J25" s="96"/>
      <c r="K25" s="96"/>
      <c r="L25" s="96"/>
      <c r="M25" s="96"/>
      <c r="N25" s="96"/>
      <c r="O25" s="96"/>
      <c r="P25" s="96"/>
    </row>
    <row r="26" spans="1:16" x14ac:dyDescent="0.25">
      <c r="A26" s="96"/>
      <c r="B26" s="96"/>
      <c r="C26" s="96">
        <v>1983</v>
      </c>
      <c r="D26" s="96">
        <v>317</v>
      </c>
      <c r="E26" s="96"/>
      <c r="F26" s="96"/>
      <c r="G26" s="96"/>
      <c r="H26" s="96"/>
      <c r="I26" s="96"/>
      <c r="J26" s="96"/>
      <c r="K26" s="96"/>
      <c r="L26" s="96"/>
      <c r="M26" s="96"/>
      <c r="N26" s="96"/>
      <c r="O26" s="96"/>
      <c r="P26" s="96"/>
    </row>
    <row r="27" spans="1:16" x14ac:dyDescent="0.25">
      <c r="A27" s="96"/>
      <c r="B27" s="96"/>
      <c r="C27" s="96">
        <v>1984</v>
      </c>
      <c r="D27" s="96">
        <v>322.7</v>
      </c>
      <c r="E27" s="96"/>
      <c r="F27" s="96"/>
      <c r="G27" s="96"/>
      <c r="H27" s="96"/>
      <c r="I27" s="96"/>
      <c r="J27" s="96"/>
      <c r="K27" s="96"/>
      <c r="L27" s="96"/>
      <c r="M27" s="96"/>
      <c r="N27" s="96"/>
      <c r="O27" s="96"/>
      <c r="P27" s="96"/>
    </row>
    <row r="28" spans="1:16" x14ac:dyDescent="0.25">
      <c r="A28" s="96"/>
      <c r="B28" s="96"/>
      <c r="C28" s="96">
        <v>1985</v>
      </c>
      <c r="D28" s="96">
        <v>325.3</v>
      </c>
      <c r="E28" s="96"/>
      <c r="F28" s="96"/>
      <c r="G28" s="96"/>
      <c r="H28" s="96"/>
      <c r="I28" s="96"/>
      <c r="J28" s="96"/>
      <c r="K28" s="96"/>
      <c r="L28" s="96"/>
      <c r="M28" s="96"/>
      <c r="N28" s="96"/>
      <c r="O28" s="96"/>
      <c r="P28" s="96"/>
    </row>
    <row r="29" spans="1:16" x14ac:dyDescent="0.25">
      <c r="A29" s="96"/>
      <c r="B29" s="96"/>
      <c r="C29" s="96">
        <v>1986</v>
      </c>
      <c r="D29" s="96">
        <v>318.39999999999998</v>
      </c>
      <c r="E29" s="96"/>
      <c r="F29" s="96"/>
      <c r="G29" s="96"/>
      <c r="H29" s="96"/>
      <c r="I29" s="96"/>
      <c r="J29" s="96"/>
      <c r="K29" s="96"/>
      <c r="L29" s="96"/>
      <c r="M29" s="96"/>
      <c r="N29" s="96"/>
      <c r="O29" s="96"/>
      <c r="P29" s="96"/>
    </row>
    <row r="30" spans="1:16" x14ac:dyDescent="0.25">
      <c r="A30" s="96"/>
      <c r="B30" s="96"/>
      <c r="C30" s="96">
        <v>1987</v>
      </c>
      <c r="D30" s="96">
        <v>323.8</v>
      </c>
      <c r="E30" s="96"/>
      <c r="F30" s="96"/>
      <c r="G30" s="96"/>
      <c r="H30" s="96"/>
      <c r="I30" s="96"/>
      <c r="J30" s="96"/>
      <c r="K30" s="96"/>
      <c r="L30" s="96"/>
      <c r="M30" s="96"/>
      <c r="N30" s="96"/>
      <c r="O30" s="96"/>
      <c r="P30" s="96"/>
    </row>
    <row r="31" spans="1:16" x14ac:dyDescent="0.25">
      <c r="A31" s="96"/>
      <c r="B31" s="96"/>
      <c r="C31" s="96">
        <v>1988</v>
      </c>
      <c r="D31" s="96">
        <v>342.5</v>
      </c>
      <c r="E31" s="96"/>
      <c r="F31" s="96"/>
      <c r="G31" s="96"/>
      <c r="H31" s="96"/>
      <c r="I31" s="96"/>
      <c r="J31" s="96"/>
      <c r="K31" s="96"/>
      <c r="L31" s="96"/>
      <c r="M31" s="96"/>
      <c r="N31" s="96"/>
      <c r="O31" s="96"/>
      <c r="P31" s="96"/>
    </row>
    <row r="32" spans="1:16" x14ac:dyDescent="0.25">
      <c r="A32" s="96"/>
      <c r="B32" s="96"/>
      <c r="C32" s="96">
        <v>1991</v>
      </c>
      <c r="D32" s="96">
        <v>361.3</v>
      </c>
      <c r="E32" s="96"/>
      <c r="F32" s="96"/>
      <c r="G32" s="96"/>
      <c r="H32" s="96"/>
      <c r="I32" s="96"/>
      <c r="J32" s="96"/>
      <c r="K32" s="96"/>
      <c r="L32" s="96"/>
      <c r="M32" s="96"/>
      <c r="N32" s="96"/>
      <c r="O32" s="96"/>
      <c r="P32" s="96"/>
    </row>
    <row r="33" spans="1:16" x14ac:dyDescent="0.25">
      <c r="A33" s="96"/>
      <c r="B33" s="96"/>
      <c r="C33" s="96">
        <v>1992</v>
      </c>
      <c r="D33" s="96">
        <v>358.2</v>
      </c>
      <c r="E33" s="96"/>
      <c r="F33" s="96"/>
      <c r="G33" s="96"/>
      <c r="H33" s="96"/>
      <c r="I33" s="96"/>
      <c r="J33" s="96"/>
      <c r="K33" s="96"/>
      <c r="L33" s="96"/>
      <c r="M33" s="96"/>
      <c r="N33" s="96"/>
      <c r="O33" s="96"/>
      <c r="P33" s="96"/>
    </row>
    <row r="34" spans="1:16" x14ac:dyDescent="0.25">
      <c r="A34" s="96"/>
      <c r="B34" s="96"/>
      <c r="C34" s="96">
        <v>1993</v>
      </c>
      <c r="D34" s="96">
        <v>359.2</v>
      </c>
      <c r="E34" s="96"/>
      <c r="F34" s="96"/>
      <c r="G34" s="96"/>
      <c r="H34" s="96"/>
      <c r="I34" s="96"/>
      <c r="J34" s="96"/>
      <c r="K34" s="96"/>
      <c r="L34" s="96"/>
      <c r="M34" s="96"/>
      <c r="N34" s="96"/>
      <c r="O34" s="96"/>
      <c r="P34" s="96"/>
    </row>
    <row r="35" spans="1:16" x14ac:dyDescent="0.25">
      <c r="A35" s="96"/>
      <c r="B35" s="96"/>
      <c r="C35" s="96">
        <v>1994</v>
      </c>
      <c r="D35" s="96">
        <v>368.1</v>
      </c>
      <c r="E35" s="96"/>
      <c r="F35" s="96"/>
      <c r="G35" s="96"/>
      <c r="H35" s="96"/>
      <c r="I35" s="96"/>
      <c r="J35" s="96"/>
      <c r="K35" s="96"/>
      <c r="L35" s="96"/>
      <c r="M35" s="96"/>
      <c r="N35" s="96"/>
      <c r="O35" s="96"/>
      <c r="P35" s="96"/>
    </row>
    <row r="36" spans="1:16" x14ac:dyDescent="0.25">
      <c r="A36" s="96"/>
      <c r="B36" s="96"/>
      <c r="C36" s="96">
        <v>1995</v>
      </c>
      <c r="D36" s="96">
        <v>381.1</v>
      </c>
      <c r="E36" s="96"/>
      <c r="F36" s="96"/>
      <c r="G36" s="96"/>
      <c r="H36" s="96"/>
      <c r="I36" s="96"/>
      <c r="J36" s="96"/>
      <c r="K36" s="96"/>
      <c r="L36" s="96"/>
      <c r="M36" s="96"/>
      <c r="N36" s="96"/>
      <c r="O36" s="96"/>
      <c r="P36" s="96"/>
    </row>
    <row r="37" spans="1:16" x14ac:dyDescent="0.25">
      <c r="A37" s="96"/>
      <c r="B37" s="96"/>
      <c r="C37" s="96">
        <v>1996</v>
      </c>
      <c r="D37" s="96">
        <v>381.7</v>
      </c>
      <c r="E37" s="96"/>
      <c r="F37" s="96"/>
      <c r="G37" s="96"/>
      <c r="H37" s="96"/>
      <c r="I37" s="96"/>
      <c r="J37" s="96"/>
      <c r="K37" s="96"/>
      <c r="L37" s="96"/>
      <c r="M37" s="96"/>
      <c r="N37" s="96"/>
      <c r="O37" s="96"/>
      <c r="P37" s="96"/>
    </row>
    <row r="38" spans="1:16" x14ac:dyDescent="0.25">
      <c r="A38" s="96"/>
      <c r="B38" s="96"/>
      <c r="C38" s="96">
        <v>1997</v>
      </c>
      <c r="D38" s="96">
        <v>386.5</v>
      </c>
      <c r="E38" s="96"/>
      <c r="F38" s="96"/>
      <c r="G38" s="96"/>
      <c r="H38" s="96"/>
      <c r="I38" s="96"/>
      <c r="J38" s="96"/>
      <c r="K38" s="96"/>
      <c r="L38" s="96"/>
      <c r="M38" s="96"/>
      <c r="N38" s="96"/>
      <c r="O38" s="96"/>
      <c r="P38" s="96"/>
    </row>
    <row r="39" spans="1:16" x14ac:dyDescent="0.25">
      <c r="A39" s="96"/>
      <c r="B39" s="96"/>
      <c r="C39" s="96">
        <v>1998</v>
      </c>
      <c r="D39" s="96">
        <v>389.5</v>
      </c>
      <c r="E39" s="96"/>
      <c r="F39" s="96"/>
      <c r="G39" s="96"/>
      <c r="H39" s="96"/>
      <c r="I39" s="96"/>
      <c r="J39" s="96"/>
      <c r="K39" s="96"/>
      <c r="L39" s="96"/>
      <c r="M39" s="96"/>
      <c r="N39" s="96"/>
      <c r="O39" s="96"/>
      <c r="P39" s="96"/>
    </row>
    <row r="40" spans="1:16" x14ac:dyDescent="0.25">
      <c r="A40" s="96"/>
      <c r="B40" s="96"/>
      <c r="C40" s="96">
        <v>1999</v>
      </c>
      <c r="D40" s="96">
        <v>390.6</v>
      </c>
      <c r="E40" s="96">
        <v>1.07</v>
      </c>
      <c r="F40" s="96"/>
      <c r="G40" s="96"/>
      <c r="H40" s="96"/>
      <c r="I40" s="96"/>
      <c r="J40" s="96"/>
      <c r="K40" s="96"/>
      <c r="L40" s="96"/>
      <c r="M40" s="96"/>
      <c r="N40" s="96"/>
      <c r="O40" s="96"/>
      <c r="P40" s="96"/>
    </row>
    <row r="41" spans="1:16" x14ac:dyDescent="0.25">
      <c r="A41" s="96"/>
      <c r="B41" s="96"/>
      <c r="C41" s="96">
        <v>2000</v>
      </c>
      <c r="D41" s="96">
        <v>394.1</v>
      </c>
      <c r="E41" s="96">
        <v>0.92</v>
      </c>
      <c r="F41" s="96"/>
      <c r="G41" s="96"/>
      <c r="H41" s="96"/>
      <c r="I41" s="96"/>
      <c r="J41" s="96"/>
      <c r="K41" s="96"/>
      <c r="L41" s="96"/>
      <c r="M41" s="96"/>
      <c r="N41" s="96"/>
      <c r="O41" s="96"/>
      <c r="P41" s="96"/>
    </row>
    <row r="42" spans="1:16" x14ac:dyDescent="0.25">
      <c r="A42" s="96"/>
      <c r="B42" s="96"/>
      <c r="C42" s="96">
        <v>2001</v>
      </c>
      <c r="D42" s="96">
        <v>394.3</v>
      </c>
      <c r="E42" s="96">
        <v>0.9</v>
      </c>
      <c r="F42" s="96"/>
      <c r="G42" s="96"/>
      <c r="H42" s="96"/>
      <c r="I42" s="96"/>
      <c r="J42" s="96"/>
      <c r="K42" s="96"/>
      <c r="L42" s="96"/>
      <c r="M42" s="96"/>
      <c r="N42" s="96"/>
      <c r="O42" s="96"/>
      <c r="P42" s="96"/>
    </row>
    <row r="43" spans="1:16" x14ac:dyDescent="0.25">
      <c r="A43" s="96"/>
      <c r="B43" s="96"/>
      <c r="C43" s="96">
        <v>2002</v>
      </c>
      <c r="D43" s="96">
        <v>395.6</v>
      </c>
      <c r="E43" s="96">
        <v>0.95</v>
      </c>
      <c r="F43" s="96"/>
      <c r="G43" s="96"/>
      <c r="H43" s="96"/>
      <c r="I43" s="96"/>
      <c r="J43" s="96"/>
      <c r="K43" s="96"/>
      <c r="L43" s="96"/>
      <c r="M43" s="96"/>
      <c r="N43" s="96"/>
      <c r="O43" s="96"/>
      <c r="P43" s="96"/>
    </row>
    <row r="44" spans="1:16" x14ac:dyDescent="0.25">
      <c r="A44" s="96"/>
      <c r="B44" s="96"/>
      <c r="C44" s="96">
        <v>2003</v>
      </c>
      <c r="D44" s="96">
        <v>402</v>
      </c>
      <c r="E44" s="96">
        <v>1.1299999999999999</v>
      </c>
      <c r="F44" s="96"/>
      <c r="G44" s="96"/>
      <c r="H44" s="96"/>
      <c r="I44" s="96"/>
      <c r="J44" s="96"/>
      <c r="K44" s="96"/>
      <c r="L44" s="96"/>
      <c r="M44" s="96"/>
      <c r="N44" s="96"/>
      <c r="O44" s="96"/>
      <c r="P44" s="96"/>
    </row>
    <row r="45" spans="1:16" x14ac:dyDescent="0.25">
      <c r="A45" s="96"/>
      <c r="B45" s="96"/>
      <c r="C45" s="96">
        <v>2004</v>
      </c>
      <c r="D45" s="96">
        <v>444.2</v>
      </c>
      <c r="E45" s="96">
        <v>1.24</v>
      </c>
      <c r="F45" s="96"/>
      <c r="G45" s="96"/>
      <c r="H45" s="96"/>
      <c r="I45" s="96"/>
      <c r="J45" s="96"/>
      <c r="K45" s="96"/>
      <c r="L45" s="97"/>
      <c r="M45" s="97"/>
      <c r="N45" s="97"/>
      <c r="O45" s="97"/>
      <c r="P45" s="98"/>
    </row>
    <row r="46" spans="1:16" x14ac:dyDescent="0.25">
      <c r="A46" s="96"/>
      <c r="B46" s="96"/>
      <c r="C46" s="96">
        <v>2005</v>
      </c>
      <c r="D46" s="96">
        <v>468.2</v>
      </c>
      <c r="E46" s="96">
        <v>1.24</v>
      </c>
      <c r="F46" s="96"/>
      <c r="G46" s="96"/>
      <c r="H46" s="96"/>
      <c r="I46" s="96"/>
      <c r="J46" s="96"/>
      <c r="K46" s="96"/>
      <c r="L46" s="97">
        <v>2020</v>
      </c>
      <c r="M46" s="97">
        <v>0.88970400000000005</v>
      </c>
      <c r="N46" s="97">
        <f>1/M46</f>
        <v>1.1239693201334375</v>
      </c>
      <c r="O46" s="97"/>
      <c r="P46" s="97"/>
    </row>
    <row r="47" spans="1:16" x14ac:dyDescent="0.25">
      <c r="A47" s="96"/>
      <c r="B47" s="96"/>
      <c r="C47" s="96">
        <v>2006</v>
      </c>
      <c r="D47" s="96">
        <v>499.6</v>
      </c>
      <c r="E47" s="96">
        <v>1.26</v>
      </c>
      <c r="F47" s="96"/>
      <c r="G47" s="96"/>
      <c r="H47" s="96"/>
      <c r="I47" s="96"/>
      <c r="J47" s="96"/>
      <c r="K47" s="96"/>
      <c r="L47" s="97">
        <v>2019</v>
      </c>
      <c r="M47" s="97">
        <v>0.87777099999999997</v>
      </c>
      <c r="N47" s="97">
        <f t="shared" ref="N47:N55" si="0">1/M47</f>
        <v>1.139249303064239</v>
      </c>
      <c r="O47" s="97"/>
      <c r="P47" s="97"/>
    </row>
    <row r="48" spans="1:16" x14ac:dyDescent="0.25">
      <c r="A48" s="96"/>
      <c r="B48" s="96"/>
      <c r="C48" s="96">
        <v>2007</v>
      </c>
      <c r="D48" s="96">
        <v>525.4</v>
      </c>
      <c r="E48" s="96">
        <v>1.37</v>
      </c>
      <c r="F48" s="96"/>
      <c r="G48" s="96"/>
      <c r="H48" s="96"/>
      <c r="I48" s="96"/>
      <c r="J48" s="96"/>
      <c r="K48" s="96"/>
      <c r="L48" s="97">
        <v>2018</v>
      </c>
      <c r="M48" s="97">
        <v>0.88470599999999999</v>
      </c>
      <c r="N48" s="97">
        <f t="shared" si="0"/>
        <v>1.1303189986277928</v>
      </c>
      <c r="O48" s="97"/>
      <c r="P48" s="97"/>
    </row>
    <row r="49" spans="1:16" x14ac:dyDescent="0.25">
      <c r="A49" s="96"/>
      <c r="B49" s="96"/>
      <c r="C49" s="96">
        <v>2008</v>
      </c>
      <c r="D49" s="96">
        <v>575.4</v>
      </c>
      <c r="E49" s="96">
        <v>1.47</v>
      </c>
      <c r="F49" s="96"/>
      <c r="G49" s="96"/>
      <c r="H49" s="96"/>
      <c r="I49" s="96"/>
      <c r="J49" s="96"/>
      <c r="K49" s="96"/>
      <c r="L49" s="97">
        <v>2017</v>
      </c>
      <c r="M49" s="97">
        <v>0.87667899999999999</v>
      </c>
      <c r="N49" s="97">
        <f t="shared" si="0"/>
        <v>1.1406683632207455</v>
      </c>
      <c r="O49" s="97"/>
      <c r="P49" s="97"/>
    </row>
    <row r="50" spans="1:16" x14ac:dyDescent="0.25">
      <c r="A50" s="96"/>
      <c r="B50" s="96"/>
      <c r="C50" s="96">
        <v>2009</v>
      </c>
      <c r="D50" s="96">
        <v>521.9</v>
      </c>
      <c r="E50" s="96">
        <v>1.39</v>
      </c>
      <c r="F50" s="96"/>
      <c r="G50" s="96"/>
      <c r="H50" s="96"/>
      <c r="I50" s="96"/>
      <c r="J50" s="96"/>
      <c r="K50" s="96"/>
      <c r="L50" s="97">
        <v>2016</v>
      </c>
      <c r="M50" s="97">
        <v>0.81948299999999996</v>
      </c>
      <c r="N50" s="97">
        <f t="shared" si="0"/>
        <v>1.2202815677689471</v>
      </c>
      <c r="O50" s="97"/>
      <c r="P50" s="97"/>
    </row>
    <row r="51" spans="1:16" x14ac:dyDescent="0.25">
      <c r="A51" s="96"/>
      <c r="B51" s="96"/>
      <c r="C51" s="96">
        <v>2010</v>
      </c>
      <c r="D51" s="96">
        <v>550.79999999999995</v>
      </c>
      <c r="E51" s="96">
        <v>1.33</v>
      </c>
      <c r="F51" s="96"/>
      <c r="G51" s="96"/>
      <c r="H51" s="96"/>
      <c r="I51" s="96"/>
      <c r="J51" s="96"/>
      <c r="K51" s="96"/>
      <c r="L51" s="97">
        <v>2015</v>
      </c>
      <c r="M51" s="97">
        <v>0.72585</v>
      </c>
      <c r="N51" s="97">
        <f t="shared" si="0"/>
        <v>1.3776951160708135</v>
      </c>
      <c r="O51" s="97"/>
      <c r="P51" s="97"/>
    </row>
    <row r="52" spans="1:16" x14ac:dyDescent="0.25">
      <c r="A52" s="96"/>
      <c r="B52" s="96"/>
      <c r="C52" s="96">
        <v>2011</v>
      </c>
      <c r="D52" s="96">
        <v>585.70000000000005</v>
      </c>
      <c r="E52" s="96">
        <v>1.39</v>
      </c>
      <c r="F52" s="97">
        <v>0.86789300000000003</v>
      </c>
      <c r="G52" s="96"/>
      <c r="H52" s="96"/>
      <c r="I52" s="96"/>
      <c r="J52" s="96"/>
      <c r="K52" s="96"/>
      <c r="L52" s="97">
        <v>2014</v>
      </c>
      <c r="M52" s="97">
        <v>0.80611999999999995</v>
      </c>
      <c r="N52" s="97">
        <f t="shared" si="0"/>
        <v>1.2405100977521957</v>
      </c>
      <c r="O52" s="97"/>
      <c r="P52" s="97"/>
    </row>
    <row r="53" spans="1:16" x14ac:dyDescent="0.25">
      <c r="A53" s="96"/>
      <c r="B53" s="96"/>
      <c r="C53" s="96">
        <v>2012</v>
      </c>
      <c r="D53" s="96">
        <v>584.6</v>
      </c>
      <c r="E53" s="96">
        <v>1.28</v>
      </c>
      <c r="F53" s="96">
        <v>0.81087100000000001</v>
      </c>
      <c r="G53" s="96"/>
      <c r="H53" s="96"/>
      <c r="I53" s="96"/>
      <c r="J53" s="96"/>
      <c r="K53" s="96"/>
      <c r="L53" s="97">
        <v>2013</v>
      </c>
      <c r="M53" s="97">
        <v>0.84925499999999998</v>
      </c>
      <c r="N53" s="97">
        <f t="shared" si="0"/>
        <v>1.1775026346621451</v>
      </c>
      <c r="O53" s="97"/>
      <c r="P53" s="97"/>
    </row>
    <row r="54" spans="1:16" x14ac:dyDescent="0.25">
      <c r="A54" s="96"/>
      <c r="B54" s="96"/>
      <c r="C54" s="96">
        <v>2013</v>
      </c>
      <c r="D54" s="96">
        <v>567.29999999999995</v>
      </c>
      <c r="E54" s="96">
        <v>1.33</v>
      </c>
      <c r="F54" s="96">
        <v>0.84925499999999998</v>
      </c>
      <c r="G54" s="96"/>
      <c r="H54" s="96"/>
      <c r="I54" s="96"/>
      <c r="J54" s="96"/>
      <c r="K54" s="96"/>
      <c r="L54" s="97">
        <v>2012</v>
      </c>
      <c r="M54" s="97">
        <v>0.81087100000000001</v>
      </c>
      <c r="N54" s="97">
        <f t="shared" si="0"/>
        <v>1.2332417856847759</v>
      </c>
      <c r="O54" s="97"/>
      <c r="P54" s="97"/>
    </row>
    <row r="55" spans="1:16" x14ac:dyDescent="0.25">
      <c r="A55" s="96"/>
      <c r="B55" s="96"/>
      <c r="C55" s="96">
        <v>2014</v>
      </c>
      <c r="D55" s="96">
        <v>576.1</v>
      </c>
      <c r="E55" s="96">
        <v>1.33</v>
      </c>
      <c r="F55" s="96">
        <v>0.80611999999999995</v>
      </c>
      <c r="G55" s="96"/>
      <c r="H55" s="96"/>
      <c r="I55" s="96"/>
      <c r="J55" s="96"/>
      <c r="K55" s="96"/>
      <c r="L55" s="97">
        <v>2011</v>
      </c>
      <c r="M55" s="97">
        <v>0.86789300000000003</v>
      </c>
      <c r="N55" s="97">
        <f t="shared" si="0"/>
        <v>1.1522157685336787</v>
      </c>
      <c r="O55" s="99"/>
      <c r="P55" s="100"/>
    </row>
    <row r="56" spans="1:16" x14ac:dyDescent="0.25">
      <c r="A56" s="96"/>
      <c r="B56" s="96"/>
      <c r="C56" s="96">
        <v>2015</v>
      </c>
      <c r="D56" s="96">
        <v>556.79999999999995</v>
      </c>
      <c r="E56" s="96">
        <v>1.1100000000000001</v>
      </c>
      <c r="F56" s="96">
        <v>0.72585</v>
      </c>
      <c r="G56" s="96"/>
      <c r="H56" s="96"/>
      <c r="I56" s="96"/>
      <c r="J56" s="96"/>
      <c r="K56" s="96"/>
      <c r="L56" s="96"/>
      <c r="M56" s="96"/>
      <c r="N56" s="96"/>
      <c r="O56" s="96"/>
      <c r="P56" s="96"/>
    </row>
    <row r="57" spans="1:16" x14ac:dyDescent="0.25">
      <c r="A57" s="96"/>
      <c r="B57" s="96"/>
      <c r="C57" s="96">
        <v>2016</v>
      </c>
      <c r="D57" s="96">
        <v>541.70000000000005</v>
      </c>
      <c r="E57" s="96">
        <v>1.1100000000000001</v>
      </c>
      <c r="F57" s="96">
        <v>0.81948299999999996</v>
      </c>
      <c r="G57" s="96"/>
      <c r="H57" s="96"/>
      <c r="I57" s="96"/>
      <c r="J57" s="96"/>
      <c r="K57" s="96"/>
      <c r="L57" s="96"/>
      <c r="M57" s="96"/>
      <c r="N57" s="96"/>
      <c r="O57" s="96"/>
      <c r="P57" s="96"/>
    </row>
    <row r="58" spans="1:16" x14ac:dyDescent="0.25">
      <c r="A58" s="96"/>
      <c r="B58" s="96"/>
      <c r="C58" s="96">
        <v>2017</v>
      </c>
      <c r="D58" s="96">
        <v>567.5</v>
      </c>
      <c r="E58" s="96">
        <v>1.1299999999999999</v>
      </c>
      <c r="F58" s="96">
        <v>0.87667899999999999</v>
      </c>
      <c r="G58" s="96"/>
      <c r="H58" s="96"/>
      <c r="I58" s="96"/>
      <c r="J58" s="96"/>
      <c r="K58" s="96"/>
      <c r="L58" s="96"/>
      <c r="M58" s="96"/>
      <c r="N58" s="96"/>
      <c r="O58" s="96"/>
      <c r="P58" s="96"/>
    </row>
    <row r="59" spans="1:16" x14ac:dyDescent="0.25">
      <c r="A59" s="96"/>
      <c r="B59" s="96"/>
      <c r="C59" s="96">
        <v>2018</v>
      </c>
      <c r="D59" s="96">
        <v>603.1</v>
      </c>
      <c r="E59" s="96">
        <v>1.18</v>
      </c>
      <c r="F59" s="96">
        <v>0.88470599999999999</v>
      </c>
      <c r="G59" s="96"/>
      <c r="H59" s="96"/>
      <c r="I59" s="96"/>
      <c r="J59" s="96"/>
      <c r="K59" s="96"/>
      <c r="L59" s="96"/>
      <c r="M59" s="96"/>
      <c r="N59" s="96"/>
      <c r="O59" s="96"/>
      <c r="P59" s="96"/>
    </row>
    <row r="60" spans="1:16" x14ac:dyDescent="0.25">
      <c r="A60" s="96"/>
      <c r="B60" s="96"/>
      <c r="C60" s="96">
        <v>2019</v>
      </c>
      <c r="D60" s="96">
        <v>607.5</v>
      </c>
      <c r="E60" s="96">
        <v>1.1200000000000001</v>
      </c>
      <c r="F60" s="96">
        <v>0.87777099999999997</v>
      </c>
      <c r="G60" s="96"/>
      <c r="H60" s="96"/>
      <c r="I60" s="96"/>
      <c r="J60" s="96"/>
      <c r="K60" s="96"/>
      <c r="L60" s="96"/>
      <c r="M60" s="96"/>
      <c r="N60" s="96"/>
      <c r="O60" s="96"/>
      <c r="P60" s="96"/>
    </row>
    <row r="61" spans="1:16" x14ac:dyDescent="0.25">
      <c r="C61" s="96">
        <v>2020</v>
      </c>
      <c r="D61" s="96">
        <v>596.20000000000005</v>
      </c>
    </row>
    <row r="62" spans="1:16" x14ac:dyDescent="0.25">
      <c r="C62" s="96">
        <v>2021</v>
      </c>
      <c r="D62" s="96">
        <v>708.8</v>
      </c>
    </row>
    <row r="63" spans="1:16" x14ac:dyDescent="0.25">
      <c r="C63" s="96">
        <v>2022</v>
      </c>
      <c r="D63" s="96">
        <v>816</v>
      </c>
    </row>
    <row r="64" spans="1:16" x14ac:dyDescent="0.25">
      <c r="C64" s="96">
        <v>2023</v>
      </c>
      <c r="D64" s="96">
        <v>800.8</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3888F5-E73B-4B54-95B5-4B0B45BDC305}">
  <sheetPr>
    <tabColor theme="5"/>
  </sheetPr>
  <dimension ref="A1:X5"/>
  <sheetViews>
    <sheetView workbookViewId="0">
      <selection activeCell="E15" sqref="E15"/>
    </sheetView>
  </sheetViews>
  <sheetFormatPr defaultColWidth="15.5703125" defaultRowHeight="15" x14ac:dyDescent="0.25"/>
  <cols>
    <col min="1" max="1" width="20.5703125" style="44" bestFit="1" customWidth="1"/>
    <col min="2" max="2" width="21" style="44" bestFit="1" customWidth="1"/>
    <col min="3" max="3" width="15.5703125" style="44"/>
    <col min="4" max="4" width="18.140625" style="44" bestFit="1" customWidth="1"/>
    <col min="5" max="16384" width="15.5703125" style="44"/>
  </cols>
  <sheetData>
    <row r="1" spans="1:24" s="31" customFormat="1" ht="38.25" x14ac:dyDescent="0.25">
      <c r="A1" s="38" t="s">
        <v>72</v>
      </c>
      <c r="B1" s="38" t="s">
        <v>73</v>
      </c>
      <c r="C1" s="38" t="s">
        <v>89</v>
      </c>
      <c r="D1" s="38" t="s">
        <v>86</v>
      </c>
      <c r="E1" s="38" t="s">
        <v>74</v>
      </c>
      <c r="F1" s="38" t="s">
        <v>90</v>
      </c>
      <c r="G1" s="38" t="s">
        <v>75</v>
      </c>
      <c r="H1" s="38" t="s">
        <v>657</v>
      </c>
      <c r="I1" s="38" t="s">
        <v>76</v>
      </c>
      <c r="J1" s="38" t="s">
        <v>24</v>
      </c>
      <c r="K1" s="38" t="s">
        <v>78</v>
      </c>
      <c r="L1" s="38" t="s">
        <v>79</v>
      </c>
      <c r="M1" s="38" t="s">
        <v>80</v>
      </c>
      <c r="N1" s="38" t="s">
        <v>82</v>
      </c>
      <c r="O1" s="38" t="s">
        <v>54</v>
      </c>
      <c r="P1" s="38" t="s">
        <v>55</v>
      </c>
      <c r="Q1" s="38" t="s">
        <v>56</v>
      </c>
      <c r="R1" s="38" t="s">
        <v>57</v>
      </c>
      <c r="S1" s="38" t="s">
        <v>58</v>
      </c>
      <c r="T1" s="38" t="s">
        <v>59</v>
      </c>
      <c r="U1" s="38" t="s">
        <v>60</v>
      </c>
      <c r="V1" s="31" t="s">
        <v>83</v>
      </c>
      <c r="X1" s="45">
        <f>21823.9+2718.7</f>
        <v>24542.600000000002</v>
      </c>
    </row>
    <row r="2" spans="1:24" s="43" customFormat="1" ht="12.75" x14ac:dyDescent="0.25">
      <c r="A2" s="43" t="s">
        <v>91</v>
      </c>
      <c r="B2" s="43" t="s">
        <v>33</v>
      </c>
      <c r="C2" s="43" t="s">
        <v>27</v>
      </c>
      <c r="D2" s="43" t="s">
        <v>35</v>
      </c>
      <c r="E2" s="43" t="s">
        <v>31</v>
      </c>
      <c r="F2" s="43">
        <v>0.03</v>
      </c>
      <c r="G2" s="43">
        <v>1</v>
      </c>
      <c r="H2" s="43">
        <v>0.98</v>
      </c>
      <c r="I2" s="43" t="s">
        <v>62</v>
      </c>
      <c r="J2" s="43">
        <v>12</v>
      </c>
      <c r="K2" s="43">
        <v>1</v>
      </c>
      <c r="L2" s="43">
        <v>0</v>
      </c>
      <c r="M2" s="43">
        <f>0.004</f>
        <v>4.0000000000000001E-3</v>
      </c>
      <c r="N2" s="43">
        <v>0</v>
      </c>
      <c r="O2" s="43">
        <v>0</v>
      </c>
      <c r="P2" s="43">
        <v>10000</v>
      </c>
      <c r="Q2" s="43">
        <v>200</v>
      </c>
      <c r="R2" s="43">
        <v>25</v>
      </c>
      <c r="S2" s="43">
        <v>0.06</v>
      </c>
      <c r="T2" s="43">
        <f>Q2*0.02</f>
        <v>4</v>
      </c>
      <c r="U2" s="43">
        <v>0.02</v>
      </c>
    </row>
    <row r="3" spans="1:24" s="43" customFormat="1" x14ac:dyDescent="0.25">
      <c r="A3" s="43" t="s">
        <v>296</v>
      </c>
      <c r="B3" s="10" t="s">
        <v>295</v>
      </c>
      <c r="C3" s="43" t="s">
        <v>27</v>
      </c>
      <c r="D3" s="65" t="s">
        <v>35</v>
      </c>
      <c r="E3" s="43" t="s">
        <v>31</v>
      </c>
      <c r="F3" s="43">
        <v>0.03</v>
      </c>
      <c r="G3" s="43">
        <v>1</v>
      </c>
      <c r="H3" s="43">
        <v>0.98</v>
      </c>
      <c r="I3" s="43" t="s">
        <v>62</v>
      </c>
      <c r="J3" s="43">
        <v>12</v>
      </c>
      <c r="K3" s="43">
        <v>1</v>
      </c>
      <c r="L3" s="43">
        <v>0</v>
      </c>
      <c r="M3" s="43">
        <f>0.004</f>
        <v>4.0000000000000001E-3</v>
      </c>
      <c r="N3" s="43">
        <v>0</v>
      </c>
      <c r="O3" s="43">
        <v>0</v>
      </c>
      <c r="P3" s="43">
        <v>10000</v>
      </c>
      <c r="Q3" s="43">
        <v>200</v>
      </c>
      <c r="R3" s="43">
        <v>25</v>
      </c>
      <c r="S3" s="43">
        <v>0.06</v>
      </c>
      <c r="T3" s="43">
        <f>Q3*0.02</f>
        <v>4</v>
      </c>
      <c r="U3" s="43">
        <v>0.02</v>
      </c>
    </row>
    <row r="4" spans="1:24" s="43" customFormat="1" x14ac:dyDescent="0.25">
      <c r="A4" s="43" t="s">
        <v>415</v>
      </c>
      <c r="B4" s="43" t="s">
        <v>410</v>
      </c>
      <c r="C4" s="43" t="s">
        <v>27</v>
      </c>
      <c r="D4" s="65" t="s">
        <v>35</v>
      </c>
      <c r="E4" s="43" t="s">
        <v>31</v>
      </c>
      <c r="F4" s="43">
        <v>0.03</v>
      </c>
      <c r="G4" s="43">
        <v>1</v>
      </c>
      <c r="H4" s="43">
        <v>0.98</v>
      </c>
      <c r="I4" s="43" t="s">
        <v>62</v>
      </c>
      <c r="J4" s="43">
        <v>12</v>
      </c>
      <c r="K4" s="43">
        <v>1</v>
      </c>
      <c r="L4" s="43">
        <v>0</v>
      </c>
      <c r="M4" s="43">
        <f>0.004</f>
        <v>4.0000000000000001E-3</v>
      </c>
      <c r="N4" s="43">
        <v>0</v>
      </c>
      <c r="O4" s="43">
        <v>0</v>
      </c>
      <c r="P4" s="43">
        <v>10000</v>
      </c>
      <c r="Q4" s="43">
        <v>200</v>
      </c>
      <c r="R4" s="43">
        <v>25</v>
      </c>
      <c r="S4" s="43">
        <v>0.06</v>
      </c>
      <c r="T4" s="43">
        <f>Q4*0.02</f>
        <v>4</v>
      </c>
      <c r="U4" s="43">
        <v>0.02</v>
      </c>
    </row>
    <row r="5" spans="1:24" s="43" customFormat="1" x14ac:dyDescent="0.25">
      <c r="A5" s="43" t="s">
        <v>414</v>
      </c>
      <c r="B5" s="10" t="s">
        <v>413</v>
      </c>
      <c r="C5" s="43" t="s">
        <v>27</v>
      </c>
      <c r="D5" s="65" t="s">
        <v>35</v>
      </c>
      <c r="E5" s="43" t="s">
        <v>31</v>
      </c>
      <c r="F5" s="43">
        <v>0.03</v>
      </c>
      <c r="G5" s="43">
        <v>1</v>
      </c>
      <c r="H5" s="43">
        <v>0.98</v>
      </c>
      <c r="I5" s="43" t="s">
        <v>62</v>
      </c>
      <c r="J5" s="43">
        <v>12</v>
      </c>
      <c r="K5" s="43">
        <v>1</v>
      </c>
      <c r="L5" s="43">
        <v>0</v>
      </c>
      <c r="M5" s="43">
        <f>0.004</f>
        <v>4.0000000000000001E-3</v>
      </c>
      <c r="N5" s="43">
        <v>0</v>
      </c>
      <c r="O5" s="43">
        <v>0</v>
      </c>
      <c r="P5" s="43">
        <v>10000</v>
      </c>
      <c r="Q5" s="43">
        <v>200</v>
      </c>
      <c r="R5" s="43">
        <v>25</v>
      </c>
      <c r="S5" s="43">
        <v>0.06</v>
      </c>
      <c r="T5" s="43">
        <f>Q5*0.02</f>
        <v>4</v>
      </c>
      <c r="U5" s="43">
        <v>0.02</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151F8E-054B-4D3F-9E0B-604D748BC963}">
  <sheetPr>
    <tabColor theme="5"/>
  </sheetPr>
  <dimension ref="A1:U2"/>
  <sheetViews>
    <sheetView workbookViewId="0">
      <selection activeCell="C4" sqref="C4"/>
    </sheetView>
  </sheetViews>
  <sheetFormatPr defaultRowHeight="15" x14ac:dyDescent="0.25"/>
  <sheetData>
    <row r="1" spans="1:21" s="31" customFormat="1" ht="63.75" x14ac:dyDescent="0.25">
      <c r="A1" s="30" t="s">
        <v>72</v>
      </c>
      <c r="B1" s="30" t="s">
        <v>73</v>
      </c>
      <c r="C1" s="30" t="s">
        <v>74</v>
      </c>
      <c r="D1" s="30" t="s">
        <v>75</v>
      </c>
      <c r="E1" s="30" t="s">
        <v>76</v>
      </c>
      <c r="F1" s="30" t="s">
        <v>77</v>
      </c>
      <c r="G1" s="30" t="s">
        <v>78</v>
      </c>
      <c r="H1" s="30" t="s">
        <v>79</v>
      </c>
      <c r="I1" s="30" t="s">
        <v>80</v>
      </c>
      <c r="J1" s="30" t="s">
        <v>81</v>
      </c>
      <c r="K1" s="30" t="s">
        <v>82</v>
      </c>
      <c r="L1" s="30" t="s">
        <v>54</v>
      </c>
      <c r="M1" s="30" t="s">
        <v>55</v>
      </c>
      <c r="N1" s="30" t="s">
        <v>56</v>
      </c>
      <c r="O1" s="30" t="s">
        <v>57</v>
      </c>
      <c r="P1" s="30" t="s">
        <v>58</v>
      </c>
      <c r="Q1" s="30" t="s">
        <v>59</v>
      </c>
      <c r="R1" s="30" t="s">
        <v>60</v>
      </c>
      <c r="U1" s="32"/>
    </row>
    <row r="2" spans="1:21" s="29" customFormat="1" ht="12.75" x14ac:dyDescent="0.2">
      <c r="A2" s="28" t="s">
        <v>85</v>
      </c>
      <c r="B2" s="35" t="s">
        <v>27</v>
      </c>
      <c r="C2" s="35" t="s">
        <v>31</v>
      </c>
      <c r="D2" s="35">
        <v>0.35</v>
      </c>
      <c r="E2" s="34" t="s">
        <v>62</v>
      </c>
      <c r="F2" s="33"/>
      <c r="G2" s="34">
        <v>1</v>
      </c>
      <c r="H2" s="34">
        <v>0</v>
      </c>
      <c r="I2" s="33">
        <v>0</v>
      </c>
      <c r="J2" s="33">
        <v>1</v>
      </c>
      <c r="K2" s="33">
        <v>0</v>
      </c>
      <c r="L2" s="33">
        <v>0</v>
      </c>
      <c r="M2" s="35">
        <v>100</v>
      </c>
      <c r="N2" s="33">
        <v>0</v>
      </c>
      <c r="O2" s="33">
        <v>25</v>
      </c>
      <c r="P2" s="33">
        <v>0.06</v>
      </c>
      <c r="Q2" s="33">
        <v>0.1</v>
      </c>
      <c r="R2" s="33">
        <v>0.02</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9EB740-FA09-4B31-82F4-D99154E702E3}">
  <sheetPr>
    <tabColor theme="5"/>
  </sheetPr>
  <dimension ref="A1:U2"/>
  <sheetViews>
    <sheetView workbookViewId="0">
      <selection activeCell="R3" sqref="R3"/>
    </sheetView>
  </sheetViews>
  <sheetFormatPr defaultRowHeight="15" x14ac:dyDescent="0.25"/>
  <cols>
    <col min="1" max="1" width="21.5703125" bestFit="1" customWidth="1"/>
    <col min="3" max="3" width="20.85546875" customWidth="1"/>
  </cols>
  <sheetData>
    <row r="1" spans="1:21" s="31" customFormat="1" ht="63.75" x14ac:dyDescent="0.25">
      <c r="A1" s="30" t="s">
        <v>72</v>
      </c>
      <c r="B1" s="30" t="s">
        <v>73</v>
      </c>
      <c r="C1" s="30" t="s">
        <v>74</v>
      </c>
      <c r="D1" s="30" t="s">
        <v>75</v>
      </c>
      <c r="E1" s="30" t="s">
        <v>76</v>
      </c>
      <c r="F1" s="30" t="s">
        <v>77</v>
      </c>
      <c r="G1" s="30" t="s">
        <v>78</v>
      </c>
      <c r="H1" s="30" t="s">
        <v>79</v>
      </c>
      <c r="I1" s="30" t="s">
        <v>80</v>
      </c>
      <c r="J1" s="30" t="s">
        <v>81</v>
      </c>
      <c r="K1" s="30" t="s">
        <v>82</v>
      </c>
      <c r="L1" s="30" t="s">
        <v>54</v>
      </c>
      <c r="M1" s="30" t="s">
        <v>55</v>
      </c>
      <c r="N1" s="30" t="s">
        <v>56</v>
      </c>
      <c r="O1" s="30" t="s">
        <v>57</v>
      </c>
      <c r="P1" s="30" t="s">
        <v>58</v>
      </c>
      <c r="Q1" s="30" t="s">
        <v>59</v>
      </c>
      <c r="R1" s="30" t="s">
        <v>60</v>
      </c>
      <c r="S1" s="31" t="s">
        <v>83</v>
      </c>
      <c r="U1" s="32">
        <f>21823.9+2718.7</f>
        <v>24542.600000000002</v>
      </c>
    </row>
    <row r="2" spans="1:21" x14ac:dyDescent="0.25">
      <c r="A2" s="67" t="s">
        <v>463</v>
      </c>
      <c r="B2" s="1" t="s">
        <v>29</v>
      </c>
      <c r="C2" s="79" t="s">
        <v>462</v>
      </c>
      <c r="D2" s="1">
        <v>1</v>
      </c>
      <c r="E2" s="34" t="s">
        <v>62</v>
      </c>
      <c r="G2" s="34">
        <v>1</v>
      </c>
      <c r="H2" s="34">
        <v>0</v>
      </c>
      <c r="I2" s="111">
        <v>0</v>
      </c>
      <c r="P2" s="33">
        <v>0.06</v>
      </c>
      <c r="Q2" s="33">
        <f>N2*0.02</f>
        <v>0</v>
      </c>
      <c r="R2" s="33">
        <v>0.02</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89F15C-EC05-47B5-9703-753870A90B19}">
  <sheetPr>
    <tabColor theme="5"/>
  </sheetPr>
  <dimension ref="A1:N2"/>
  <sheetViews>
    <sheetView workbookViewId="0">
      <selection activeCell="A2" sqref="A2"/>
    </sheetView>
  </sheetViews>
  <sheetFormatPr defaultRowHeight="15" x14ac:dyDescent="0.25"/>
  <cols>
    <col min="4" max="4" width="21.28515625" customWidth="1"/>
  </cols>
  <sheetData>
    <row r="1" spans="1:14" s="31" customFormat="1" ht="63.75" x14ac:dyDescent="0.25">
      <c r="A1" s="38" t="s">
        <v>72</v>
      </c>
      <c r="B1" s="38" t="s">
        <v>73</v>
      </c>
      <c r="C1" s="38" t="s">
        <v>89</v>
      </c>
      <c r="D1" s="38" t="s">
        <v>74</v>
      </c>
      <c r="E1" s="38" t="s">
        <v>224</v>
      </c>
      <c r="F1" s="38" t="s">
        <v>225</v>
      </c>
      <c r="G1" s="38" t="s">
        <v>206</v>
      </c>
      <c r="H1" s="38" t="s">
        <v>226</v>
      </c>
      <c r="I1" s="38" t="s">
        <v>78</v>
      </c>
      <c r="J1" s="38" t="s">
        <v>79</v>
      </c>
      <c r="K1" s="38" t="s">
        <v>80</v>
      </c>
      <c r="L1" s="38" t="s">
        <v>82</v>
      </c>
      <c r="M1" s="38" t="s">
        <v>59</v>
      </c>
      <c r="N1" s="38" t="s">
        <v>60</v>
      </c>
    </row>
    <row r="2" spans="1:14" x14ac:dyDescent="0.25">
      <c r="A2" t="s">
        <v>654</v>
      </c>
      <c r="B2" t="s">
        <v>26</v>
      </c>
      <c r="C2" t="s">
        <v>462</v>
      </c>
      <c r="D2" t="s">
        <v>223</v>
      </c>
      <c r="E2">
        <v>1</v>
      </c>
      <c r="F2">
        <v>1</v>
      </c>
      <c r="G2">
        <v>3</v>
      </c>
      <c r="H2">
        <v>1</v>
      </c>
      <c r="K2">
        <v>0</v>
      </c>
      <c r="L2">
        <v>0</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2AEE81-D609-42A2-92FE-0AD4645B39B3}">
  <sheetPr>
    <tabColor theme="5"/>
  </sheetPr>
  <dimension ref="A1:AB6"/>
  <sheetViews>
    <sheetView workbookViewId="0">
      <selection activeCell="F11" sqref="F11"/>
    </sheetView>
  </sheetViews>
  <sheetFormatPr defaultColWidth="15.5703125" defaultRowHeight="15" x14ac:dyDescent="0.25"/>
  <cols>
    <col min="24" max="24" width="15.5703125" style="44"/>
  </cols>
  <sheetData>
    <row r="1" spans="1:28" s="55" customFormat="1" ht="38.25" x14ac:dyDescent="0.25">
      <c r="A1" s="53" t="s">
        <v>72</v>
      </c>
      <c r="B1" s="54" t="s">
        <v>95</v>
      </c>
      <c r="C1" s="54" t="s">
        <v>96</v>
      </c>
      <c r="D1" s="54" t="s">
        <v>97</v>
      </c>
      <c r="E1" s="54" t="s">
        <v>98</v>
      </c>
      <c r="F1" s="54" t="s">
        <v>99</v>
      </c>
      <c r="G1" s="54" t="s">
        <v>100</v>
      </c>
      <c r="H1" s="54" t="s">
        <v>101</v>
      </c>
      <c r="I1" s="54" t="s">
        <v>136</v>
      </c>
      <c r="J1" s="54" t="s">
        <v>102</v>
      </c>
      <c r="K1" s="54" t="s">
        <v>103</v>
      </c>
      <c r="L1" s="54" t="s">
        <v>104</v>
      </c>
      <c r="M1" s="54" t="s">
        <v>105</v>
      </c>
      <c r="N1" s="54" t="s">
        <v>106</v>
      </c>
      <c r="O1" s="54" t="s">
        <v>54</v>
      </c>
      <c r="P1" s="54" t="s">
        <v>116</v>
      </c>
      <c r="Q1" s="54" t="s">
        <v>55</v>
      </c>
      <c r="R1" s="54" t="s">
        <v>56</v>
      </c>
      <c r="S1" s="54" t="s">
        <v>57</v>
      </c>
      <c r="T1" s="54" t="s">
        <v>58</v>
      </c>
      <c r="U1" s="54" t="s">
        <v>59</v>
      </c>
      <c r="V1" s="54" t="s">
        <v>372</v>
      </c>
      <c r="W1" s="54" t="s">
        <v>80</v>
      </c>
      <c r="X1" s="38" t="s">
        <v>60</v>
      </c>
      <c r="Y1" s="54" t="s">
        <v>40</v>
      </c>
      <c r="Z1" s="54" t="s">
        <v>41</v>
      </c>
      <c r="AA1" s="52" t="s">
        <v>42</v>
      </c>
      <c r="AB1" s="52" t="s">
        <v>43</v>
      </c>
    </row>
    <row r="2" spans="1:28" x14ac:dyDescent="0.25">
      <c r="A2" s="14" t="s">
        <v>131</v>
      </c>
      <c r="B2" s="48" t="s">
        <v>107</v>
      </c>
      <c r="C2" s="48" t="s">
        <v>27</v>
      </c>
      <c r="D2" s="48"/>
      <c r="E2" s="48" t="s">
        <v>27</v>
      </c>
      <c r="F2" s="48">
        <v>30</v>
      </c>
      <c r="G2" s="48">
        <v>0.86599999999999999</v>
      </c>
      <c r="H2" s="48">
        <v>0.86599999999999999</v>
      </c>
      <c r="I2" s="48">
        <v>0</v>
      </c>
      <c r="J2" s="48">
        <v>0</v>
      </c>
      <c r="K2" s="48">
        <v>0</v>
      </c>
      <c r="L2" s="48">
        <v>1</v>
      </c>
      <c r="M2" s="59">
        <v>1</v>
      </c>
      <c r="N2" s="59">
        <v>1</v>
      </c>
      <c r="O2" s="48">
        <v>0</v>
      </c>
      <c r="P2" s="48">
        <v>1</v>
      </c>
      <c r="Q2" s="48">
        <v>50</v>
      </c>
      <c r="R2" s="48">
        <v>150</v>
      </c>
      <c r="S2" s="48">
        <v>10</v>
      </c>
      <c r="T2" s="48">
        <v>0.06</v>
      </c>
      <c r="U2" s="48">
        <v>10</v>
      </c>
      <c r="V2" s="48">
        <v>0.16700000000000001</v>
      </c>
      <c r="W2" s="48">
        <f>3/1000</f>
        <v>3.0000000000000001E-3</v>
      </c>
      <c r="X2" s="43">
        <v>0.02</v>
      </c>
      <c r="Y2" s="49" t="s">
        <v>109</v>
      </c>
      <c r="Z2" s="48" t="s">
        <v>108</v>
      </c>
      <c r="AA2" s="50" t="s">
        <v>110</v>
      </c>
      <c r="AB2" s="51" t="s">
        <v>108</v>
      </c>
    </row>
    <row r="3" spans="1:28" x14ac:dyDescent="0.25">
      <c r="A3" s="14" t="s">
        <v>113</v>
      </c>
      <c r="B3" s="48" t="s">
        <v>107</v>
      </c>
      <c r="C3" s="48" t="s">
        <v>117</v>
      </c>
      <c r="D3" s="48"/>
      <c r="E3" s="48" t="s">
        <v>27</v>
      </c>
      <c r="F3" s="48"/>
      <c r="G3" s="48">
        <v>1</v>
      </c>
      <c r="H3" s="48">
        <v>0.9</v>
      </c>
      <c r="I3" s="48">
        <v>0</v>
      </c>
      <c r="J3" s="48"/>
      <c r="K3" s="14">
        <v>0</v>
      </c>
      <c r="L3" s="48">
        <v>1</v>
      </c>
      <c r="M3" s="59">
        <v>1</v>
      </c>
      <c r="N3" s="59">
        <v>1</v>
      </c>
      <c r="O3" s="48"/>
      <c r="P3" s="48">
        <v>-1</v>
      </c>
      <c r="Q3" s="48"/>
      <c r="R3" s="48"/>
      <c r="S3" s="48">
        <v>30</v>
      </c>
      <c r="T3" s="48">
        <v>0.06</v>
      </c>
      <c r="U3" s="59">
        <v>10</v>
      </c>
      <c r="V3" s="59"/>
      <c r="W3" s="48">
        <v>0</v>
      </c>
      <c r="X3" s="43">
        <v>0.02</v>
      </c>
      <c r="Y3" s="48"/>
      <c r="Z3" s="48"/>
      <c r="AA3" s="48"/>
      <c r="AB3" s="48"/>
    </row>
    <row r="4" spans="1:28" x14ac:dyDescent="0.25">
      <c r="A4" s="14" t="s">
        <v>111</v>
      </c>
      <c r="B4" s="48" t="s">
        <v>107</v>
      </c>
      <c r="C4" s="48" t="s">
        <v>27</v>
      </c>
      <c r="D4" s="48" t="s">
        <v>118</v>
      </c>
      <c r="E4" s="48" t="s">
        <v>27</v>
      </c>
      <c r="F4" s="48"/>
      <c r="G4" s="48">
        <v>0.85</v>
      </c>
      <c r="H4" s="48">
        <v>0.9</v>
      </c>
      <c r="I4" s="48">
        <v>0</v>
      </c>
      <c r="J4" s="48"/>
      <c r="K4" s="14">
        <v>0</v>
      </c>
      <c r="L4" s="48">
        <v>1</v>
      </c>
      <c r="M4" s="59">
        <v>1</v>
      </c>
      <c r="N4" s="59">
        <v>1</v>
      </c>
      <c r="O4" s="48"/>
      <c r="P4" s="48">
        <v>-1</v>
      </c>
      <c r="Q4" s="48"/>
      <c r="R4" s="48"/>
      <c r="S4" s="48">
        <v>30</v>
      </c>
      <c r="T4" s="48">
        <v>0.06</v>
      </c>
      <c r="U4" s="59">
        <v>10</v>
      </c>
      <c r="V4" s="59"/>
      <c r="W4" s="48">
        <v>0</v>
      </c>
      <c r="X4" s="43">
        <v>0.02</v>
      </c>
      <c r="Y4" s="48"/>
      <c r="Z4" s="48"/>
      <c r="AA4" s="48"/>
      <c r="AB4" s="48"/>
    </row>
    <row r="5" spans="1:28" x14ac:dyDescent="0.25">
      <c r="A5" s="14" t="s">
        <v>125</v>
      </c>
      <c r="B5" s="48" t="s">
        <v>107</v>
      </c>
      <c r="C5" s="48" t="s">
        <v>29</v>
      </c>
      <c r="D5" s="48"/>
      <c r="E5" s="14" t="s">
        <v>29</v>
      </c>
      <c r="F5" s="48"/>
      <c r="G5" s="48">
        <v>0.95</v>
      </c>
      <c r="H5" s="48">
        <v>0.95</v>
      </c>
      <c r="I5" s="48">
        <v>0</v>
      </c>
      <c r="J5" s="14">
        <v>0</v>
      </c>
      <c r="K5" s="48">
        <v>0</v>
      </c>
      <c r="L5" s="48">
        <v>1</v>
      </c>
      <c r="M5" s="59">
        <v>1</v>
      </c>
      <c r="N5" s="60">
        <v>1</v>
      </c>
      <c r="O5" s="48">
        <v>0</v>
      </c>
      <c r="P5" s="48">
        <v>1</v>
      </c>
      <c r="Q5" s="48">
        <v>10</v>
      </c>
      <c r="R5" s="14"/>
      <c r="S5" s="48">
        <v>30</v>
      </c>
      <c r="T5" s="48">
        <v>0.06</v>
      </c>
      <c r="U5" s="59">
        <v>0</v>
      </c>
      <c r="V5" s="59">
        <v>4.0000000000000001E-3</v>
      </c>
      <c r="W5" s="48">
        <v>0</v>
      </c>
      <c r="X5" s="43">
        <v>0.02</v>
      </c>
      <c r="Y5" s="48"/>
      <c r="Z5" s="48"/>
      <c r="AA5" s="48"/>
      <c r="AB5" s="14"/>
    </row>
    <row r="6" spans="1:28" x14ac:dyDescent="0.25">
      <c r="A6" s="14" t="s">
        <v>355</v>
      </c>
      <c r="B6" s="48" t="s">
        <v>107</v>
      </c>
      <c r="C6" s="48" t="s">
        <v>29</v>
      </c>
      <c r="D6" s="48"/>
      <c r="E6" s="14" t="s">
        <v>29</v>
      </c>
      <c r="F6" s="48"/>
      <c r="G6" s="48">
        <v>0.95</v>
      </c>
      <c r="H6" s="48">
        <v>0.95</v>
      </c>
      <c r="I6" s="48">
        <v>0</v>
      </c>
      <c r="J6" s="14">
        <v>0</v>
      </c>
      <c r="K6" s="48">
        <v>0</v>
      </c>
      <c r="L6" s="48">
        <v>1</v>
      </c>
      <c r="M6" s="59">
        <v>1</v>
      </c>
      <c r="N6" s="60">
        <v>1</v>
      </c>
      <c r="O6" s="48">
        <v>0</v>
      </c>
      <c r="P6" s="48">
        <v>1</v>
      </c>
      <c r="Q6" s="48">
        <v>10</v>
      </c>
      <c r="R6" s="14"/>
      <c r="S6" s="48">
        <v>30</v>
      </c>
      <c r="T6" s="48">
        <v>0.06</v>
      </c>
      <c r="U6" s="59">
        <v>0</v>
      </c>
      <c r="V6">
        <v>0.3</v>
      </c>
      <c r="W6" s="48">
        <v>0</v>
      </c>
      <c r="X6" s="43">
        <v>0.02</v>
      </c>
      <c r="Y6" s="48"/>
      <c r="Z6" s="48"/>
      <c r="AA6" s="48"/>
      <c r="AB6" s="14"/>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EFB873-2E02-4A29-A8A5-AD14C19677D7}">
  <sheetPr>
    <tabColor theme="5"/>
  </sheetPr>
  <dimension ref="A1:I3"/>
  <sheetViews>
    <sheetView workbookViewId="0">
      <selection activeCell="E2" sqref="E2"/>
    </sheetView>
  </sheetViews>
  <sheetFormatPr defaultColWidth="15.5703125" defaultRowHeight="15" x14ac:dyDescent="0.25"/>
  <cols>
    <col min="1" max="16384" width="15.5703125" style="44"/>
  </cols>
  <sheetData>
    <row r="1" spans="1:9" s="31" customFormat="1" ht="25.5" x14ac:dyDescent="0.25">
      <c r="A1" s="38" t="s">
        <v>72</v>
      </c>
      <c r="B1" s="38" t="s">
        <v>217</v>
      </c>
      <c r="C1" s="38" t="s">
        <v>215</v>
      </c>
      <c r="D1" s="38" t="s">
        <v>216</v>
      </c>
      <c r="E1" s="38" t="s">
        <v>89</v>
      </c>
      <c r="F1" s="38" t="s">
        <v>219</v>
      </c>
      <c r="G1" s="38" t="s">
        <v>220</v>
      </c>
      <c r="H1" s="38" t="s">
        <v>80</v>
      </c>
      <c r="I1" s="74" t="s">
        <v>218</v>
      </c>
    </row>
    <row r="2" spans="1:9" s="43" customFormat="1" ht="12.75" x14ac:dyDescent="0.25">
      <c r="A2" s="43" t="s">
        <v>214</v>
      </c>
      <c r="B2" s="43" t="s">
        <v>26</v>
      </c>
      <c r="C2" s="43" t="s">
        <v>26</v>
      </c>
      <c r="D2" s="43" t="s">
        <v>462</v>
      </c>
      <c r="E2" s="43" t="s">
        <v>462</v>
      </c>
      <c r="F2" s="43">
        <v>1</v>
      </c>
      <c r="G2" s="43">
        <v>1</v>
      </c>
      <c r="H2" s="43">
        <v>1</v>
      </c>
      <c r="I2" s="43">
        <v>1</v>
      </c>
    </row>
    <row r="3" spans="1:9" x14ac:dyDescent="0.25">
      <c r="B3" s="65"/>
      <c r="H3" s="43"/>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05995E-F5ED-4D4C-AF38-F0532F62E8C5}">
  <sheetPr>
    <tabColor rgb="FFFFFF00"/>
  </sheetPr>
  <dimension ref="A1:U22"/>
  <sheetViews>
    <sheetView workbookViewId="0">
      <selection activeCell="H45" sqref="H45"/>
    </sheetView>
  </sheetViews>
  <sheetFormatPr defaultRowHeight="15" x14ac:dyDescent="0.25"/>
  <cols>
    <col min="2" max="3" width="22.85546875" customWidth="1"/>
    <col min="8" max="8" width="19.7109375" bestFit="1" customWidth="1"/>
    <col min="20" max="20" width="21" bestFit="1" customWidth="1"/>
  </cols>
  <sheetData>
    <row r="1" spans="1:21" x14ac:dyDescent="0.25">
      <c r="A1" s="2"/>
      <c r="C1" s="3" t="s">
        <v>0</v>
      </c>
      <c r="D1" t="s">
        <v>252</v>
      </c>
      <c r="E1" t="s">
        <v>254</v>
      </c>
      <c r="F1" t="s">
        <v>253</v>
      </c>
      <c r="G1" t="s">
        <v>469</v>
      </c>
      <c r="H1" s="77" t="s">
        <v>259</v>
      </c>
      <c r="I1" s="77" t="s">
        <v>265</v>
      </c>
      <c r="J1" s="77" t="s">
        <v>268</v>
      </c>
      <c r="K1" s="77" t="s">
        <v>260</v>
      </c>
      <c r="L1" s="77" t="s">
        <v>270</v>
      </c>
      <c r="M1" s="77" t="s">
        <v>261</v>
      </c>
      <c r="N1" s="77" t="s">
        <v>266</v>
      </c>
      <c r="O1" s="77" t="s">
        <v>262</v>
      </c>
      <c r="P1" s="77" t="s">
        <v>271</v>
      </c>
      <c r="Q1" s="77" t="s">
        <v>263</v>
      </c>
      <c r="R1" s="77" t="s">
        <v>267</v>
      </c>
      <c r="S1" s="77" t="s">
        <v>269</v>
      </c>
      <c r="T1" s="77" t="s">
        <v>272</v>
      </c>
      <c r="U1" s="77" t="s">
        <v>264</v>
      </c>
    </row>
    <row r="2" spans="1:21" x14ac:dyDescent="0.25">
      <c r="A2" s="2" t="s">
        <v>1</v>
      </c>
      <c r="B2" s="6">
        <f>SUM(B3:B22)</f>
        <v>48.062194900727306</v>
      </c>
      <c r="C2" s="7"/>
    </row>
    <row r="3" spans="1:21" x14ac:dyDescent="0.25">
      <c r="A3" s="8" t="s">
        <v>2</v>
      </c>
      <c r="B3" s="9">
        <f>[1]demand_nominal_value_old!B3/1000</f>
        <v>3.5745538146296907</v>
      </c>
      <c r="C3">
        <v>3.5750000000000002</v>
      </c>
      <c r="D3">
        <v>1.4837298684978899</v>
      </c>
      <c r="E3">
        <v>0.2920755783729585</v>
      </c>
      <c r="F3">
        <v>0.1123942727437339</v>
      </c>
      <c r="G3">
        <v>5.4448155297974317E-2</v>
      </c>
      <c r="H3">
        <v>1.473937804640683</v>
      </c>
      <c r="I3">
        <v>2.8136427230812249</v>
      </c>
      <c r="J3">
        <v>2.5148784818516576</v>
      </c>
      <c r="K3">
        <v>1.5775488799841051</v>
      </c>
      <c r="L3">
        <v>1.2117180604720812</v>
      </c>
      <c r="M3">
        <v>0.18433767409999999</v>
      </c>
      <c r="N3">
        <v>9.1303522941837648E-2</v>
      </c>
      <c r="O3">
        <v>6.4957209539999991E-2</v>
      </c>
      <c r="P3">
        <v>0.12547682330000001</v>
      </c>
      <c r="Q3">
        <v>0.6546048728324193</v>
      </c>
      <c r="R3">
        <v>1.0134320561066881</v>
      </c>
      <c r="S3">
        <v>2.7688036159999999E-2</v>
      </c>
      <c r="T3">
        <v>0</v>
      </c>
      <c r="U3">
        <v>0.56504745049999994</v>
      </c>
    </row>
    <row r="4" spans="1:21" x14ac:dyDescent="0.25">
      <c r="A4" s="8" t="s">
        <v>3</v>
      </c>
      <c r="B4" s="9">
        <f>[1]demand_nominal_value_old!B4/1000</f>
        <v>0.13681135965108226</v>
      </c>
      <c r="C4">
        <v>0.13700000000000001</v>
      </c>
      <c r="D4">
        <v>0.1285437022308985</v>
      </c>
      <c r="E4">
        <v>6.2789436180520811E-2</v>
      </c>
      <c r="F4">
        <v>2.3534547089624201E-3</v>
      </c>
      <c r="G4">
        <v>2.8388547426859189E-3</v>
      </c>
      <c r="H4">
        <v>3.1974360860490297E-2</v>
      </c>
      <c r="I4">
        <v>5.3213023157369685E-2</v>
      </c>
      <c r="J4">
        <v>0.13532167137786419</v>
      </c>
      <c r="K4">
        <v>0.12585090428709481</v>
      </c>
      <c r="L4">
        <v>4.7139422552981765E-2</v>
      </c>
      <c r="M4">
        <v>6.0555491979999996E-3</v>
      </c>
      <c r="N4">
        <v>1.609275956954607E-3</v>
      </c>
      <c r="O4">
        <v>4.3882946781496467E-3</v>
      </c>
      <c r="P4">
        <v>4.2147059960000004E-3</v>
      </c>
      <c r="Q4">
        <v>0.59753071821605497</v>
      </c>
      <c r="R4">
        <v>0.92507222220000007</v>
      </c>
      <c r="S4">
        <v>2.5273951994593129E-2</v>
      </c>
      <c r="T4">
        <v>0</v>
      </c>
      <c r="U4">
        <v>1.4748200724273059E-3</v>
      </c>
    </row>
    <row r="5" spans="1:21" x14ac:dyDescent="0.25">
      <c r="A5" s="8" t="s">
        <v>4</v>
      </c>
      <c r="B5" s="9">
        <f>[1]demand_nominal_value_old!B5/1000</f>
        <v>10.196824625683179</v>
      </c>
      <c r="C5">
        <v>10.196999999999999</v>
      </c>
      <c r="D5">
        <v>3.2072528960067359</v>
      </c>
      <c r="E5">
        <v>0.56999467722703245</v>
      </c>
      <c r="F5">
        <v>0.25027309790737501</v>
      </c>
      <c r="G5">
        <v>9.6094497585321806E-2</v>
      </c>
      <c r="H5">
        <v>4.0682932192304619</v>
      </c>
      <c r="I5">
        <v>8.306472445769387</v>
      </c>
      <c r="J5">
        <v>3.1618133038353391</v>
      </c>
      <c r="K5">
        <v>2.255159713480213</v>
      </c>
      <c r="L5">
        <v>2.0346811300000001</v>
      </c>
      <c r="M5">
        <v>0.4430763653</v>
      </c>
      <c r="N5">
        <v>0.2766097976442739</v>
      </c>
      <c r="O5">
        <v>8.9951442770000001E-2</v>
      </c>
      <c r="P5">
        <v>0.20771290749999999</v>
      </c>
      <c r="Q5">
        <v>0.43927328060000004</v>
      </c>
      <c r="R5">
        <v>0.68006463510000004</v>
      </c>
      <c r="S5">
        <v>1.85800854546972E-2</v>
      </c>
      <c r="T5">
        <v>0</v>
      </c>
      <c r="U5">
        <v>2.2045945709999999</v>
      </c>
    </row>
    <row r="6" spans="1:21" x14ac:dyDescent="0.25">
      <c r="A6" s="8" t="s">
        <v>5</v>
      </c>
      <c r="B6" s="9">
        <f>[1]demand_nominal_value_old!B6/1000</f>
        <v>1.025509613780609</v>
      </c>
      <c r="C6">
        <v>1.026</v>
      </c>
      <c r="D6">
        <v>0.62606086053336729</v>
      </c>
      <c r="E6">
        <v>0.17163058768172809</v>
      </c>
      <c r="F6">
        <v>4.843073583229094E-2</v>
      </c>
      <c r="G6">
        <v>1.429560301339881E-2</v>
      </c>
      <c r="H6">
        <v>0.1999704470501493</v>
      </c>
      <c r="I6">
        <v>0.44581395091386034</v>
      </c>
      <c r="J6">
        <v>1.323678919210743</v>
      </c>
      <c r="K6">
        <v>0.28245290142085466</v>
      </c>
      <c r="L6">
        <v>0.32427806744244075</v>
      </c>
      <c r="M6">
        <v>5.1186652538054975E-2</v>
      </c>
      <c r="N6">
        <v>1.4790888826845199E-2</v>
      </c>
      <c r="O6">
        <v>9.5667766018833096E-3</v>
      </c>
      <c r="P6">
        <v>3.2681871000000001E-2</v>
      </c>
      <c r="Q6">
        <v>6.9145371093939478E-2</v>
      </c>
      <c r="R6">
        <v>0.10704798959999999</v>
      </c>
      <c r="S6">
        <v>2.9246643501341556E-3</v>
      </c>
      <c r="T6">
        <v>0</v>
      </c>
      <c r="U6">
        <v>3.4409182849999997E-2</v>
      </c>
    </row>
    <row r="7" spans="1:21" x14ac:dyDescent="0.25">
      <c r="A7" s="8" t="s">
        <v>6</v>
      </c>
      <c r="B7" s="9">
        <f>[1]demand_nominal_value_old!B7/1000</f>
        <v>4.7496202422472944</v>
      </c>
      <c r="C7">
        <v>4.75</v>
      </c>
      <c r="D7">
        <v>1.649685759182844</v>
      </c>
      <c r="E7">
        <v>0.31151303048096451</v>
      </c>
      <c r="F7">
        <v>0.1833929581958966</v>
      </c>
      <c r="G7">
        <v>6.7197669315068653E-2</v>
      </c>
      <c r="H7">
        <v>1.634310913532429</v>
      </c>
      <c r="I7">
        <v>3.3869153281111282</v>
      </c>
      <c r="J7">
        <v>3.0859521695480279</v>
      </c>
      <c r="K7">
        <v>1.2367192379505341</v>
      </c>
      <c r="L7">
        <v>0.14160094764581721</v>
      </c>
      <c r="M7">
        <v>0.24896737799999999</v>
      </c>
      <c r="N7">
        <v>0.1145343194082685</v>
      </c>
      <c r="O7">
        <v>4.8328065189494847E-2</v>
      </c>
      <c r="P7">
        <v>9.8039949879999991E-2</v>
      </c>
      <c r="Q7">
        <v>0.19530460770973809</v>
      </c>
      <c r="R7">
        <v>0.30236247601086846</v>
      </c>
      <c r="S7">
        <v>8.2608627960010037E-3</v>
      </c>
      <c r="T7">
        <v>0</v>
      </c>
      <c r="U7">
        <v>0.78882726791559832</v>
      </c>
    </row>
    <row r="8" spans="1:21" x14ac:dyDescent="0.25">
      <c r="A8" s="8" t="s">
        <v>7</v>
      </c>
      <c r="B8" s="9">
        <f>[1]demand_nominal_value_old!B8/1000</f>
        <v>1.6154081055807576</v>
      </c>
      <c r="C8">
        <v>1.615</v>
      </c>
      <c r="D8">
        <v>0.41675982067368789</v>
      </c>
      <c r="E8">
        <v>7.3836577099543624E-2</v>
      </c>
      <c r="F8">
        <v>3.3099659442478613E-2</v>
      </c>
      <c r="G8">
        <v>1.2425913994612001E-2</v>
      </c>
      <c r="H8">
        <v>0.38958580487852285</v>
      </c>
      <c r="I8">
        <v>0.88580312846302922</v>
      </c>
      <c r="J8">
        <v>1.12318449125913</v>
      </c>
      <c r="K8">
        <v>0.42213933103048656</v>
      </c>
      <c r="L8">
        <v>3.206149149141739E-2</v>
      </c>
      <c r="M8">
        <v>6.2597791319999999E-2</v>
      </c>
      <c r="N8">
        <v>2.5869516096848143E-2</v>
      </c>
      <c r="O8">
        <v>1.552494154E-2</v>
      </c>
      <c r="P8">
        <v>2.5453951079999999E-2</v>
      </c>
      <c r="Q8">
        <v>0.145816472</v>
      </c>
      <c r="R8">
        <v>0.22574700119999999</v>
      </c>
      <c r="S8">
        <v>6.1676469509999998E-3</v>
      </c>
      <c r="T8">
        <v>0</v>
      </c>
      <c r="U8">
        <v>0.13718138630000001</v>
      </c>
    </row>
    <row r="9" spans="1:21" x14ac:dyDescent="0.25">
      <c r="A9" s="8" t="s">
        <v>8</v>
      </c>
      <c r="B9" s="9">
        <f>[1]demand_nominal_value_old!B9/1000</f>
        <v>0.90522826081840868</v>
      </c>
      <c r="C9">
        <v>0.90500000000000003</v>
      </c>
      <c r="D9">
        <v>0.43495560811414219</v>
      </c>
      <c r="E9">
        <v>8.2597679980954519E-2</v>
      </c>
      <c r="F9">
        <v>2.773714478419995E-2</v>
      </c>
      <c r="G9">
        <v>1.181630385124882E-2</v>
      </c>
      <c r="H9">
        <v>0.38602573150000002</v>
      </c>
      <c r="I9">
        <v>1.757989998206245</v>
      </c>
      <c r="J9">
        <v>0.49716508078344995</v>
      </c>
      <c r="K9">
        <v>0.43328593146430888</v>
      </c>
      <c r="L9">
        <v>5.5771974049999999E-2</v>
      </c>
      <c r="M9">
        <v>6.7425490049999995E-2</v>
      </c>
      <c r="N9">
        <v>6.2527781955872191E-2</v>
      </c>
      <c r="O9">
        <v>1.6938479579999999E-2</v>
      </c>
      <c r="P9">
        <v>2.698114666E-2</v>
      </c>
      <c r="Q9">
        <v>0.51941148290000005</v>
      </c>
      <c r="R9">
        <v>0.80413126899999998</v>
      </c>
      <c r="S9">
        <v>2.1969717180000001E-2</v>
      </c>
      <c r="T9">
        <v>0</v>
      </c>
      <c r="U9">
        <v>0.1841133797336732</v>
      </c>
    </row>
    <row r="10" spans="1:21" x14ac:dyDescent="0.25">
      <c r="A10" s="8" t="s">
        <v>9</v>
      </c>
      <c r="B10" s="9">
        <f>[1]demand_nominal_value_old!B10/1000</f>
        <v>4.3860743016529469</v>
      </c>
      <c r="C10">
        <v>4.3860000000000001</v>
      </c>
      <c r="D10">
        <v>1.512069936301748</v>
      </c>
      <c r="E10">
        <v>0.31362746244604789</v>
      </c>
      <c r="F10">
        <v>0.1442667736593963</v>
      </c>
      <c r="G10">
        <v>5.5495769512172173E-2</v>
      </c>
      <c r="H10">
        <v>2.098509733170248</v>
      </c>
      <c r="I10">
        <v>4.0976368134673375</v>
      </c>
      <c r="J10">
        <v>1.72907566906556</v>
      </c>
      <c r="K10">
        <v>0.66946255843391367</v>
      </c>
      <c r="L10">
        <v>0.63832419543015251</v>
      </c>
      <c r="M10">
        <v>0.20154693579999999</v>
      </c>
      <c r="N10">
        <v>0.12482130470819559</v>
      </c>
      <c r="O10">
        <v>2.6756154590000001E-2</v>
      </c>
      <c r="P10">
        <v>9.9672879800000003E-2</v>
      </c>
      <c r="Q10">
        <v>0.57945092789999997</v>
      </c>
      <c r="R10">
        <v>0.89708184229999999</v>
      </c>
      <c r="S10">
        <v>2.4509225199999998E-2</v>
      </c>
      <c r="T10">
        <v>0</v>
      </c>
      <c r="U10">
        <v>0.82101449290000006</v>
      </c>
    </row>
    <row r="11" spans="1:21" x14ac:dyDescent="0.25">
      <c r="A11" s="8" t="s">
        <v>10</v>
      </c>
      <c r="B11" s="9">
        <f>[1]demand_nominal_value_old!B11/1000</f>
        <v>2.7887265182864058</v>
      </c>
      <c r="C11">
        <v>2.7890000000000001</v>
      </c>
      <c r="D11">
        <v>1.34107644134893</v>
      </c>
      <c r="E11">
        <v>0.29074460984614509</v>
      </c>
      <c r="F11">
        <v>6.7518934561053998E-2</v>
      </c>
      <c r="G11">
        <v>3.8711061275336023E-2</v>
      </c>
      <c r="H11">
        <v>1.145530186</v>
      </c>
      <c r="I11">
        <v>3.9315615019780128</v>
      </c>
      <c r="J11">
        <v>1.72846157518463</v>
      </c>
      <c r="K11">
        <v>0.7622529413704916</v>
      </c>
      <c r="L11">
        <v>1.851814158248449E-2</v>
      </c>
      <c r="M11">
        <v>0.17724081330000002</v>
      </c>
      <c r="N11">
        <v>0.1366525282691495</v>
      </c>
      <c r="O11">
        <v>2.6791726030000001E-2</v>
      </c>
      <c r="P11">
        <v>4.8278852899999995E-2</v>
      </c>
      <c r="Q11">
        <v>0.48447706280000002</v>
      </c>
      <c r="R11">
        <v>0.75004725179999998</v>
      </c>
      <c r="S11">
        <v>2.0492084599999998E-2</v>
      </c>
      <c r="T11">
        <v>0</v>
      </c>
      <c r="U11">
        <v>0.70203406619999997</v>
      </c>
    </row>
    <row r="12" spans="1:21" x14ac:dyDescent="0.25">
      <c r="A12" s="8" t="s">
        <v>11</v>
      </c>
      <c r="B12" s="9">
        <f>[1]demand_nominal_value_old!B12/1000</f>
        <v>0.80731075002445041</v>
      </c>
      <c r="C12">
        <v>0.80700000000000005</v>
      </c>
      <c r="D12">
        <v>0.33256693281004501</v>
      </c>
      <c r="E12">
        <v>6.0094812255936228E-2</v>
      </c>
      <c r="F12">
        <v>3.2847503580804058E-2</v>
      </c>
      <c r="G12">
        <v>1.3079651413768229E-2</v>
      </c>
      <c r="H12">
        <v>0.257023815826951</v>
      </c>
      <c r="I12">
        <v>0.71429219364219887</v>
      </c>
      <c r="J12">
        <v>0.98134063330592181</v>
      </c>
      <c r="K12">
        <v>0.2629688894287856</v>
      </c>
      <c r="L12">
        <v>6.8727930400000012E-2</v>
      </c>
      <c r="M12">
        <v>5.2759265999999999E-2</v>
      </c>
      <c r="N12">
        <v>2.2124888665784631E-2</v>
      </c>
      <c r="O12">
        <v>9.3319765444774602E-3</v>
      </c>
      <c r="P12">
        <v>1.1728319669999999E-2</v>
      </c>
      <c r="Q12">
        <v>0.23434394959999999</v>
      </c>
      <c r="R12">
        <v>0.36280156250000001</v>
      </c>
      <c r="S12">
        <v>9.9121225929999987E-3</v>
      </c>
      <c r="T12">
        <v>0</v>
      </c>
      <c r="U12">
        <v>0.1197312722080362</v>
      </c>
    </row>
    <row r="13" spans="1:21" x14ac:dyDescent="0.25">
      <c r="A13" s="8" t="s">
        <v>12</v>
      </c>
      <c r="B13" s="9">
        <f>[1]demand_nominal_value_old!B13/1000</f>
        <v>1.0190909222800184</v>
      </c>
      <c r="C13">
        <v>1.0189999999999999</v>
      </c>
      <c r="D13">
        <v>0.535986558089113</v>
      </c>
      <c r="E13">
        <v>0.104798194149613</v>
      </c>
      <c r="F13">
        <v>3.6764324632148661E-2</v>
      </c>
      <c r="G13">
        <v>2.6270438188793009E-2</v>
      </c>
      <c r="H13">
        <v>0.46454312750000004</v>
      </c>
      <c r="I13">
        <v>1.4907224441835569</v>
      </c>
      <c r="J13">
        <v>0.88070807512321081</v>
      </c>
      <c r="K13">
        <v>0.25253223985284751</v>
      </c>
      <c r="L13">
        <v>7.2221195606030238E-4</v>
      </c>
      <c r="M13">
        <v>8.270702047999999E-2</v>
      </c>
      <c r="N13">
        <v>5.5608157668882073E-2</v>
      </c>
      <c r="O13">
        <v>1.032901044886602E-2</v>
      </c>
      <c r="P13">
        <v>1.2798580239999999E-2</v>
      </c>
      <c r="Q13">
        <v>0.1057772163091843</v>
      </c>
      <c r="R13">
        <v>0.1637598898</v>
      </c>
      <c r="S13">
        <v>4.4740934743933425E-3</v>
      </c>
      <c r="T13">
        <v>0</v>
      </c>
      <c r="U13">
        <v>0.21758995143891802</v>
      </c>
    </row>
    <row r="14" spans="1:21" x14ac:dyDescent="0.25">
      <c r="A14" s="8" t="s">
        <v>13</v>
      </c>
      <c r="B14" s="9">
        <f>[1]demand_nominal_value_old!B14/1000</f>
        <v>4.4441248783923761</v>
      </c>
      <c r="C14">
        <v>4.444</v>
      </c>
      <c r="D14">
        <v>1.9664367898389099</v>
      </c>
      <c r="E14">
        <v>0.2861092029584405</v>
      </c>
      <c r="F14">
        <v>0.12597706849260271</v>
      </c>
      <c r="G14">
        <v>6.8058968364806974E-2</v>
      </c>
      <c r="H14">
        <v>1.260573304</v>
      </c>
      <c r="I14">
        <v>4.8968615814121232</v>
      </c>
      <c r="J14">
        <v>2.1359267381980631</v>
      </c>
      <c r="K14">
        <v>1.6451428276552869</v>
      </c>
      <c r="L14">
        <v>3.5099061939999995E-2</v>
      </c>
      <c r="M14">
        <v>0.2259348582</v>
      </c>
      <c r="N14">
        <v>0.16814496234493212</v>
      </c>
      <c r="O14">
        <v>6.4176404940000001E-2</v>
      </c>
      <c r="P14">
        <v>0.14071721980000002</v>
      </c>
      <c r="Q14">
        <v>0.1878883314</v>
      </c>
      <c r="R14">
        <v>0.29088090521385235</v>
      </c>
      <c r="S14">
        <v>7.9471741323544169E-3</v>
      </c>
      <c r="T14">
        <v>0</v>
      </c>
      <c r="U14">
        <v>1.1937333874886782</v>
      </c>
    </row>
    <row r="15" spans="1:21" x14ac:dyDescent="0.25">
      <c r="A15" s="8" t="s">
        <v>14</v>
      </c>
      <c r="B15" s="9">
        <f>[1]demand_nominal_value_old!B15/1000</f>
        <v>1.37058573237574</v>
      </c>
      <c r="C15">
        <v>1.371</v>
      </c>
      <c r="D15">
        <v>0.46381680739398562</v>
      </c>
      <c r="E15">
        <v>9.4609083593232765E-2</v>
      </c>
      <c r="F15">
        <v>4.0689550878882409E-2</v>
      </c>
      <c r="G15">
        <v>2.6933981669236579E-2</v>
      </c>
      <c r="H15">
        <v>0.37113723249999997</v>
      </c>
      <c r="I15">
        <v>1.1987889075530771</v>
      </c>
      <c r="J15">
        <v>1.0598828177344051</v>
      </c>
      <c r="K15">
        <v>0.187840210231039</v>
      </c>
      <c r="L15">
        <v>0</v>
      </c>
      <c r="M15">
        <v>7.0161524619999999E-2</v>
      </c>
      <c r="N15">
        <v>4.1236695963229542E-2</v>
      </c>
      <c r="O15">
        <v>6.7696493525104618E-3</v>
      </c>
      <c r="P15">
        <v>1.721484748E-2</v>
      </c>
      <c r="Q15">
        <v>0.52201695270000004</v>
      </c>
      <c r="R15">
        <v>0.80816494900000002</v>
      </c>
      <c r="S15">
        <v>2.2079921583050281E-2</v>
      </c>
      <c r="T15">
        <v>0</v>
      </c>
      <c r="U15">
        <v>0.2122506425</v>
      </c>
    </row>
    <row r="16" spans="1:21" x14ac:dyDescent="0.25">
      <c r="A16" s="8" t="s">
        <v>15</v>
      </c>
      <c r="B16" s="9">
        <f>[1]demand_nominal_value_old!B16/1000</f>
        <v>7.3035202999761406E-2</v>
      </c>
      <c r="C16">
        <v>7.2999999999999995E-2</v>
      </c>
      <c r="D16">
        <v>0.1110216228410016</v>
      </c>
      <c r="E16">
        <v>2.876342497815659E-2</v>
      </c>
      <c r="F16">
        <v>1.309529441629804E-2</v>
      </c>
      <c r="G16">
        <v>7.683049018633566E-3</v>
      </c>
      <c r="H16">
        <v>7.241937177389593E-2</v>
      </c>
      <c r="I16">
        <v>0.22479732131348759</v>
      </c>
      <c r="J16">
        <v>0.3359165263884889</v>
      </c>
      <c r="K16">
        <v>4.5014722493184542E-2</v>
      </c>
      <c r="L16">
        <v>0</v>
      </c>
      <c r="M16">
        <v>1.6591351569999999E-2</v>
      </c>
      <c r="N16">
        <v>7.1454303435704494E-3</v>
      </c>
      <c r="O16">
        <v>1.430842512405442E-3</v>
      </c>
      <c r="P16">
        <v>6.852836809E-3</v>
      </c>
      <c r="Q16">
        <v>0.18428653644649409</v>
      </c>
      <c r="R16">
        <v>0.28530475603648936</v>
      </c>
      <c r="S16">
        <v>7.7948278363061795E-3</v>
      </c>
      <c r="T16">
        <v>0</v>
      </c>
      <c r="U16">
        <v>4.2803152803635933E-2</v>
      </c>
    </row>
    <row r="17" spans="1:21" x14ac:dyDescent="0.25">
      <c r="A17" s="8" t="s">
        <v>16</v>
      </c>
      <c r="B17" s="9">
        <f>[1]demand_nominal_value_old!B17/1000</f>
        <v>3.5746472815555994</v>
      </c>
      <c r="C17">
        <v>3.5750000000000002</v>
      </c>
      <c r="D17">
        <v>1.847232732725111</v>
      </c>
      <c r="E17">
        <v>0.27990278333532609</v>
      </c>
      <c r="F17">
        <v>0.23243727329159561</v>
      </c>
      <c r="G17">
        <v>9.3440323663547528E-2</v>
      </c>
      <c r="H17">
        <v>0.656733071</v>
      </c>
      <c r="I17">
        <v>3.9152081038009703</v>
      </c>
      <c r="J17">
        <v>2.011106447458086</v>
      </c>
      <c r="K17">
        <v>0.99243971096442074</v>
      </c>
      <c r="L17">
        <v>0</v>
      </c>
      <c r="M17">
        <v>0.28240091690000002</v>
      </c>
      <c r="N17">
        <v>0.22852869958074312</v>
      </c>
      <c r="O17">
        <v>6.0492612520000003E-2</v>
      </c>
      <c r="P17">
        <v>5.0991795150000005E-2</v>
      </c>
      <c r="Q17">
        <v>0.12276642</v>
      </c>
      <c r="R17">
        <v>0.19006186873741179</v>
      </c>
      <c r="S17">
        <v>5.1926913719999995E-3</v>
      </c>
      <c r="T17">
        <v>0</v>
      </c>
      <c r="U17">
        <v>1.004140756</v>
      </c>
    </row>
    <row r="18" spans="1:21" x14ac:dyDescent="0.25">
      <c r="A18" s="8" t="s">
        <v>17</v>
      </c>
      <c r="B18" s="9">
        <f>[1]demand_nominal_value_old!B18/1000</f>
        <v>2.7079335657163721</v>
      </c>
      <c r="C18">
        <v>2.7080000000000002</v>
      </c>
      <c r="D18">
        <v>1.2554835603213139</v>
      </c>
      <c r="E18">
        <v>0.21148507656175711</v>
      </c>
      <c r="F18">
        <v>0.1063341268681556</v>
      </c>
      <c r="G18">
        <v>6.2154085126278347E-2</v>
      </c>
      <c r="H18">
        <v>0.82699257400000004</v>
      </c>
      <c r="I18">
        <v>3.3140095904007683</v>
      </c>
      <c r="J18">
        <v>1.1300120031291618</v>
      </c>
      <c r="K18">
        <v>0.5997286944840956</v>
      </c>
      <c r="L18">
        <v>0</v>
      </c>
      <c r="M18">
        <v>0.1694116276</v>
      </c>
      <c r="N18">
        <v>0.14768085288313021</v>
      </c>
      <c r="O18">
        <v>3.0166034710000001E-2</v>
      </c>
      <c r="P18">
        <v>8.1276123960000002E-2</v>
      </c>
      <c r="Q18">
        <v>0.15638189652451912</v>
      </c>
      <c r="R18">
        <v>0.2421039523384034</v>
      </c>
      <c r="S18">
        <v>6.6145361654110363E-3</v>
      </c>
      <c r="T18">
        <v>0</v>
      </c>
      <c r="U18">
        <v>0.56240918509999993</v>
      </c>
    </row>
    <row r="19" spans="1:21" x14ac:dyDescent="0.25">
      <c r="A19" s="8" t="s">
        <v>18</v>
      </c>
      <c r="B19" s="9">
        <f>[1]demand_nominal_value_old!B19/1000</f>
        <v>0.45432644987261117</v>
      </c>
      <c r="C19">
        <v>0.45400000000000001</v>
      </c>
      <c r="D19">
        <v>0.19714800641821789</v>
      </c>
      <c r="E19">
        <v>4.2904582526279739E-2</v>
      </c>
      <c r="F19">
        <v>2.477011081182947E-2</v>
      </c>
      <c r="G19">
        <v>1.4078235321529371E-2</v>
      </c>
      <c r="H19">
        <v>0.13200579453926348</v>
      </c>
      <c r="I19">
        <v>0.43577504503764247</v>
      </c>
      <c r="J19">
        <v>0.61146126050309957</v>
      </c>
      <c r="K19">
        <v>9.1167617738550949E-2</v>
      </c>
      <c r="L19">
        <v>0</v>
      </c>
      <c r="M19">
        <v>2.943449435E-2</v>
      </c>
      <c r="N19">
        <v>1.348066004464833E-2</v>
      </c>
      <c r="O19">
        <v>2.8202616827397589E-3</v>
      </c>
      <c r="P19">
        <v>1.2194153460000001E-2</v>
      </c>
      <c r="Q19">
        <v>1.5168688330000001E-2</v>
      </c>
      <c r="R19">
        <v>2.3483532799999998E-2</v>
      </c>
      <c r="S19">
        <v>6.4159496600000004E-4</v>
      </c>
      <c r="T19">
        <v>0</v>
      </c>
      <c r="U19">
        <v>6.2042604799999998E-2</v>
      </c>
    </row>
    <row r="20" spans="1:21" x14ac:dyDescent="0.25">
      <c r="A20" s="8" t="s">
        <v>19</v>
      </c>
      <c r="B20" s="9">
        <f>[1]demand_nominal_value_old!B20/1000</f>
        <v>0.72001165523818422</v>
      </c>
      <c r="C20">
        <v>0.72</v>
      </c>
      <c r="D20">
        <v>0.68525180862330504</v>
      </c>
      <c r="E20">
        <v>0.134168369169924</v>
      </c>
      <c r="F20">
        <v>6.1097365283742253E-2</v>
      </c>
      <c r="G20">
        <v>4.4607772796125197E-2</v>
      </c>
      <c r="H20">
        <v>0.24716793569999998</v>
      </c>
      <c r="I20">
        <v>1.0439463117213521</v>
      </c>
      <c r="J20">
        <v>1.9737720199023361</v>
      </c>
      <c r="K20">
        <v>0.34196643302367868</v>
      </c>
      <c r="L20">
        <v>0</v>
      </c>
      <c r="M20">
        <v>0.11385562969999999</v>
      </c>
      <c r="N20">
        <v>4.2414924218231093E-2</v>
      </c>
      <c r="O20">
        <v>1.403749329047767E-2</v>
      </c>
      <c r="P20">
        <v>2.7199255959999998E-2</v>
      </c>
      <c r="Q20">
        <v>1.1593006729999999</v>
      </c>
      <c r="R20">
        <v>1.7947811170000001</v>
      </c>
      <c r="S20">
        <v>4.9035319292951768E-2</v>
      </c>
      <c r="T20">
        <v>0</v>
      </c>
      <c r="U20">
        <v>0.32064999360000002</v>
      </c>
    </row>
    <row r="21" spans="1:21" x14ac:dyDescent="0.25">
      <c r="A21" s="8" t="s">
        <v>20</v>
      </c>
      <c r="B21" s="9">
        <f>[1]demand_nominal_value_old!B21/1000</f>
        <v>2.3986963181857339</v>
      </c>
      <c r="C21">
        <v>2.399</v>
      </c>
      <c r="D21">
        <v>1.761862531022544</v>
      </c>
      <c r="E21">
        <v>0.30999002658727398</v>
      </c>
      <c r="F21">
        <v>0.1358531730748557</v>
      </c>
      <c r="G21">
        <v>0.10794675699462419</v>
      </c>
      <c r="H21">
        <v>0.81778180489999996</v>
      </c>
      <c r="I21">
        <v>2.9727017587610232</v>
      </c>
      <c r="J21">
        <v>0.78403923068560988</v>
      </c>
      <c r="K21">
        <v>0.67176087051350375</v>
      </c>
      <c r="L21">
        <v>0</v>
      </c>
      <c r="M21">
        <v>0.22870429549999999</v>
      </c>
      <c r="N21">
        <v>0.15815791731506559</v>
      </c>
      <c r="O21">
        <v>3.9115423869999999E-2</v>
      </c>
      <c r="P21">
        <v>9.28854447E-2</v>
      </c>
      <c r="Q21">
        <v>0.68983284341847417</v>
      </c>
      <c r="R21">
        <v>1.067970536</v>
      </c>
      <c r="S21">
        <v>2.9178085140000001E-2</v>
      </c>
      <c r="T21">
        <v>0</v>
      </c>
      <c r="U21">
        <v>0.8446309998</v>
      </c>
    </row>
    <row r="22" spans="1:21" x14ac:dyDescent="0.25">
      <c r="A22" s="8" t="s">
        <v>21</v>
      </c>
      <c r="B22" s="9">
        <f>[1]demand_nominal_value_old!B22/1000</f>
        <v>1.1136753017560894</v>
      </c>
      <c r="C22">
        <v>1.1140000000000001</v>
      </c>
      <c r="D22">
        <v>0.56179983410733025</v>
      </c>
      <c r="E22">
        <v>0.1326433223467986</v>
      </c>
      <c r="F22">
        <v>4.3337187426465133E-2</v>
      </c>
      <c r="G22">
        <v>2.3157013730061481E-2</v>
      </c>
      <c r="H22">
        <v>0.18340039286368032</v>
      </c>
      <c r="I22">
        <v>7.3052390599999996E-3</v>
      </c>
      <c r="J22">
        <v>1.480120277583632</v>
      </c>
      <c r="K22">
        <v>0.91450575748207241</v>
      </c>
      <c r="L22">
        <v>0</v>
      </c>
      <c r="M22">
        <v>7.7205006453740274E-2</v>
      </c>
      <c r="N22">
        <v>3.5765998700000004E-4</v>
      </c>
      <c r="O22">
        <v>3.8375352669055993E-2</v>
      </c>
      <c r="P22">
        <v>4.5217929810000002E-2</v>
      </c>
      <c r="Q22">
        <v>3.7520391631879424E-2</v>
      </c>
      <c r="R22">
        <v>5.8087510830000001E-2</v>
      </c>
      <c r="S22">
        <v>1.5870122623211692E-3</v>
      </c>
      <c r="T22">
        <v>0</v>
      </c>
      <c r="U22">
        <v>0.31277308319999997</v>
      </c>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F43C2A-B12C-4CAE-955A-778004B23A1F}">
  <sheetPr>
    <tabColor rgb="FFFFFF00"/>
  </sheetPr>
  <dimension ref="A1:D22"/>
  <sheetViews>
    <sheetView workbookViewId="0">
      <selection activeCell="H29" sqref="H29"/>
    </sheetView>
  </sheetViews>
  <sheetFormatPr defaultRowHeight="15" x14ac:dyDescent="0.25"/>
  <cols>
    <col min="2" max="3" width="22.85546875" customWidth="1"/>
    <col min="4" max="4" width="10.7109375" bestFit="1" customWidth="1"/>
  </cols>
  <sheetData>
    <row r="1" spans="1:4" x14ac:dyDescent="0.25">
      <c r="A1" s="2" t="s">
        <v>112</v>
      </c>
      <c r="B1" s="3" t="s">
        <v>111</v>
      </c>
      <c r="C1" s="4" t="s">
        <v>113</v>
      </c>
      <c r="D1" s="4" t="s">
        <v>127</v>
      </c>
    </row>
    <row r="2" spans="1:4" x14ac:dyDescent="0.25">
      <c r="A2" s="2" t="s">
        <v>1</v>
      </c>
      <c r="B2" s="6">
        <f>SUM(B3:B22)</f>
        <v>626.00799999999992</v>
      </c>
      <c r="C2" s="6">
        <f>SUM(C3:C22)</f>
        <v>5841.9939999999997</v>
      </c>
      <c r="D2" s="6">
        <f>SUM(D3:D22)</f>
        <v>79.231017210164836</v>
      </c>
    </row>
    <row r="3" spans="1:4" x14ac:dyDescent="0.25">
      <c r="A3" s="8" t="s">
        <v>2</v>
      </c>
      <c r="B3" s="9">
        <v>36.642000000000003</v>
      </c>
      <c r="C3" s="9">
        <v>571.28099999999995</v>
      </c>
      <c r="D3" s="9">
        <v>7.8748959171257056</v>
      </c>
    </row>
    <row r="4" spans="1:4" x14ac:dyDescent="0.25">
      <c r="A4" s="8" t="s">
        <v>3</v>
      </c>
      <c r="B4" s="9">
        <v>0</v>
      </c>
      <c r="C4" s="9">
        <v>915.93700000000001</v>
      </c>
      <c r="D4" s="9">
        <v>0</v>
      </c>
    </row>
    <row r="5" spans="1:4" x14ac:dyDescent="0.25">
      <c r="A5" s="8" t="s">
        <v>4</v>
      </c>
      <c r="B5" s="9">
        <v>236.232</v>
      </c>
      <c r="C5" s="9">
        <v>1106.203</v>
      </c>
      <c r="D5" s="9">
        <v>30.948136976685728</v>
      </c>
    </row>
    <row r="6" spans="1:4" x14ac:dyDescent="0.25">
      <c r="A6" s="8" t="s">
        <v>5</v>
      </c>
      <c r="B6" s="9">
        <v>107.652</v>
      </c>
      <c r="C6" s="9">
        <v>893.45899999999995</v>
      </c>
      <c r="D6" s="9">
        <v>1.6415212153502008</v>
      </c>
    </row>
    <row r="7" spans="1:4" x14ac:dyDescent="0.25">
      <c r="A7" s="8" t="s">
        <v>6</v>
      </c>
      <c r="B7" s="9">
        <v>9.1039999999999992</v>
      </c>
      <c r="C7" s="9">
        <v>46.814999999999998</v>
      </c>
      <c r="D7" s="9">
        <v>2.578657853518759</v>
      </c>
    </row>
    <row r="8" spans="1:4" x14ac:dyDescent="0.25">
      <c r="A8" s="8" t="s">
        <v>7</v>
      </c>
      <c r="B8" s="9">
        <v>0</v>
      </c>
      <c r="C8" s="9">
        <v>112.292</v>
      </c>
      <c r="D8" s="9">
        <v>1.9443871830003883</v>
      </c>
    </row>
    <row r="9" spans="1:4" x14ac:dyDescent="0.25">
      <c r="A9" s="8" t="s">
        <v>8</v>
      </c>
      <c r="B9" s="9">
        <v>0</v>
      </c>
      <c r="C9" s="9">
        <v>49.005000000000003</v>
      </c>
      <c r="D9" s="9">
        <v>0</v>
      </c>
    </row>
    <row r="10" spans="1:4" x14ac:dyDescent="0.25">
      <c r="A10" s="8" t="s">
        <v>9</v>
      </c>
      <c r="B10" s="9">
        <v>2.64</v>
      </c>
      <c r="C10" s="9">
        <v>22.506</v>
      </c>
      <c r="D10" s="9">
        <v>10.14149521166294</v>
      </c>
    </row>
    <row r="11" spans="1:4" x14ac:dyDescent="0.25">
      <c r="A11" s="8" t="s">
        <v>10</v>
      </c>
      <c r="B11" s="9">
        <v>0</v>
      </c>
      <c r="C11" s="9">
        <v>36.170999999999999</v>
      </c>
      <c r="D11" s="9">
        <v>2.0714516406927088</v>
      </c>
    </row>
    <row r="12" spans="1:4" x14ac:dyDescent="0.25">
      <c r="A12" s="8" t="s">
        <v>11</v>
      </c>
      <c r="B12" s="9">
        <v>0</v>
      </c>
      <c r="C12" s="9">
        <v>26.422000000000001</v>
      </c>
      <c r="D12" s="9">
        <v>0</v>
      </c>
    </row>
    <row r="13" spans="1:4" x14ac:dyDescent="0.25">
      <c r="A13" s="8" t="s">
        <v>12</v>
      </c>
      <c r="B13" s="9">
        <v>0</v>
      </c>
      <c r="C13" s="9">
        <v>41.63</v>
      </c>
      <c r="D13" s="9">
        <v>0</v>
      </c>
    </row>
    <row r="14" spans="1:4" x14ac:dyDescent="0.25">
      <c r="A14" s="8" t="s">
        <v>13</v>
      </c>
      <c r="B14" s="9">
        <v>0</v>
      </c>
      <c r="C14" s="9">
        <v>357.69</v>
      </c>
      <c r="D14" s="9">
        <v>4.8842032746431947</v>
      </c>
    </row>
    <row r="15" spans="1:4" x14ac:dyDescent="0.25">
      <c r="A15" s="8" t="s">
        <v>14</v>
      </c>
      <c r="B15" s="9">
        <v>149.79999999999998</v>
      </c>
      <c r="C15" s="9">
        <v>533.65499999999997</v>
      </c>
      <c r="D15" s="9">
        <v>0</v>
      </c>
    </row>
    <row r="16" spans="1:4" x14ac:dyDescent="0.25">
      <c r="A16" s="8" t="s">
        <v>15</v>
      </c>
      <c r="B16" s="9">
        <v>0</v>
      </c>
      <c r="C16" s="9">
        <v>6.3719999999999999</v>
      </c>
      <c r="D16" s="9">
        <v>1.6244596207884889</v>
      </c>
    </row>
    <row r="17" spans="1:4" x14ac:dyDescent="0.25">
      <c r="A17" s="8" t="s">
        <v>16</v>
      </c>
      <c r="B17" s="9">
        <v>28.332000000000001</v>
      </c>
      <c r="C17" s="9">
        <v>28.300999999999998</v>
      </c>
      <c r="D17" s="9">
        <v>12.595717652347455</v>
      </c>
    </row>
    <row r="18" spans="1:4" x14ac:dyDescent="0.25">
      <c r="A18" s="8" t="s">
        <v>17</v>
      </c>
      <c r="B18" s="9">
        <v>0</v>
      </c>
      <c r="C18" s="9">
        <v>0</v>
      </c>
      <c r="D18" s="9">
        <v>1.3855610342368325</v>
      </c>
    </row>
    <row r="19" spans="1:4" x14ac:dyDescent="0.25">
      <c r="A19" s="8" t="s">
        <v>18</v>
      </c>
      <c r="B19" s="9">
        <v>0</v>
      </c>
      <c r="C19" s="9">
        <v>76.156000000000006</v>
      </c>
      <c r="D19" s="9">
        <v>0.6444242230736934</v>
      </c>
    </row>
    <row r="20" spans="1:4" x14ac:dyDescent="0.25">
      <c r="A20" s="8" t="s">
        <v>19</v>
      </c>
      <c r="B20" s="9">
        <v>0</v>
      </c>
      <c r="C20" s="9">
        <v>666.93299999999999</v>
      </c>
      <c r="D20" s="9">
        <v>0.89610540703874697</v>
      </c>
    </row>
    <row r="21" spans="1:4" x14ac:dyDescent="0.25">
      <c r="A21" s="8" t="s">
        <v>20</v>
      </c>
      <c r="B21" s="9">
        <v>13.366</v>
      </c>
      <c r="C21" s="9">
        <v>138.761</v>
      </c>
      <c r="D21" s="9">
        <v>0</v>
      </c>
    </row>
    <row r="22" spans="1:4" x14ac:dyDescent="0.25">
      <c r="A22" s="8" t="s">
        <v>21</v>
      </c>
      <c r="B22" s="9">
        <v>42.24</v>
      </c>
      <c r="C22" s="9">
        <v>212.405</v>
      </c>
      <c r="D22" s="9">
        <v>0</v>
      </c>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03765B-EEE3-49C9-9269-10009A023919}">
  <sheetPr>
    <tabColor rgb="FFFFFF00"/>
  </sheetPr>
  <dimension ref="A1:G22"/>
  <sheetViews>
    <sheetView workbookViewId="0">
      <selection activeCell="C37" sqref="C37"/>
    </sheetView>
  </sheetViews>
  <sheetFormatPr defaultRowHeight="15" x14ac:dyDescent="0.25"/>
  <cols>
    <col min="2" max="4" width="15.5703125" customWidth="1"/>
    <col min="6" max="6" width="15.5703125" customWidth="1"/>
    <col min="7" max="7" width="13" customWidth="1"/>
  </cols>
  <sheetData>
    <row r="1" spans="1:7" x14ac:dyDescent="0.25">
      <c r="A1" s="2" t="s">
        <v>112</v>
      </c>
      <c r="B1" t="s">
        <v>200</v>
      </c>
      <c r="C1" t="s">
        <v>199</v>
      </c>
      <c r="F1" s="57" t="s">
        <v>113</v>
      </c>
      <c r="G1" s="56" t="s">
        <v>111</v>
      </c>
    </row>
    <row r="2" spans="1:7" x14ac:dyDescent="0.25">
      <c r="A2" s="2" t="s">
        <v>1</v>
      </c>
      <c r="B2" s="6">
        <f>SUM(B3:B22)</f>
        <v>2668.3290000000002</v>
      </c>
      <c r="C2" s="6">
        <f>SUM(C3:C22)</f>
        <v>292.90699999999998</v>
      </c>
      <c r="D2" s="6"/>
      <c r="E2" s="6"/>
      <c r="F2" s="6"/>
      <c r="G2" s="6"/>
    </row>
    <row r="3" spans="1:7" x14ac:dyDescent="0.25">
      <c r="A3" s="8" t="s">
        <v>2</v>
      </c>
      <c r="B3">
        <v>297.649</v>
      </c>
      <c r="C3">
        <v>19.091000000000001</v>
      </c>
      <c r="D3" s="58">
        <f>B3/'storage energy capacity'!C3</f>
        <v>0.52102030349337725</v>
      </c>
      <c r="E3" s="56">
        <f>C3/'storage energy capacity'!B3</f>
        <v>0.52101413678292663</v>
      </c>
      <c r="F3" s="58">
        <v>0.52102000000000004</v>
      </c>
      <c r="G3" s="56">
        <v>0.52100999999999997</v>
      </c>
    </row>
    <row r="4" spans="1:7" x14ac:dyDescent="0.25">
      <c r="A4" s="8" t="s">
        <v>3</v>
      </c>
      <c r="B4">
        <v>477.221</v>
      </c>
      <c r="C4">
        <v>0</v>
      </c>
      <c r="D4" s="58">
        <f>B4/'storage energy capacity'!C4</f>
        <v>0.5210194587619017</v>
      </c>
      <c r="E4" s="56">
        <v>0</v>
      </c>
      <c r="F4" s="58">
        <v>0.52102000000000004</v>
      </c>
      <c r="G4" s="56">
        <v>0</v>
      </c>
    </row>
    <row r="5" spans="1:7" x14ac:dyDescent="0.25">
      <c r="A5" s="8" t="s">
        <v>4</v>
      </c>
      <c r="B5">
        <v>576.35400000000004</v>
      </c>
      <c r="C5">
        <v>123.08199999999999</v>
      </c>
      <c r="D5" s="58">
        <f>B5/'storage energy capacity'!C5</f>
        <v>0.52102010209699312</v>
      </c>
      <c r="E5" s="56">
        <f>C5/'storage energy capacity'!B5</f>
        <v>0.52102170747400856</v>
      </c>
      <c r="F5" s="58">
        <v>0.52102000000000004</v>
      </c>
      <c r="G5" s="56">
        <v>0.52102000000000004</v>
      </c>
    </row>
    <row r="6" spans="1:7" x14ac:dyDescent="0.25">
      <c r="A6" s="8" t="s">
        <v>5</v>
      </c>
      <c r="B6">
        <v>465.51</v>
      </c>
      <c r="C6">
        <v>56.088999999999999</v>
      </c>
      <c r="D6" s="58">
        <f>B6/'storage energy capacity'!C6</f>
        <v>0.52101999084457151</v>
      </c>
      <c r="E6" s="56">
        <f>C6/'storage energy capacity'!B6</f>
        <v>0.52102143945305246</v>
      </c>
      <c r="F6" s="58">
        <v>0.52102000000000004</v>
      </c>
      <c r="G6" s="56">
        <v>0.52102000000000004</v>
      </c>
    </row>
    <row r="7" spans="1:7" x14ac:dyDescent="0.25">
      <c r="A7" s="8" t="s">
        <v>6</v>
      </c>
      <c r="B7">
        <v>24.390999999999998</v>
      </c>
      <c r="C7">
        <v>4.7430000000000003</v>
      </c>
      <c r="D7" s="58">
        <f>B7/'storage energy capacity'!C7</f>
        <v>0.521008223859874</v>
      </c>
      <c r="E7" s="56">
        <f>C7/'storage energy capacity'!B7</f>
        <v>0.5209797891036908</v>
      </c>
      <c r="F7" s="58">
        <v>0.52100999999999997</v>
      </c>
      <c r="G7" s="56">
        <v>0.52098</v>
      </c>
    </row>
    <row r="8" spans="1:7" x14ac:dyDescent="0.25">
      <c r="A8" s="8" t="s">
        <v>7</v>
      </c>
      <c r="B8">
        <v>58.506999999999998</v>
      </c>
      <c r="C8">
        <v>0</v>
      </c>
      <c r="D8" s="58">
        <f>B8/'storage energy capacity'!C8</f>
        <v>0.52102554055498163</v>
      </c>
      <c r="E8" s="56">
        <v>0</v>
      </c>
      <c r="F8" s="58">
        <v>0.52102999999999999</v>
      </c>
      <c r="G8" s="56">
        <v>0</v>
      </c>
    </row>
    <row r="9" spans="1:7" x14ac:dyDescent="0.25">
      <c r="A9" s="8" t="s">
        <v>8</v>
      </c>
      <c r="B9">
        <v>4.0090000000000003</v>
      </c>
      <c r="C9">
        <v>0</v>
      </c>
      <c r="D9" s="58">
        <f>B9/'storage energy capacity'!C9</f>
        <v>8.1807978777675747E-2</v>
      </c>
      <c r="E9" s="56">
        <v>0</v>
      </c>
      <c r="F9" s="58">
        <v>8.1809999999999994E-2</v>
      </c>
      <c r="G9" s="56">
        <v>0</v>
      </c>
    </row>
    <row r="10" spans="1:7" x14ac:dyDescent="0.25">
      <c r="A10" s="8" t="s">
        <v>9</v>
      </c>
      <c r="B10">
        <v>5.2539999999999996</v>
      </c>
      <c r="C10">
        <v>1.375</v>
      </c>
      <c r="D10" s="58">
        <f>B10/'storage energy capacity'!C10</f>
        <v>0.23344885808228916</v>
      </c>
      <c r="E10" s="56">
        <f>C10/'storage energy capacity'!B10</f>
        <v>0.52083333333333326</v>
      </c>
      <c r="F10" s="58">
        <v>0.23344999999999999</v>
      </c>
      <c r="G10" s="56">
        <v>0.52083000000000002</v>
      </c>
    </row>
    <row r="11" spans="1:7" x14ac:dyDescent="0.25">
      <c r="A11" s="8" t="s">
        <v>10</v>
      </c>
      <c r="B11">
        <v>7.1520000000000001</v>
      </c>
      <c r="C11">
        <v>0</v>
      </c>
      <c r="D11" s="58">
        <f>B11/'storage energy capacity'!C11</f>
        <v>0.19772746122584392</v>
      </c>
      <c r="E11" s="56">
        <v>0</v>
      </c>
      <c r="F11" s="58">
        <v>0.19772999999999999</v>
      </c>
      <c r="G11" s="56">
        <v>0</v>
      </c>
    </row>
    <row r="12" spans="1:7" x14ac:dyDescent="0.25">
      <c r="A12" s="8" t="s">
        <v>11</v>
      </c>
      <c r="B12">
        <v>6.8659999999999997</v>
      </c>
      <c r="C12">
        <v>0</v>
      </c>
      <c r="D12" s="58">
        <f>B12/'storage energy capacity'!C12</f>
        <v>0.25985920823556125</v>
      </c>
      <c r="E12" s="56">
        <v>0</v>
      </c>
      <c r="F12" s="58">
        <v>0.25985999999999998</v>
      </c>
      <c r="G12" s="56">
        <v>0</v>
      </c>
    </row>
    <row r="13" spans="1:7" x14ac:dyDescent="0.25">
      <c r="A13" s="8" t="s">
        <v>12</v>
      </c>
      <c r="B13">
        <v>10.817</v>
      </c>
      <c r="C13">
        <v>0</v>
      </c>
      <c r="D13" s="58">
        <f>B13/'storage energy capacity'!C13</f>
        <v>0.25983665625750657</v>
      </c>
      <c r="E13" s="56">
        <v>0</v>
      </c>
      <c r="F13" s="58">
        <v>0.25984000000000002</v>
      </c>
      <c r="G13" s="56">
        <v>0</v>
      </c>
    </row>
    <row r="14" spans="1:7" x14ac:dyDescent="0.25">
      <c r="A14" s="8" t="s">
        <v>13</v>
      </c>
      <c r="B14">
        <v>124.941</v>
      </c>
      <c r="C14">
        <v>0</v>
      </c>
      <c r="D14" s="58">
        <f>B14/'storage energy capacity'!C14</f>
        <v>0.34929967290111552</v>
      </c>
      <c r="E14" s="56">
        <v>0</v>
      </c>
      <c r="F14" s="58">
        <v>0.3493</v>
      </c>
      <c r="G14" s="56">
        <v>0</v>
      </c>
    </row>
    <row r="15" spans="1:7" x14ac:dyDescent="0.25">
      <c r="A15" s="8" t="s">
        <v>14</v>
      </c>
      <c r="B15">
        <v>186.405</v>
      </c>
      <c r="C15">
        <v>52.325000000000003</v>
      </c>
      <c r="D15" s="58">
        <f>B15/'storage energy capacity'!C15</f>
        <v>0.34929870421901793</v>
      </c>
      <c r="E15" s="56">
        <f>C15/'storage energy capacity'!B15</f>
        <v>0.34929906542056083</v>
      </c>
      <c r="F15" s="58">
        <v>0.3493</v>
      </c>
      <c r="G15" s="56">
        <v>0.3493</v>
      </c>
    </row>
    <row r="16" spans="1:7" x14ac:dyDescent="0.25">
      <c r="A16" s="8" t="s">
        <v>15</v>
      </c>
      <c r="B16">
        <v>2.39</v>
      </c>
      <c r="C16">
        <v>0</v>
      </c>
      <c r="D16" s="58">
        <f>B16/'storage energy capacity'!C16</f>
        <v>0.37507846829880731</v>
      </c>
      <c r="E16" s="56">
        <v>0</v>
      </c>
      <c r="F16" s="58">
        <v>0.37508000000000002</v>
      </c>
      <c r="G16" s="56">
        <v>0</v>
      </c>
    </row>
    <row r="17" spans="1:7" x14ac:dyDescent="0.25">
      <c r="A17" s="8" t="s">
        <v>16</v>
      </c>
      <c r="B17">
        <v>9.8859999999999992</v>
      </c>
      <c r="C17">
        <v>9.8960000000000008</v>
      </c>
      <c r="D17" s="58">
        <f>B17/'storage energy capacity'!C17</f>
        <v>0.34931627857672876</v>
      </c>
      <c r="E17" s="56">
        <f>C17/'storage energy capacity'!B17</f>
        <v>0.34928702527177752</v>
      </c>
      <c r="F17" s="58">
        <v>0.34932000000000002</v>
      </c>
      <c r="G17" s="56">
        <v>0.34927999999999998</v>
      </c>
    </row>
    <row r="18" spans="1:7" x14ac:dyDescent="0.25">
      <c r="A18" s="8" t="s">
        <v>17</v>
      </c>
      <c r="B18">
        <v>0</v>
      </c>
      <c r="C18">
        <v>0</v>
      </c>
      <c r="D18" s="58">
        <v>0</v>
      </c>
      <c r="E18" s="56">
        <v>0</v>
      </c>
      <c r="F18" s="58">
        <v>0</v>
      </c>
      <c r="G18" s="56">
        <v>0</v>
      </c>
    </row>
    <row r="19" spans="1:7" x14ac:dyDescent="0.25">
      <c r="A19" s="8" t="s">
        <v>18</v>
      </c>
      <c r="B19">
        <v>28.562000000000001</v>
      </c>
      <c r="C19">
        <v>0</v>
      </c>
      <c r="D19" s="58">
        <f>B19/'storage energy capacity'!C19</f>
        <v>0.37504595829612897</v>
      </c>
      <c r="E19" s="56">
        <v>0</v>
      </c>
      <c r="F19" s="58">
        <v>0.37504999999999999</v>
      </c>
      <c r="G19" s="56">
        <v>0</v>
      </c>
    </row>
    <row r="20" spans="1:7" x14ac:dyDescent="0.25">
      <c r="A20" s="8" t="s">
        <v>19</v>
      </c>
      <c r="B20">
        <v>250.136</v>
      </c>
      <c r="C20">
        <v>0</v>
      </c>
      <c r="D20" s="58">
        <f>B20/'storage energy capacity'!C20</f>
        <v>0.37505416586073864</v>
      </c>
      <c r="E20" s="56">
        <v>0</v>
      </c>
      <c r="F20" s="58">
        <v>0.37504999999999999</v>
      </c>
      <c r="G20" s="56">
        <v>0</v>
      </c>
    </row>
    <row r="21" spans="1:7" x14ac:dyDescent="0.25">
      <c r="A21" s="8" t="s">
        <v>20</v>
      </c>
      <c r="D21" s="56">
        <v>0.49342000000000003</v>
      </c>
      <c r="E21" s="56">
        <v>0.49342000000000003</v>
      </c>
      <c r="F21" s="56">
        <v>0.49342000000000003</v>
      </c>
      <c r="G21" s="56">
        <v>0.49342000000000003</v>
      </c>
    </row>
    <row r="22" spans="1:7" x14ac:dyDescent="0.25">
      <c r="A22" s="8" t="s">
        <v>21</v>
      </c>
      <c r="B22">
        <v>132.279</v>
      </c>
      <c r="C22">
        <v>26.306000000000001</v>
      </c>
      <c r="D22" s="58">
        <f>B22/'storage energy capacity'!C22</f>
        <v>0.62276782561615784</v>
      </c>
      <c r="E22" s="56">
        <f>C22/'storage energy capacity'!B22</f>
        <v>0.62277462121212124</v>
      </c>
      <c r="F22" s="58">
        <v>0.62277000000000005</v>
      </c>
      <c r="G22" s="56">
        <v>0.62277000000000005</v>
      </c>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0B54B1-63A6-4D68-8518-30C24D92FA44}">
  <sheetPr>
    <tabColor rgb="FFFFFF00"/>
  </sheetPr>
  <dimension ref="A1:G22"/>
  <sheetViews>
    <sheetView workbookViewId="0">
      <selection activeCell="E25" sqref="E25"/>
    </sheetView>
  </sheetViews>
  <sheetFormatPr defaultRowHeight="15" x14ac:dyDescent="0.25"/>
  <cols>
    <col min="2" max="4" width="15.5703125" customWidth="1"/>
  </cols>
  <sheetData>
    <row r="1" spans="1:7" x14ac:dyDescent="0.25">
      <c r="A1" s="2" t="s">
        <v>114</v>
      </c>
      <c r="B1" s="56" t="s">
        <v>111</v>
      </c>
      <c r="C1" s="57" t="s">
        <v>113</v>
      </c>
      <c r="D1" s="57" t="s">
        <v>121</v>
      </c>
      <c r="E1" s="56" t="s">
        <v>374</v>
      </c>
      <c r="F1" t="s">
        <v>425</v>
      </c>
    </row>
    <row r="2" spans="1:7" x14ac:dyDescent="0.25">
      <c r="A2" s="2" t="s">
        <v>1</v>
      </c>
      <c r="B2" s="6">
        <f>SUM(B3:B22)</f>
        <v>7.9342000000000006</v>
      </c>
      <c r="C2" s="6">
        <f>SUM(C3:C22)</f>
        <v>9.5550000000000015</v>
      </c>
      <c r="D2" s="6">
        <f>SUM(D3:D22)</f>
        <v>7.2009999999999996</v>
      </c>
      <c r="E2" s="6">
        <f>SUM(E3:E22)</f>
        <v>1.9807754302541207</v>
      </c>
      <c r="F2">
        <v>1.1000000000000001</v>
      </c>
    </row>
    <row r="3" spans="1:7" x14ac:dyDescent="0.25">
      <c r="A3" s="8" t="s">
        <v>2</v>
      </c>
      <c r="B3" s="58">
        <v>1.3867</v>
      </c>
      <c r="C3" s="58">
        <v>1.6759999999999999</v>
      </c>
      <c r="D3" s="58">
        <v>1.0049999999999999</v>
      </c>
      <c r="E3" s="56">
        <v>0.19687239792814265</v>
      </c>
      <c r="F3">
        <v>0</v>
      </c>
      <c r="G3" s="1"/>
    </row>
    <row r="4" spans="1:7" x14ac:dyDescent="0.25">
      <c r="A4" s="8" t="s">
        <v>3</v>
      </c>
      <c r="B4" s="58">
        <v>0</v>
      </c>
      <c r="C4" s="58">
        <v>0.53500000000000003</v>
      </c>
      <c r="D4" s="58">
        <v>0.57199999999999995</v>
      </c>
      <c r="E4" s="56">
        <v>0</v>
      </c>
      <c r="F4">
        <v>0</v>
      </c>
      <c r="G4" s="1"/>
    </row>
    <row r="5" spans="1:7" x14ac:dyDescent="0.25">
      <c r="A5" s="8" t="s">
        <v>4</v>
      </c>
      <c r="B5" s="58">
        <v>2.7519</v>
      </c>
      <c r="C5" s="58">
        <v>1.9990000000000001</v>
      </c>
      <c r="D5" s="58">
        <v>2.0379999999999998</v>
      </c>
      <c r="E5" s="56">
        <v>0.77370342441714324</v>
      </c>
      <c r="F5">
        <v>0</v>
      </c>
      <c r="G5" s="1"/>
    </row>
    <row r="6" spans="1:7" x14ac:dyDescent="0.25">
      <c r="A6" s="8" t="s">
        <v>5</v>
      </c>
      <c r="B6" s="58">
        <v>0.53600000000000003</v>
      </c>
      <c r="C6" s="58">
        <v>1.6040000000000001</v>
      </c>
      <c r="D6" s="58">
        <v>1.4890000000000001</v>
      </c>
      <c r="E6" s="56">
        <v>4.1038030383755017E-2</v>
      </c>
      <c r="F6">
        <v>0</v>
      </c>
      <c r="G6" s="1"/>
    </row>
    <row r="7" spans="1:7" x14ac:dyDescent="0.25">
      <c r="A7" s="8" t="s">
        <v>6</v>
      </c>
      <c r="B7" s="58">
        <v>0.24</v>
      </c>
      <c r="C7" s="58">
        <v>0.65900000000000003</v>
      </c>
      <c r="D7" s="58">
        <v>0.36299999999999999</v>
      </c>
      <c r="E7" s="56">
        <v>6.4466446337968969E-2</v>
      </c>
      <c r="F7">
        <v>0</v>
      </c>
      <c r="G7" s="1"/>
    </row>
    <row r="8" spans="1:7" x14ac:dyDescent="0.25">
      <c r="A8" s="8" t="s">
        <v>7</v>
      </c>
      <c r="B8" s="58">
        <v>0</v>
      </c>
      <c r="C8" s="58">
        <v>0.26</v>
      </c>
      <c r="D8" s="58">
        <v>0.308</v>
      </c>
      <c r="E8" s="56">
        <v>4.8609679575009709E-2</v>
      </c>
      <c r="F8">
        <v>0</v>
      </c>
      <c r="G8" s="1"/>
    </row>
    <row r="9" spans="1:7" x14ac:dyDescent="0.25">
      <c r="A9" s="8" t="s">
        <v>8</v>
      </c>
      <c r="B9" s="58">
        <v>0</v>
      </c>
      <c r="C9" s="58">
        <v>7.2999999999999995E-2</v>
      </c>
      <c r="D9" s="58">
        <v>0.02</v>
      </c>
      <c r="E9" s="56">
        <v>0</v>
      </c>
      <c r="F9">
        <v>0</v>
      </c>
      <c r="G9" s="1"/>
    </row>
    <row r="10" spans="1:7" x14ac:dyDescent="0.25">
      <c r="A10" s="8" t="s">
        <v>9</v>
      </c>
      <c r="B10" s="58">
        <v>0.33</v>
      </c>
      <c r="C10" s="58">
        <v>0.224</v>
      </c>
      <c r="D10" s="58">
        <v>0.152</v>
      </c>
      <c r="E10" s="56">
        <v>0.25353738029157352</v>
      </c>
      <c r="F10">
        <v>1.1000000000000001</v>
      </c>
      <c r="G10" s="1"/>
    </row>
    <row r="11" spans="1:7" x14ac:dyDescent="0.25">
      <c r="A11" s="8" t="s">
        <v>10</v>
      </c>
      <c r="B11" s="58">
        <v>0</v>
      </c>
      <c r="C11" s="58">
        <v>0.29099999999999998</v>
      </c>
      <c r="D11" s="58">
        <v>9.5000000000000001E-2</v>
      </c>
      <c r="E11" s="56">
        <v>5.1786291017317715E-2</v>
      </c>
      <c r="F11">
        <v>0</v>
      </c>
      <c r="G11" s="1"/>
    </row>
    <row r="12" spans="1:7" x14ac:dyDescent="0.25">
      <c r="A12" s="8" t="s">
        <v>11</v>
      </c>
      <c r="B12" s="58">
        <v>0</v>
      </c>
      <c r="C12" s="58">
        <v>0.25600000000000001</v>
      </c>
      <c r="D12" s="58">
        <v>0.32200000000000001</v>
      </c>
      <c r="E12" s="56">
        <v>0</v>
      </c>
      <c r="F12">
        <v>0</v>
      </c>
      <c r="G12" s="1"/>
    </row>
    <row r="13" spans="1:7" x14ac:dyDescent="0.25">
      <c r="A13" s="8" t="s">
        <v>12</v>
      </c>
      <c r="B13" s="58">
        <v>0</v>
      </c>
      <c r="C13" s="58">
        <v>0.20499999999999999</v>
      </c>
      <c r="D13" s="58">
        <v>5.0999999999999997E-2</v>
      </c>
      <c r="E13" s="56">
        <v>0</v>
      </c>
      <c r="F13">
        <v>0</v>
      </c>
      <c r="G13" s="1"/>
    </row>
    <row r="14" spans="1:7" x14ac:dyDescent="0.25">
      <c r="A14" s="8" t="s">
        <v>13</v>
      </c>
      <c r="B14" s="58">
        <v>0</v>
      </c>
      <c r="C14" s="58">
        <v>0.28000000000000003</v>
      </c>
      <c r="D14" s="58">
        <v>0.151</v>
      </c>
      <c r="E14" s="56">
        <v>0.12210508186607986</v>
      </c>
      <c r="F14">
        <v>0</v>
      </c>
      <c r="G14" s="1"/>
    </row>
    <row r="15" spans="1:7" x14ac:dyDescent="0.25">
      <c r="A15" s="8" t="s">
        <v>14</v>
      </c>
      <c r="B15" s="58">
        <v>0.69799999999999995</v>
      </c>
      <c r="C15" s="58">
        <v>0.27</v>
      </c>
      <c r="D15" s="58">
        <v>0.182</v>
      </c>
      <c r="E15" s="56">
        <v>0</v>
      </c>
      <c r="F15">
        <v>0</v>
      </c>
      <c r="G15" s="1"/>
    </row>
    <row r="16" spans="1:7" x14ac:dyDescent="0.25">
      <c r="A16" s="8" t="s">
        <v>15</v>
      </c>
      <c r="B16" s="58">
        <v>0</v>
      </c>
      <c r="C16" s="58">
        <v>8.5999999999999993E-2</v>
      </c>
      <c r="D16" s="58">
        <v>0</v>
      </c>
      <c r="E16" s="56">
        <v>4.0611490519712225E-2</v>
      </c>
      <c r="F16">
        <v>0</v>
      </c>
      <c r="G16" s="1"/>
    </row>
    <row r="17" spans="1:7" x14ac:dyDescent="0.25">
      <c r="A17" s="8" t="s">
        <v>16</v>
      </c>
      <c r="B17" s="58">
        <v>1.125</v>
      </c>
      <c r="C17" s="58">
        <v>0.159</v>
      </c>
      <c r="D17" s="58">
        <v>8.6999999999999994E-2</v>
      </c>
      <c r="E17" s="56">
        <v>0.31489294130868639</v>
      </c>
      <c r="F17">
        <v>0</v>
      </c>
      <c r="G17" s="1"/>
    </row>
    <row r="18" spans="1:7" x14ac:dyDescent="0.25">
      <c r="A18" s="8" t="s">
        <v>17</v>
      </c>
      <c r="B18" s="58">
        <v>0</v>
      </c>
      <c r="C18" s="58">
        <v>4.0000000000000001E-3</v>
      </c>
      <c r="D18" s="58">
        <v>0</v>
      </c>
      <c r="E18" s="56">
        <v>3.463902585592081E-2</v>
      </c>
      <c r="F18">
        <v>0</v>
      </c>
      <c r="G18" s="1"/>
    </row>
    <row r="19" spans="1:7" x14ac:dyDescent="0.25">
      <c r="A19" s="8" t="s">
        <v>18</v>
      </c>
      <c r="B19" s="58">
        <v>0</v>
      </c>
      <c r="C19" s="58">
        <v>0.13100000000000001</v>
      </c>
      <c r="D19" s="58">
        <v>0</v>
      </c>
      <c r="E19" s="56">
        <v>1.6110605576842334E-2</v>
      </c>
      <c r="F19">
        <v>0</v>
      </c>
      <c r="G19" s="1"/>
    </row>
    <row r="20" spans="1:7" x14ac:dyDescent="0.25">
      <c r="A20" s="8" t="s">
        <v>19</v>
      </c>
      <c r="B20" s="58">
        <v>0</v>
      </c>
      <c r="C20" s="58">
        <v>0.52700000000000002</v>
      </c>
      <c r="D20" s="58">
        <v>0.3</v>
      </c>
      <c r="E20" s="56">
        <v>2.2402635175968678E-2</v>
      </c>
      <c r="F20">
        <v>0</v>
      </c>
      <c r="G20" s="1"/>
    </row>
    <row r="21" spans="1:7" x14ac:dyDescent="0.25">
      <c r="A21" s="8" t="s">
        <v>20</v>
      </c>
      <c r="B21" s="58">
        <v>0.58499999999999996</v>
      </c>
      <c r="C21" s="58">
        <v>0.127</v>
      </c>
      <c r="D21" s="58">
        <v>2.5999999999999999E-2</v>
      </c>
      <c r="E21" s="56">
        <v>0</v>
      </c>
      <c r="F21">
        <v>0</v>
      </c>
      <c r="G21" s="1"/>
    </row>
    <row r="22" spans="1:7" x14ac:dyDescent="0.25">
      <c r="A22" s="8" t="s">
        <v>21</v>
      </c>
      <c r="B22" s="58">
        <v>0.28160000000000002</v>
      </c>
      <c r="C22" s="58">
        <v>0.189</v>
      </c>
      <c r="D22" s="58">
        <v>0.04</v>
      </c>
      <c r="E22" s="56">
        <v>0</v>
      </c>
      <c r="F22">
        <v>0</v>
      </c>
      <c r="G22" s="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EB7CE8-BB1D-4DF5-8952-D1DED5BBBF76}">
  <sheetPr>
    <tabColor theme="8" tint="-0.249977111117893"/>
  </sheetPr>
  <dimension ref="A1:AK25"/>
  <sheetViews>
    <sheetView topLeftCell="X1" zoomScale="75" zoomScaleNormal="75" workbookViewId="0">
      <selection activeCell="AL1" sqref="AL1"/>
    </sheetView>
  </sheetViews>
  <sheetFormatPr defaultColWidth="20.5703125" defaultRowHeight="15" x14ac:dyDescent="0.25"/>
  <cols>
    <col min="38" max="38" width="20.5703125" customWidth="1"/>
  </cols>
  <sheetData>
    <row r="1" spans="1:37" s="12" customFormat="1" x14ac:dyDescent="0.25">
      <c r="A1" s="12" t="s">
        <v>71</v>
      </c>
      <c r="B1" s="12" t="s">
        <v>65</v>
      </c>
      <c r="C1" s="12" t="s">
        <v>68</v>
      </c>
      <c r="D1" s="26" t="s">
        <v>70</v>
      </c>
      <c r="E1" s="12" t="s">
        <v>131</v>
      </c>
      <c r="F1" s="12" t="s">
        <v>125</v>
      </c>
      <c r="G1" s="12" t="s">
        <v>355</v>
      </c>
      <c r="H1" s="12" t="s">
        <v>85</v>
      </c>
      <c r="I1" s="12" t="s">
        <v>91</v>
      </c>
      <c r="J1" s="12" t="s">
        <v>124</v>
      </c>
      <c r="K1" s="12" t="s">
        <v>123</v>
      </c>
      <c r="L1" s="12" t="s">
        <v>135</v>
      </c>
      <c r="M1" s="12" t="s">
        <v>126</v>
      </c>
      <c r="N1" s="12" t="s">
        <v>94</v>
      </c>
      <c r="O1" s="12" t="s">
        <v>92</v>
      </c>
      <c r="P1" s="12" t="s">
        <v>84</v>
      </c>
      <c r="Q1" s="12" t="s">
        <v>245</v>
      </c>
      <c r="R1" s="12" t="s">
        <v>249</v>
      </c>
      <c r="S1" s="12" t="s">
        <v>247</v>
      </c>
      <c r="T1" s="12" t="s">
        <v>248</v>
      </c>
      <c r="U1" s="12" t="s">
        <v>250</v>
      </c>
      <c r="V1" s="12" t="s">
        <v>242</v>
      </c>
      <c r="W1" s="12" t="s">
        <v>243</v>
      </c>
      <c r="X1" s="12" t="s">
        <v>244</v>
      </c>
      <c r="Y1" s="12" t="s">
        <v>273</v>
      </c>
      <c r="Z1" s="12" t="s">
        <v>274</v>
      </c>
      <c r="AA1" s="12" t="s">
        <v>294</v>
      </c>
      <c r="AB1" s="12" t="s">
        <v>296</v>
      </c>
      <c r="AC1" s="12" t="s">
        <v>297</v>
      </c>
      <c r="AD1" s="12" t="s">
        <v>373</v>
      </c>
      <c r="AE1" s="12" t="s">
        <v>415</v>
      </c>
      <c r="AF1" s="12" t="s">
        <v>414</v>
      </c>
      <c r="AG1" s="12" t="s">
        <v>29</v>
      </c>
      <c r="AH1" s="12" t="s">
        <v>445</v>
      </c>
      <c r="AI1" s="12" t="s">
        <v>446</v>
      </c>
      <c r="AJ1" s="12" t="s">
        <v>204</v>
      </c>
      <c r="AK1" s="12" t="s">
        <v>464</v>
      </c>
    </row>
    <row r="2" spans="1:37" x14ac:dyDescent="0.25">
      <c r="A2" s="1">
        <v>0</v>
      </c>
      <c r="B2" s="1">
        <f>'Cost Technologies'!R9*'Cost Technologies'!$R$7</f>
        <v>752.4</v>
      </c>
      <c r="C2" s="1">
        <f>'Cost Technologies'!U9*'Cost Technologies'!$U$7</f>
        <v>1111.77</v>
      </c>
      <c r="D2" s="1">
        <f>'Cost Technologies'!X9*'Cost Technologies'!$X$7</f>
        <v>2881.89</v>
      </c>
      <c r="E2" s="1">
        <f>'Cost Technologies'!AM9*'Cost Technologies'!$AM$7</f>
        <v>293.45999999999998</v>
      </c>
      <c r="F2" s="1">
        <f>'Cost Technologies'!AP9*'Cost Technologies'!$AP$7</f>
        <v>1.26</v>
      </c>
      <c r="G2" s="1">
        <f>'Cost Technologies'!AV9*'Cost Technologies'!$AV$7</f>
        <v>15.21</v>
      </c>
      <c r="H2" s="1">
        <f>'Cost Technologies'!AY9*'Cost Technologies'!$AY$7</f>
        <v>856</v>
      </c>
      <c r="I2" s="1">
        <f>'Cost Technologies'!BE9*'Cost Technologies'!BE$7</f>
        <v>2475</v>
      </c>
      <c r="J2" s="1">
        <f>'Cost Technologies'!AJ9*'Cost Technologies'!AJ$7</f>
        <v>889.70399999999995</v>
      </c>
      <c r="K2" s="1">
        <f>'Cost Technologies'!AA9*'Cost Technologies'!$AA$7</f>
        <v>3000</v>
      </c>
      <c r="L2" s="1">
        <f>'Cost Technologies'!F9*'Cost Technologies'!$F$7</f>
        <v>600</v>
      </c>
      <c r="M2" s="1">
        <f>'Cost Technologies'!I9*'Cost Technologies'!$I$7</f>
        <v>300</v>
      </c>
      <c r="N2" s="1">
        <f>'Cost Technologies'!L9*'Cost Technologies'!$L$7</f>
        <v>370</v>
      </c>
      <c r="O2" s="1"/>
      <c r="P2" s="75">
        <v>0</v>
      </c>
      <c r="Q2" s="75">
        <v>75</v>
      </c>
      <c r="R2" s="75">
        <v>100</v>
      </c>
      <c r="S2" s="75">
        <v>75</v>
      </c>
      <c r="T2" s="75">
        <v>75</v>
      </c>
      <c r="U2" s="75">
        <v>100</v>
      </c>
      <c r="V2" s="75">
        <v>100</v>
      </c>
      <c r="W2" s="75">
        <v>100</v>
      </c>
      <c r="X2" s="75">
        <v>700</v>
      </c>
      <c r="Y2">
        <f>'Cost Technologies'!AD9*'Cost Technologies'!$AD$7</f>
        <v>787.5</v>
      </c>
      <c r="Z2">
        <f>'Cost Technologies'!AG9*'Cost Technologies'!$AG$7</f>
        <v>787.5</v>
      </c>
      <c r="AA2">
        <f>'Cost Technologies'!O9*'Cost Technologies'!$O$7</f>
        <v>1095.6399999999999</v>
      </c>
      <c r="AB2" s="1">
        <f>'Cost Technologies'!BB9*'Cost Technologies'!$BB$7</f>
        <v>2475</v>
      </c>
      <c r="AC2" s="1">
        <v>0</v>
      </c>
      <c r="AD2" s="44">
        <f>'Cost Technologies'!BT9</f>
        <v>4437</v>
      </c>
      <c r="AE2">
        <f>'Cost Technologies'!BB9*'Cost Technologies'!$BB$7</f>
        <v>2475</v>
      </c>
      <c r="AF2">
        <f>'Cost Technologies'!BB9*'Cost Technologies'!$BB$7</f>
        <v>2475</v>
      </c>
      <c r="AG2">
        <f>'Cost Technologies'!BH9*'Cost Technologies'!$BH$7</f>
        <v>0.22600000000000001</v>
      </c>
      <c r="AH2">
        <f>'Cost Technologies'!BK9*'Cost Technologies'!$BK$7</f>
        <v>6423.21</v>
      </c>
      <c r="AI2">
        <f>'Cost Technologies'!BN9*'Cost Technologies'!$BN$7</f>
        <v>7300</v>
      </c>
      <c r="AJ2">
        <f>'Cost Technologies'!BQ9*'Cost Technologies'!$BQ$7</f>
        <v>1979.5000000000002</v>
      </c>
      <c r="AK2">
        <f>'Cost Technologies'!BW9*'Cost Technologies'!$BW$7</f>
        <v>1174</v>
      </c>
    </row>
    <row r="3" spans="1:37" x14ac:dyDescent="0.25">
      <c r="A3" s="1">
        <v>1</v>
      </c>
      <c r="B3" s="1">
        <f>'Cost Technologies'!R10*'Cost Technologies'!$R$7</f>
        <v>521.73</v>
      </c>
      <c r="C3" s="1">
        <f>'Cost Technologies'!U10*'Cost Technologies'!$U$7</f>
        <v>955.35</v>
      </c>
      <c r="D3" s="1">
        <f>'Cost Technologies'!X10*'Cost Technologies'!$X$7</f>
        <v>2178</v>
      </c>
      <c r="E3" s="1">
        <f>'Cost Technologies'!AM10*'Cost Technologies'!$AM$7</f>
        <v>226.29999999999998</v>
      </c>
      <c r="F3" s="1">
        <f>'Cost Technologies'!AP10*'Cost Technologies'!$AP$7</f>
        <v>1.26</v>
      </c>
      <c r="G3" s="1">
        <f>'Cost Technologies'!AV10*'Cost Technologies'!$AV$7</f>
        <v>13.54</v>
      </c>
      <c r="H3" s="1">
        <f>'Cost Technologies'!AY10*'Cost Technologies'!$AY$7</f>
        <v>856</v>
      </c>
      <c r="I3" s="1">
        <f>'Cost Technologies'!BE10*'Cost Technologies'!BE$7</f>
        <v>2475</v>
      </c>
      <c r="J3" s="1">
        <f>'Cost Technologies'!AJ10*'Cost Technologies'!AJ$7</f>
        <v>762.60342857142871</v>
      </c>
      <c r="K3" s="1">
        <f>'Cost Technologies'!AA10*'Cost Technologies'!$AA$7</f>
        <v>2500</v>
      </c>
      <c r="L3" s="1">
        <f>'Cost Technologies'!F10*'Cost Technologies'!$F$7</f>
        <v>600</v>
      </c>
      <c r="M3" s="1">
        <f>'Cost Technologies'!I10*'Cost Technologies'!$I$7</f>
        <v>300</v>
      </c>
      <c r="N3" s="1">
        <f>'Cost Technologies'!L10*'Cost Technologies'!$L$7</f>
        <v>360</v>
      </c>
      <c r="O3" s="1"/>
      <c r="P3" s="75">
        <v>0</v>
      </c>
      <c r="Q3" s="75">
        <v>75</v>
      </c>
      <c r="R3" s="75">
        <v>100</v>
      </c>
      <c r="S3" s="75">
        <v>75</v>
      </c>
      <c r="T3" s="75">
        <v>75</v>
      </c>
      <c r="U3" s="75">
        <v>100</v>
      </c>
      <c r="V3" s="75">
        <v>100</v>
      </c>
      <c r="W3" s="75">
        <v>100</v>
      </c>
      <c r="X3" s="75">
        <v>700</v>
      </c>
      <c r="Y3">
        <f>'Cost Technologies'!AD10*'Cost Technologies'!$AD$7</f>
        <v>787.5</v>
      </c>
      <c r="Z3">
        <f>'Cost Technologies'!AG10*'Cost Technologies'!$AG$7</f>
        <v>787.5</v>
      </c>
      <c r="AA3">
        <f>'Cost Technologies'!O10*'Cost Technologies'!$O$7</f>
        <v>1095.6399999999999</v>
      </c>
      <c r="AB3" s="1">
        <f>'Cost Technologies'!BB10*'Cost Technologies'!$BB$7</f>
        <v>2475</v>
      </c>
      <c r="AC3" s="1">
        <v>0</v>
      </c>
      <c r="AD3" s="44">
        <f>'Cost Technologies'!BT10</f>
        <v>4140</v>
      </c>
      <c r="AE3">
        <f>'Cost Technologies'!BB10*'Cost Technologies'!$BB$7</f>
        <v>2475</v>
      </c>
      <c r="AF3">
        <f>'Cost Technologies'!BB10*'Cost Technologies'!$BB$7</f>
        <v>2475</v>
      </c>
      <c r="AG3">
        <f>'Cost Technologies'!BH10*'Cost Technologies'!$BH$7</f>
        <v>0.22600000000000001</v>
      </c>
      <c r="AH3">
        <f>'Cost Technologies'!BK10*'Cost Technologies'!$BK$7</f>
        <v>6054.06</v>
      </c>
      <c r="AI3">
        <f>'Cost Technologies'!BN10*'Cost Technologies'!$BN$7</f>
        <v>7300</v>
      </c>
      <c r="AJ3">
        <f>'Cost Technologies'!BQ10*'Cost Technologies'!$BQ$7</f>
        <v>1712</v>
      </c>
      <c r="AK3">
        <f>'Cost Technologies'!BW10*'Cost Technologies'!$BW$7</f>
        <v>1174</v>
      </c>
    </row>
    <row r="4" spans="1:37" x14ac:dyDescent="0.25">
      <c r="A4" s="1">
        <v>2</v>
      </c>
      <c r="B4" s="1">
        <f>'Cost Technologies'!R11*'Cost Technologies'!$R$7</f>
        <v>463.32</v>
      </c>
      <c r="C4" s="1">
        <f>'Cost Technologies'!U11*'Cost Technologies'!$U$7</f>
        <v>899.91</v>
      </c>
      <c r="D4" s="1">
        <f>'Cost Technologies'!X11*'Cost Technologies'!$X$7</f>
        <v>2099.79</v>
      </c>
      <c r="E4" s="1">
        <f>'Cost Technologies'!AM11*'Cost Technologies'!$AM$7</f>
        <v>208.78</v>
      </c>
      <c r="F4" s="1">
        <f>'Cost Technologies'!AP11*'Cost Technologies'!$AP$7</f>
        <v>1.26</v>
      </c>
      <c r="G4" s="1">
        <f>'Cost Technologies'!AV11*'Cost Technologies'!$AV$7</f>
        <v>12.58</v>
      </c>
      <c r="H4" s="1">
        <f>'Cost Technologies'!AY11*'Cost Technologies'!$AY$7</f>
        <v>856</v>
      </c>
      <c r="I4" s="1">
        <f>'Cost Technologies'!BE11*'Cost Technologies'!BE$7</f>
        <v>2475</v>
      </c>
      <c r="J4" s="1">
        <f>'Cost Technologies'!AJ11*'Cost Technologies'!AJ$7</f>
        <v>635.50285714285724</v>
      </c>
      <c r="K4" s="1">
        <f>'Cost Technologies'!AA11*'Cost Technologies'!$AA$7</f>
        <v>2000</v>
      </c>
      <c r="L4" s="1">
        <f>'Cost Technologies'!F11*'Cost Technologies'!$F$7</f>
        <v>600</v>
      </c>
      <c r="M4" s="1">
        <f>'Cost Technologies'!I11*'Cost Technologies'!$I$7</f>
        <v>300</v>
      </c>
      <c r="N4" s="1">
        <f>'Cost Technologies'!L11*'Cost Technologies'!$L$7</f>
        <v>355</v>
      </c>
      <c r="O4" s="1"/>
      <c r="P4" s="75">
        <v>0</v>
      </c>
      <c r="Q4" s="75">
        <v>75</v>
      </c>
      <c r="R4" s="75">
        <v>100</v>
      </c>
      <c r="S4" s="75">
        <v>75</v>
      </c>
      <c r="T4" s="75">
        <v>75</v>
      </c>
      <c r="U4" s="75">
        <v>100</v>
      </c>
      <c r="V4" s="75">
        <v>100</v>
      </c>
      <c r="W4" s="75">
        <v>100</v>
      </c>
      <c r="X4" s="75">
        <v>700</v>
      </c>
      <c r="Y4">
        <f>'Cost Technologies'!AD11*'Cost Technologies'!$AD$7</f>
        <v>787.5</v>
      </c>
      <c r="Z4">
        <f>'Cost Technologies'!AG11*'Cost Technologies'!$AG$7</f>
        <v>787.5</v>
      </c>
      <c r="AA4">
        <f>'Cost Technologies'!O11*'Cost Technologies'!$O$7</f>
        <v>1095.6399999999999</v>
      </c>
      <c r="AB4" s="1">
        <f>'Cost Technologies'!BB11*'Cost Technologies'!$BB$7</f>
        <v>2475</v>
      </c>
      <c r="AC4" s="1">
        <v>0</v>
      </c>
      <c r="AD4" s="44">
        <f>'Cost Technologies'!BT11</f>
        <v>4000</v>
      </c>
      <c r="AE4">
        <f>'Cost Technologies'!BB11*'Cost Technologies'!$BB$7</f>
        <v>2475</v>
      </c>
      <c r="AF4">
        <f>'Cost Technologies'!BB11*'Cost Technologies'!$BB$7</f>
        <v>2475</v>
      </c>
      <c r="AG4">
        <f>'Cost Technologies'!BH11*'Cost Technologies'!$BH$7</f>
        <v>0.22600000000000001</v>
      </c>
      <c r="AH4">
        <f>'Cost Technologies'!BK11*'Cost Technologies'!$BK$7</f>
        <v>6054.06</v>
      </c>
      <c r="AI4">
        <f>'Cost Technologies'!BN11*'Cost Technologies'!$BN$7</f>
        <v>7300</v>
      </c>
      <c r="AJ4">
        <f>'Cost Technologies'!BQ11*'Cost Technologies'!$BQ$7</f>
        <v>1444.5</v>
      </c>
      <c r="AK4">
        <f>'Cost Technologies'!BW11*'Cost Technologies'!$BW$7</f>
        <v>1174</v>
      </c>
    </row>
    <row r="5" spans="1:37" x14ac:dyDescent="0.25">
      <c r="A5" s="1">
        <v>3</v>
      </c>
      <c r="B5" s="1">
        <f>'Cost Technologies'!R12*'Cost Technologies'!$R$7</f>
        <v>403.92</v>
      </c>
      <c r="C5" s="1">
        <f>'Cost Technologies'!U12*'Cost Technologies'!$U$7</f>
        <v>844.47</v>
      </c>
      <c r="D5" s="1">
        <f>'Cost Technologies'!X12*'Cost Technologies'!$X$7</f>
        <v>2022.57</v>
      </c>
      <c r="E5" s="1">
        <f>'Cost Technologies'!AM12*'Cost Technologies'!$AM$7</f>
        <v>191.99</v>
      </c>
      <c r="F5" s="1">
        <f>'Cost Technologies'!AP12*'Cost Technologies'!$AP$7</f>
        <v>1.26</v>
      </c>
      <c r="G5" s="1">
        <f>'Cost Technologies'!AV12*'Cost Technologies'!$AV$7</f>
        <v>11.62</v>
      </c>
      <c r="H5" s="1">
        <f>'Cost Technologies'!AY12*'Cost Technologies'!$AY$7</f>
        <v>856</v>
      </c>
      <c r="I5" s="1">
        <f>'Cost Technologies'!BE12*'Cost Technologies'!BE$7</f>
        <v>2475</v>
      </c>
      <c r="J5" s="1">
        <f>'Cost Technologies'!AJ12*'Cost Technologies'!AJ$7</f>
        <v>508.40228571428582</v>
      </c>
      <c r="K5" s="1">
        <f>'Cost Technologies'!AA12*'Cost Technologies'!$AA$7</f>
        <v>1750</v>
      </c>
      <c r="L5" s="1">
        <f>'Cost Technologies'!F12*'Cost Technologies'!$F$7</f>
        <v>600</v>
      </c>
      <c r="M5" s="1">
        <f>'Cost Technologies'!I12*'Cost Technologies'!$I$7</f>
        <v>300</v>
      </c>
      <c r="N5" s="1">
        <f>'Cost Technologies'!L12*'Cost Technologies'!$L$7</f>
        <v>350</v>
      </c>
      <c r="O5" s="1"/>
      <c r="P5" s="75">
        <v>0</v>
      </c>
      <c r="Q5" s="75">
        <v>75</v>
      </c>
      <c r="R5" s="75">
        <v>100</v>
      </c>
      <c r="S5" s="75">
        <v>75</v>
      </c>
      <c r="T5" s="75">
        <v>75</v>
      </c>
      <c r="U5" s="75">
        <v>100</v>
      </c>
      <c r="V5" s="75">
        <v>100</v>
      </c>
      <c r="W5" s="75">
        <v>100</v>
      </c>
      <c r="X5" s="75">
        <v>700</v>
      </c>
      <c r="Y5">
        <f>'Cost Technologies'!AD12*'Cost Technologies'!$AD$7</f>
        <v>787.5</v>
      </c>
      <c r="Z5">
        <f>'Cost Technologies'!AG12*'Cost Technologies'!$AG$7</f>
        <v>787.5</v>
      </c>
      <c r="AA5">
        <f>'Cost Technologies'!O12*'Cost Technologies'!$O$7</f>
        <v>1095.6399999999999</v>
      </c>
      <c r="AB5" s="1">
        <f>'Cost Technologies'!BB12*'Cost Technologies'!$BB$7</f>
        <v>2475</v>
      </c>
      <c r="AC5" s="1">
        <v>0</v>
      </c>
      <c r="AD5" s="44">
        <f>'Cost Technologies'!BT12</f>
        <v>3850</v>
      </c>
      <c r="AE5">
        <f>'Cost Technologies'!BB12*'Cost Technologies'!$BB$7</f>
        <v>2475</v>
      </c>
      <c r="AF5">
        <f>'Cost Technologies'!BB12*'Cost Technologies'!$BB$7</f>
        <v>2475</v>
      </c>
      <c r="AG5">
        <f>'Cost Technologies'!BH12*'Cost Technologies'!$BH$7</f>
        <v>0.22600000000000001</v>
      </c>
      <c r="AH5">
        <f>'Cost Technologies'!BK12*'Cost Technologies'!$BK$7</f>
        <v>5611.08</v>
      </c>
      <c r="AI5">
        <f>'Cost Technologies'!BN12*'Cost Technologies'!$BN$7</f>
        <v>7300</v>
      </c>
      <c r="AJ5">
        <f>'Cost Technologies'!BQ12*'Cost Technologies'!$BQ$7</f>
        <v>1177</v>
      </c>
      <c r="AK5">
        <f>'Cost Technologies'!BW12*'Cost Technologies'!$BW$7</f>
        <v>1174</v>
      </c>
    </row>
    <row r="6" spans="1:37" x14ac:dyDescent="0.25">
      <c r="A6" s="1">
        <v>4</v>
      </c>
      <c r="B6" s="1">
        <f>'Cost Technologies'!R13*'Cost Technologies'!$R$7</f>
        <v>346.5</v>
      </c>
      <c r="C6" s="1">
        <f>'Cost Technologies'!U13*'Cost Technologies'!$U$7</f>
        <v>789.03</v>
      </c>
      <c r="D6" s="1">
        <f>'Cost Technologies'!X13*'Cost Technologies'!$X$7</f>
        <v>1944.36</v>
      </c>
      <c r="E6" s="1">
        <f>'Cost Technologies'!AM13*'Cost Technologies'!$AM$7</f>
        <v>174.47</v>
      </c>
      <c r="F6" s="1">
        <f>'Cost Technologies'!AP13*'Cost Technologies'!$AP$7</f>
        <v>1.26</v>
      </c>
      <c r="G6" s="1">
        <f>'Cost Technologies'!AV13*'Cost Technologies'!$AV$7</f>
        <v>10.65</v>
      </c>
      <c r="H6" s="1">
        <f>'Cost Technologies'!AY13*'Cost Technologies'!$AY$7</f>
        <v>856</v>
      </c>
      <c r="I6" s="1">
        <f>'Cost Technologies'!BE13*'Cost Technologies'!BE$7</f>
        <v>2475</v>
      </c>
      <c r="J6" s="1">
        <f>'Cost Technologies'!AJ13*'Cost Technologies'!AJ$7</f>
        <v>381.30171428571435</v>
      </c>
      <c r="K6" s="1">
        <f>'Cost Technologies'!AA13*'Cost Technologies'!$AA$7</f>
        <v>1500</v>
      </c>
      <c r="L6" s="1">
        <f>'Cost Technologies'!F13*'Cost Technologies'!$F$7</f>
        <v>600</v>
      </c>
      <c r="M6" s="1">
        <f>'Cost Technologies'!I13*'Cost Technologies'!$I$7</f>
        <v>300</v>
      </c>
      <c r="N6" s="1">
        <f>'Cost Technologies'!L13*'Cost Technologies'!$L$7</f>
        <v>345</v>
      </c>
      <c r="O6" s="1"/>
      <c r="P6" s="75">
        <v>0</v>
      </c>
      <c r="Q6" s="75">
        <v>75</v>
      </c>
      <c r="R6" s="75">
        <v>100</v>
      </c>
      <c r="S6" s="75">
        <v>75</v>
      </c>
      <c r="T6" s="75">
        <v>75</v>
      </c>
      <c r="U6" s="75">
        <v>100</v>
      </c>
      <c r="V6" s="75">
        <v>100</v>
      </c>
      <c r="W6" s="75">
        <v>100</v>
      </c>
      <c r="X6" s="75">
        <v>700</v>
      </c>
      <c r="Y6">
        <f>'Cost Technologies'!AD13*'Cost Technologies'!$AD$7</f>
        <v>787.5</v>
      </c>
      <c r="Z6">
        <f>'Cost Technologies'!AG13*'Cost Technologies'!$AG$7</f>
        <v>787.5</v>
      </c>
      <c r="AA6">
        <f>'Cost Technologies'!O13*'Cost Technologies'!$O$7</f>
        <v>1095.6399999999999</v>
      </c>
      <c r="AB6" s="1">
        <f>'Cost Technologies'!BB13*'Cost Technologies'!$BB$7</f>
        <v>2475</v>
      </c>
      <c r="AC6" s="1">
        <v>0</v>
      </c>
      <c r="AD6" s="44">
        <f>'Cost Technologies'!BT13</f>
        <v>3760</v>
      </c>
      <c r="AE6">
        <f>'Cost Technologies'!BB13*'Cost Technologies'!$BB$7</f>
        <v>2475</v>
      </c>
      <c r="AF6">
        <f>'Cost Technologies'!BB13*'Cost Technologies'!$BB$7</f>
        <v>2475</v>
      </c>
      <c r="AG6">
        <f>'Cost Technologies'!BH13*'Cost Technologies'!$BH$7</f>
        <v>0.22600000000000001</v>
      </c>
      <c r="AH6">
        <f>'Cost Technologies'!BK13*'Cost Technologies'!$BK$7</f>
        <v>5611.08</v>
      </c>
      <c r="AI6">
        <f>'Cost Technologies'!BN13*'Cost Technologies'!$BN$7</f>
        <v>7300</v>
      </c>
      <c r="AJ6">
        <f>'Cost Technologies'!BQ13*'Cost Technologies'!$BQ$7</f>
        <v>1070</v>
      </c>
      <c r="AK6">
        <f>'Cost Technologies'!BW13*'Cost Technologies'!$BW$7</f>
        <v>1174</v>
      </c>
    </row>
    <row r="7" spans="1:37" x14ac:dyDescent="0.25">
      <c r="A7" s="1">
        <v>5</v>
      </c>
      <c r="B7" s="1">
        <f>'Cost Technologies'!R14*'Cost Technologies'!$R$7</f>
        <v>287.10000000000002</v>
      </c>
      <c r="C7" s="1">
        <f>'Cost Technologies'!U14*'Cost Technologies'!$U$7</f>
        <v>732.6</v>
      </c>
      <c r="D7" s="1">
        <f>'Cost Technologies'!X14*'Cost Technologies'!$X$7</f>
        <v>1866.15</v>
      </c>
      <c r="E7" s="1">
        <f>'Cost Technologies'!AM14*'Cost Technologies'!$AM$7</f>
        <v>156.94999999999999</v>
      </c>
      <c r="F7" s="1">
        <f>'Cost Technologies'!AP14*'Cost Technologies'!$AP$7</f>
        <v>1.26</v>
      </c>
      <c r="G7" s="1">
        <f>'Cost Technologies'!AV14*'Cost Technologies'!$AV$7</f>
        <v>10.65</v>
      </c>
      <c r="H7" s="1">
        <f>'Cost Technologies'!AY14*'Cost Technologies'!$AY$7</f>
        <v>856</v>
      </c>
      <c r="I7" s="1">
        <f>'Cost Technologies'!BE14*'Cost Technologies'!BE$7</f>
        <v>2475</v>
      </c>
      <c r="J7" s="1">
        <f>'Cost Technologies'!AJ14*'Cost Technologies'!AJ$7</f>
        <v>254.20114285714291</v>
      </c>
      <c r="K7" s="1">
        <f>'Cost Technologies'!AA14*'Cost Technologies'!$AA$7</f>
        <v>1250</v>
      </c>
      <c r="L7" s="1">
        <f>'Cost Technologies'!F14*'Cost Technologies'!$F$7</f>
        <v>600</v>
      </c>
      <c r="M7" s="1">
        <f>'Cost Technologies'!I14*'Cost Technologies'!$I$7</f>
        <v>300</v>
      </c>
      <c r="N7" s="1">
        <f>'Cost Technologies'!L14*'Cost Technologies'!$L$7</f>
        <v>340</v>
      </c>
      <c r="O7" s="1"/>
      <c r="P7" s="75">
        <v>0</v>
      </c>
      <c r="Q7" s="75">
        <v>75</v>
      </c>
      <c r="R7" s="75">
        <v>100</v>
      </c>
      <c r="S7" s="75">
        <v>75</v>
      </c>
      <c r="T7" s="75">
        <v>75</v>
      </c>
      <c r="U7" s="75">
        <v>100</v>
      </c>
      <c r="V7" s="75">
        <v>100</v>
      </c>
      <c r="W7" s="75">
        <v>100</v>
      </c>
      <c r="X7" s="75">
        <v>700</v>
      </c>
      <c r="Y7">
        <f>'Cost Technologies'!AD14*'Cost Technologies'!$AD$7</f>
        <v>787.5</v>
      </c>
      <c r="Z7">
        <f>'Cost Technologies'!AG14*'Cost Technologies'!$AG$7</f>
        <v>787.5</v>
      </c>
      <c r="AA7">
        <f>'Cost Technologies'!O14*'Cost Technologies'!$O$7</f>
        <v>1095.6399999999999</v>
      </c>
      <c r="AB7" s="1">
        <f>'Cost Technologies'!BB14*'Cost Technologies'!$BB$7</f>
        <v>2475</v>
      </c>
      <c r="AC7" s="1">
        <v>0</v>
      </c>
      <c r="AD7" s="44">
        <f>'Cost Technologies'!BT14</f>
        <v>3680</v>
      </c>
      <c r="AE7">
        <f>'Cost Technologies'!BB14*'Cost Technologies'!$BB$7</f>
        <v>2475</v>
      </c>
      <c r="AF7">
        <f>'Cost Technologies'!BB14*'Cost Technologies'!$BB$7</f>
        <v>2475</v>
      </c>
      <c r="AG7">
        <f>'Cost Technologies'!BH14*'Cost Technologies'!$BH$7</f>
        <v>0.22600000000000001</v>
      </c>
      <c r="AH7">
        <f>'Cost Technologies'!BK14*'Cost Technologies'!$BK$7</f>
        <v>5537.25</v>
      </c>
      <c r="AI7">
        <f>'Cost Technologies'!BN14*'Cost Technologies'!$BN$7</f>
        <v>7300</v>
      </c>
      <c r="AJ7">
        <f>'Cost Technologies'!BQ14*'Cost Technologies'!$BQ$7</f>
        <v>963</v>
      </c>
      <c r="AK7">
        <f>'Cost Technologies'!BW14*'Cost Technologies'!$BW$7</f>
        <v>1174</v>
      </c>
    </row>
    <row r="8" spans="1:37" x14ac:dyDescent="0.25">
      <c r="A8" s="1">
        <v>6</v>
      </c>
      <c r="B8" s="1">
        <f>'Cost Technologies'!R15*'Cost Technologies'!$R$7</f>
        <v>287.10000000000002</v>
      </c>
      <c r="C8" s="1">
        <f>'Cost Technologies'!U15*'Cost Technologies'!$U$7</f>
        <v>732.6</v>
      </c>
      <c r="D8" s="1">
        <f>'Cost Technologies'!X15*'Cost Technologies'!$X$7</f>
        <v>1866.15</v>
      </c>
      <c r="E8" s="1">
        <f>'Cost Technologies'!AM15*'Cost Technologies'!$AM$7</f>
        <v>156.94999999999999</v>
      </c>
      <c r="F8" s="1">
        <f>'Cost Technologies'!AP15*'Cost Technologies'!$AP$7</f>
        <v>1.26</v>
      </c>
      <c r="G8" s="1">
        <f>'Cost Technologies'!AV15*'Cost Technologies'!$AV$7</f>
        <v>10.65</v>
      </c>
      <c r="H8" s="1">
        <f>'Cost Technologies'!AY15*'Cost Technologies'!$AY$7</f>
        <v>856</v>
      </c>
      <c r="I8" s="1">
        <f>'Cost Technologies'!BE15*'Cost Technologies'!BE$7</f>
        <v>2475</v>
      </c>
      <c r="J8" s="1">
        <f>'Cost Technologies'!AJ15*'Cost Technologies'!AJ$7</f>
        <v>254.20114285714291</v>
      </c>
      <c r="K8" s="1">
        <f>'Cost Technologies'!AA15*'Cost Technologies'!$AA$7</f>
        <v>1000</v>
      </c>
      <c r="L8" s="1">
        <f>'Cost Technologies'!F15*'Cost Technologies'!$F$7</f>
        <v>600</v>
      </c>
      <c r="M8" s="1">
        <f>'Cost Technologies'!I15*'Cost Technologies'!$I$7</f>
        <v>300</v>
      </c>
      <c r="N8" s="1">
        <f>'Cost Technologies'!L15*'Cost Technologies'!$L$7</f>
        <v>340</v>
      </c>
      <c r="O8" s="1"/>
      <c r="P8" s="75">
        <v>0</v>
      </c>
      <c r="Q8" s="75">
        <v>75</v>
      </c>
      <c r="R8" s="75">
        <v>100</v>
      </c>
      <c r="S8" s="75">
        <v>75</v>
      </c>
      <c r="T8" s="75">
        <v>75</v>
      </c>
      <c r="U8" s="75">
        <v>100</v>
      </c>
      <c r="V8" s="75">
        <v>100</v>
      </c>
      <c r="W8" s="75">
        <v>100</v>
      </c>
      <c r="X8" s="75">
        <v>700</v>
      </c>
      <c r="Y8">
        <f>'Cost Technologies'!AD15*'Cost Technologies'!$AD$7</f>
        <v>787.5</v>
      </c>
      <c r="Z8">
        <f>'Cost Technologies'!AG15*'Cost Technologies'!$AG$7</f>
        <v>787.5</v>
      </c>
      <c r="AA8">
        <f>'Cost Technologies'!O15*'Cost Technologies'!$O$7</f>
        <v>1095.6399999999999</v>
      </c>
      <c r="AB8" s="1">
        <f>'Cost Technologies'!BB15*'Cost Technologies'!$BB$7</f>
        <v>2475</v>
      </c>
      <c r="AC8" s="1">
        <v>0</v>
      </c>
      <c r="AD8" s="44">
        <f>'Cost Technologies'!BT15</f>
        <v>3680</v>
      </c>
      <c r="AE8">
        <f>'Cost Technologies'!BB15*'Cost Technologies'!$BB$7</f>
        <v>2475</v>
      </c>
      <c r="AF8">
        <f>'Cost Technologies'!BB15*'Cost Technologies'!$BB$7</f>
        <v>2475</v>
      </c>
      <c r="AG8">
        <f>'Cost Technologies'!BH15*'Cost Technologies'!$BH$7</f>
        <v>0.22600000000000001</v>
      </c>
      <c r="AH8">
        <f>'Cost Technologies'!BK15*'Cost Technologies'!$BK$7</f>
        <v>5537.25</v>
      </c>
      <c r="AI8">
        <f>'Cost Technologies'!BN15*'Cost Technologies'!$BN$7</f>
        <v>7300</v>
      </c>
      <c r="AJ8">
        <f>'Cost Technologies'!BQ15*'Cost Technologies'!$BQ$7</f>
        <v>963</v>
      </c>
      <c r="AK8">
        <f>'Cost Technologies'!BW15*'Cost Technologies'!$BW$7</f>
        <v>1174</v>
      </c>
    </row>
    <row r="9" spans="1:37" x14ac:dyDescent="0.25">
      <c r="A9" s="1"/>
      <c r="B9" s="1"/>
      <c r="C9" s="1"/>
      <c r="D9" s="1"/>
      <c r="E9" s="1"/>
      <c r="F9" s="1"/>
      <c r="G9" s="1"/>
      <c r="H9" s="1"/>
    </row>
    <row r="10" spans="1:37" x14ac:dyDescent="0.25">
      <c r="A10" s="1"/>
      <c r="B10" s="1"/>
      <c r="C10" s="1"/>
      <c r="D10" s="1"/>
      <c r="E10" s="1"/>
      <c r="F10" s="1"/>
      <c r="G10" s="1"/>
      <c r="H10" s="1"/>
    </row>
    <row r="11" spans="1:37" x14ac:dyDescent="0.25">
      <c r="A11" s="1"/>
      <c r="B11" s="1"/>
      <c r="C11" s="1"/>
      <c r="D11" s="1"/>
      <c r="E11" s="1"/>
      <c r="F11" s="1"/>
      <c r="G11" s="1"/>
      <c r="H11" s="1"/>
    </row>
    <row r="12" spans="1:37" x14ac:dyDescent="0.25">
      <c r="A12" s="1"/>
      <c r="B12" s="1"/>
      <c r="C12" s="1"/>
      <c r="D12" s="1"/>
      <c r="E12" s="1"/>
      <c r="F12" s="1"/>
      <c r="G12" s="1"/>
      <c r="H12" s="1"/>
      <c r="I12" s="1"/>
      <c r="J12" s="1"/>
      <c r="K12" s="1"/>
      <c r="L12" s="1"/>
      <c r="M12" s="1"/>
      <c r="N12" s="1"/>
      <c r="O12" s="1"/>
      <c r="P12" s="1"/>
      <c r="Q12" s="1"/>
      <c r="AC12" s="1"/>
    </row>
    <row r="13" spans="1:37" x14ac:dyDescent="0.25">
      <c r="A13" s="1"/>
      <c r="B13" s="1"/>
      <c r="C13" s="1"/>
      <c r="E13" s="1"/>
      <c r="F13" s="1"/>
      <c r="G13" s="1"/>
      <c r="H13" s="1"/>
    </row>
    <row r="14" spans="1:37" x14ac:dyDescent="0.25">
      <c r="A14" s="1"/>
      <c r="B14" s="1"/>
      <c r="C14" s="1"/>
      <c r="E14" s="1"/>
      <c r="F14" s="1"/>
      <c r="G14" s="1"/>
      <c r="H14" s="1"/>
    </row>
    <row r="15" spans="1:37" x14ac:dyDescent="0.25">
      <c r="A15" s="1"/>
      <c r="B15" s="1"/>
      <c r="C15" s="1"/>
      <c r="D15" s="1"/>
      <c r="E15" s="1"/>
      <c r="F15" s="1"/>
      <c r="G15" s="1"/>
      <c r="H15" s="1"/>
    </row>
    <row r="16" spans="1:37" x14ac:dyDescent="0.25">
      <c r="A16" s="1"/>
      <c r="B16" s="1"/>
      <c r="C16" s="1"/>
      <c r="D16" s="1"/>
      <c r="E16" s="1"/>
      <c r="F16" s="1"/>
      <c r="G16" s="1"/>
      <c r="H16" s="1"/>
    </row>
    <row r="17" spans="1:8" x14ac:dyDescent="0.25">
      <c r="A17" s="1"/>
      <c r="B17" s="1"/>
      <c r="C17" s="1"/>
      <c r="D17" s="1"/>
      <c r="E17" s="1"/>
      <c r="F17" s="1"/>
      <c r="G17" s="1"/>
      <c r="H17" s="1"/>
    </row>
    <row r="18" spans="1:8" x14ac:dyDescent="0.25">
      <c r="A18" s="1"/>
      <c r="B18" s="1"/>
      <c r="C18" s="1"/>
      <c r="D18" s="1"/>
      <c r="E18" s="1"/>
      <c r="F18" s="1"/>
    </row>
    <row r="19" spans="1:8" x14ac:dyDescent="0.25">
      <c r="A19" s="1"/>
      <c r="B19" s="1"/>
      <c r="C19" s="1"/>
      <c r="D19" s="1"/>
      <c r="E19" s="1"/>
      <c r="F19" s="1"/>
      <c r="G19" s="1"/>
      <c r="H19" s="1"/>
    </row>
    <row r="20" spans="1:8" x14ac:dyDescent="0.25">
      <c r="A20" s="1"/>
      <c r="B20" s="1"/>
      <c r="C20" s="1"/>
      <c r="D20" s="1"/>
      <c r="E20" s="1"/>
      <c r="F20" s="1"/>
      <c r="G20" s="1"/>
      <c r="H20" s="1"/>
    </row>
    <row r="21" spans="1:8" x14ac:dyDescent="0.25">
      <c r="H21" s="1"/>
    </row>
    <row r="22" spans="1:8" x14ac:dyDescent="0.25">
      <c r="B22" s="71"/>
      <c r="C22" s="71"/>
      <c r="D22" s="71"/>
      <c r="E22" s="71"/>
      <c r="H22" s="1"/>
    </row>
    <row r="23" spans="1:8" x14ac:dyDescent="0.25">
      <c r="H23" s="1"/>
    </row>
    <row r="24" spans="1:8" x14ac:dyDescent="0.25">
      <c r="H24" s="1"/>
    </row>
    <row r="25" spans="1:8" x14ac:dyDescent="0.25">
      <c r="H25" s="1"/>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470F96-67C7-4111-BA6B-19232FD22539}">
  <sheetPr>
    <tabColor rgb="FFFFFF00"/>
  </sheetPr>
  <dimension ref="A1:C23"/>
  <sheetViews>
    <sheetView workbookViewId="0">
      <selection activeCell="L30" sqref="L30"/>
    </sheetView>
  </sheetViews>
  <sheetFormatPr defaultRowHeight="15" x14ac:dyDescent="0.25"/>
  <cols>
    <col min="2" max="2" width="15.5703125" customWidth="1"/>
  </cols>
  <sheetData>
    <row r="1" spans="1:3" x14ac:dyDescent="0.25">
      <c r="A1" s="2" t="s">
        <v>114</v>
      </c>
      <c r="B1" s="56" t="s">
        <v>111</v>
      </c>
      <c r="C1" s="56" t="s">
        <v>127</v>
      </c>
    </row>
    <row r="2" spans="1:3" x14ac:dyDescent="0.25">
      <c r="A2" s="2" t="s">
        <v>1</v>
      </c>
      <c r="B2" s="6">
        <f>SUM(B3:B22)</f>
        <v>6.8290000000000006</v>
      </c>
      <c r="C2" s="6">
        <f>SUM(C3:C22)</f>
        <v>1.9807754302541207</v>
      </c>
    </row>
    <row r="3" spans="1:3" x14ac:dyDescent="0.25">
      <c r="A3" s="8" t="s">
        <v>2</v>
      </c>
      <c r="B3" s="58">
        <v>1.43</v>
      </c>
      <c r="C3" s="56">
        <v>0.19687239792814265</v>
      </c>
    </row>
    <row r="4" spans="1:3" x14ac:dyDescent="0.25">
      <c r="A4" s="8" t="s">
        <v>3</v>
      </c>
      <c r="B4" s="58">
        <v>0</v>
      </c>
      <c r="C4" s="56">
        <v>0</v>
      </c>
    </row>
    <row r="5" spans="1:3" x14ac:dyDescent="0.25">
      <c r="A5" s="8" t="s">
        <v>4</v>
      </c>
      <c r="B5" s="58">
        <v>2.2999999999999998</v>
      </c>
      <c r="C5" s="56">
        <v>0.77370342441714324</v>
      </c>
    </row>
    <row r="6" spans="1:3" x14ac:dyDescent="0.25">
      <c r="A6" s="8" t="s">
        <v>5</v>
      </c>
      <c r="B6" s="58">
        <v>0.20799999999999999</v>
      </c>
      <c r="C6" s="56">
        <v>4.1038030383755017E-2</v>
      </c>
    </row>
    <row r="7" spans="1:3" x14ac:dyDescent="0.25">
      <c r="A7" s="8" t="s">
        <v>6</v>
      </c>
      <c r="B7" s="58">
        <v>0.21</v>
      </c>
      <c r="C7" s="56">
        <v>6.4466446337968969E-2</v>
      </c>
    </row>
    <row r="8" spans="1:3" x14ac:dyDescent="0.25">
      <c r="A8" s="8" t="s">
        <v>7</v>
      </c>
      <c r="B8" s="58">
        <v>0</v>
      </c>
      <c r="C8" s="56">
        <v>4.8609679575009709E-2</v>
      </c>
    </row>
    <row r="9" spans="1:3" x14ac:dyDescent="0.25">
      <c r="A9" s="8" t="s">
        <v>8</v>
      </c>
      <c r="B9" s="58">
        <v>0</v>
      </c>
      <c r="C9" s="56">
        <v>0</v>
      </c>
    </row>
    <row r="10" spans="1:3" x14ac:dyDescent="0.25">
      <c r="A10" s="8" t="s">
        <v>9</v>
      </c>
      <c r="B10" s="58">
        <v>0.33</v>
      </c>
      <c r="C10" s="56">
        <v>0.25353738029157352</v>
      </c>
    </row>
    <row r="11" spans="1:3" x14ac:dyDescent="0.25">
      <c r="A11" s="8" t="s">
        <v>10</v>
      </c>
      <c r="B11" s="58">
        <v>0</v>
      </c>
      <c r="C11" s="56">
        <v>5.1786291017317715E-2</v>
      </c>
    </row>
    <row r="12" spans="1:3" x14ac:dyDescent="0.25">
      <c r="A12" s="8" t="s">
        <v>11</v>
      </c>
      <c r="B12" s="58">
        <v>0</v>
      </c>
      <c r="C12" s="56">
        <v>0</v>
      </c>
    </row>
    <row r="13" spans="1:3" x14ac:dyDescent="0.25">
      <c r="A13" s="8" t="s">
        <v>12</v>
      </c>
      <c r="B13" s="58">
        <v>0</v>
      </c>
      <c r="C13" s="56">
        <v>0</v>
      </c>
    </row>
    <row r="14" spans="1:3" x14ac:dyDescent="0.25">
      <c r="A14" s="8" t="s">
        <v>13</v>
      </c>
      <c r="B14" s="58">
        <v>0</v>
      </c>
      <c r="C14" s="56">
        <v>0.12210508186607986</v>
      </c>
    </row>
    <row r="15" spans="1:3" x14ac:dyDescent="0.25">
      <c r="A15" s="8" t="s">
        <v>14</v>
      </c>
      <c r="B15" s="58">
        <v>0.38900000000000001</v>
      </c>
      <c r="C15" s="56">
        <v>0</v>
      </c>
    </row>
    <row r="16" spans="1:3" x14ac:dyDescent="0.25">
      <c r="A16" s="8" t="s">
        <v>15</v>
      </c>
      <c r="B16" s="58">
        <v>0</v>
      </c>
      <c r="C16" s="56">
        <v>4.0611490519712225E-2</v>
      </c>
    </row>
    <row r="17" spans="1:3" x14ac:dyDescent="0.25">
      <c r="A17" s="8" t="s">
        <v>16</v>
      </c>
      <c r="B17" s="58">
        <v>1.1419999999999999</v>
      </c>
      <c r="C17" s="56">
        <v>0.31489294130868639</v>
      </c>
    </row>
    <row r="18" spans="1:3" x14ac:dyDescent="0.25">
      <c r="A18" s="8" t="s">
        <v>17</v>
      </c>
      <c r="B18" s="58">
        <v>0</v>
      </c>
      <c r="C18" s="56">
        <v>3.463902585592081E-2</v>
      </c>
    </row>
    <row r="19" spans="1:3" x14ac:dyDescent="0.25">
      <c r="A19" s="8" t="s">
        <v>18</v>
      </c>
      <c r="B19" s="58">
        <v>0</v>
      </c>
      <c r="C19" s="56">
        <v>1.6110605576842334E-2</v>
      </c>
    </row>
    <row r="20" spans="1:3" x14ac:dyDescent="0.25">
      <c r="A20" s="8" t="s">
        <v>19</v>
      </c>
      <c r="B20" s="58">
        <v>0</v>
      </c>
      <c r="C20" s="56">
        <v>2.2402635175968678E-2</v>
      </c>
    </row>
    <row r="21" spans="1:3" x14ac:dyDescent="0.25">
      <c r="A21" s="8" t="s">
        <v>20</v>
      </c>
      <c r="B21" s="58">
        <v>0.57999999999999996</v>
      </c>
      <c r="C21" s="56">
        <v>0</v>
      </c>
    </row>
    <row r="22" spans="1:3" x14ac:dyDescent="0.25">
      <c r="A22" s="8" t="s">
        <v>21</v>
      </c>
      <c r="B22" s="58">
        <v>0.24</v>
      </c>
      <c r="C22" s="56">
        <v>0</v>
      </c>
    </row>
    <row r="23" spans="1:3" x14ac:dyDescent="0.25">
      <c r="B23" t="s">
        <v>115</v>
      </c>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DBDD51-B164-4E13-8767-198822088751}">
  <sheetPr>
    <tabColor theme="9"/>
  </sheetPr>
  <dimension ref="A1:B21"/>
  <sheetViews>
    <sheetView workbookViewId="0">
      <selection activeCell="E33" sqref="E33"/>
    </sheetView>
  </sheetViews>
  <sheetFormatPr defaultRowHeight="15" x14ac:dyDescent="0.25"/>
  <sheetData>
    <row r="1" spans="1:2" x14ac:dyDescent="0.25">
      <c r="B1" t="s">
        <v>158</v>
      </c>
    </row>
    <row r="2" spans="1:2" x14ac:dyDescent="0.25">
      <c r="A2" s="10" t="s">
        <v>2</v>
      </c>
      <c r="B2">
        <v>4.5</v>
      </c>
    </row>
    <row r="3" spans="1:2" x14ac:dyDescent="0.25">
      <c r="A3" s="10" t="s">
        <v>3</v>
      </c>
      <c r="B3">
        <v>0</v>
      </c>
    </row>
    <row r="4" spans="1:2" x14ac:dyDescent="0.25">
      <c r="A4" s="10" t="s">
        <v>4</v>
      </c>
      <c r="B4">
        <v>4.4000000000000004</v>
      </c>
    </row>
    <row r="5" spans="1:2" x14ac:dyDescent="0.25">
      <c r="A5" s="10" t="s">
        <v>5</v>
      </c>
      <c r="B5">
        <v>0.3</v>
      </c>
    </row>
    <row r="6" spans="1:2" x14ac:dyDescent="0.25">
      <c r="A6" s="10" t="s">
        <v>6</v>
      </c>
      <c r="B6">
        <v>0</v>
      </c>
    </row>
    <row r="7" spans="1:2" x14ac:dyDescent="0.25">
      <c r="A7" s="10" t="s">
        <v>7</v>
      </c>
      <c r="B7">
        <v>0.7</v>
      </c>
    </row>
    <row r="8" spans="1:2" x14ac:dyDescent="0.25">
      <c r="A8" s="10" t="s">
        <v>8</v>
      </c>
      <c r="B8">
        <v>0</v>
      </c>
    </row>
    <row r="9" spans="1:2" x14ac:dyDescent="0.25">
      <c r="A9" s="10" t="s">
        <v>9</v>
      </c>
      <c r="B9">
        <v>0</v>
      </c>
    </row>
    <row r="10" spans="1:2" x14ac:dyDescent="0.25">
      <c r="A10" s="10" t="s">
        <v>10</v>
      </c>
      <c r="B10">
        <v>0</v>
      </c>
    </row>
    <row r="11" spans="1:2" x14ac:dyDescent="0.25">
      <c r="A11" s="10" t="s">
        <v>11</v>
      </c>
      <c r="B11">
        <v>0</v>
      </c>
    </row>
    <row r="12" spans="1:2" x14ac:dyDescent="0.25">
      <c r="A12" s="10" t="s">
        <v>12</v>
      </c>
      <c r="B12">
        <v>0</v>
      </c>
    </row>
    <row r="13" spans="1:2" x14ac:dyDescent="0.25">
      <c r="A13" s="10" t="s">
        <v>13</v>
      </c>
      <c r="B13">
        <v>0</v>
      </c>
    </row>
    <row r="14" spans="1:2" x14ac:dyDescent="0.25">
      <c r="A14" s="10" t="s">
        <v>14</v>
      </c>
      <c r="B14">
        <v>0.6</v>
      </c>
    </row>
    <row r="15" spans="1:2" x14ac:dyDescent="0.25">
      <c r="A15" s="10" t="s">
        <v>15</v>
      </c>
      <c r="B15">
        <v>0</v>
      </c>
    </row>
    <row r="16" spans="1:2" x14ac:dyDescent="0.25">
      <c r="A16" s="10" t="s">
        <v>16</v>
      </c>
      <c r="B16">
        <v>0</v>
      </c>
    </row>
    <row r="17" spans="1:2" x14ac:dyDescent="0.25">
      <c r="A17" s="10" t="s">
        <v>17</v>
      </c>
      <c r="B17">
        <v>0.5</v>
      </c>
    </row>
    <row r="18" spans="1:2" x14ac:dyDescent="0.25">
      <c r="A18" s="10" t="s">
        <v>18</v>
      </c>
      <c r="B18">
        <v>0</v>
      </c>
    </row>
    <row r="19" spans="1:2" x14ac:dyDescent="0.25">
      <c r="A19" s="10" t="s">
        <v>19</v>
      </c>
      <c r="B19">
        <v>0</v>
      </c>
    </row>
    <row r="20" spans="1:2" x14ac:dyDescent="0.25">
      <c r="A20" s="10" t="s">
        <v>20</v>
      </c>
      <c r="B20">
        <v>1.05</v>
      </c>
    </row>
    <row r="21" spans="1:2" x14ac:dyDescent="0.25">
      <c r="A21" s="10" t="s">
        <v>21</v>
      </c>
      <c r="B21">
        <v>0</v>
      </c>
    </row>
  </sheetData>
  <conditionalFormatting sqref="A1:A21">
    <cfRule type="cellIs" dxfId="66" priority="1" operator="equal">
      <formula>15</formula>
    </cfRule>
  </conditionalFormatting>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348FD3-8B36-44DD-ADB4-1CE923B9C50F}">
  <sheetPr>
    <tabColor theme="9"/>
  </sheetPr>
  <dimension ref="A1:J23"/>
  <sheetViews>
    <sheetView zoomScale="81" workbookViewId="0">
      <selection sqref="A1:C21"/>
    </sheetView>
  </sheetViews>
  <sheetFormatPr defaultRowHeight="15" x14ac:dyDescent="0.25"/>
  <cols>
    <col min="3" max="3" width="11.140625" bestFit="1" customWidth="1"/>
    <col min="4" max="4" width="8.85546875" bestFit="1" customWidth="1"/>
    <col min="5" max="5" width="13.140625" bestFit="1" customWidth="1"/>
    <col min="6" max="6" width="8.85546875" bestFit="1" customWidth="1"/>
    <col min="7" max="7" width="15.28515625" bestFit="1" customWidth="1"/>
    <col min="8" max="8" width="10.42578125" bestFit="1" customWidth="1"/>
    <col min="9" max="9" width="15.28515625" bestFit="1" customWidth="1"/>
  </cols>
  <sheetData>
    <row r="1" spans="1:10" x14ac:dyDescent="0.25">
      <c r="A1" s="1"/>
      <c r="B1" s="1"/>
      <c r="C1" s="1" t="s">
        <v>160</v>
      </c>
      <c r="D1" t="s">
        <v>181</v>
      </c>
      <c r="E1" t="s">
        <v>195</v>
      </c>
      <c r="F1" s="1" t="s">
        <v>196</v>
      </c>
      <c r="G1" t="s">
        <v>423</v>
      </c>
      <c r="H1" s="1" t="s">
        <v>424</v>
      </c>
      <c r="I1" t="s">
        <v>185</v>
      </c>
      <c r="J1" s="1" t="s">
        <v>186</v>
      </c>
    </row>
    <row r="2" spans="1:10" x14ac:dyDescent="0.25">
      <c r="A2" s="10" t="s">
        <v>2</v>
      </c>
      <c r="B2" s="1" t="s">
        <v>161</v>
      </c>
      <c r="C2" s="1">
        <v>72945.726450350499</v>
      </c>
      <c r="D2">
        <f>C2/1000</f>
        <v>72.945726450350506</v>
      </c>
      <c r="E2">
        <f>D2/8760*4</f>
        <v>3.3308550890571005E-2</v>
      </c>
      <c r="F2">
        <f>8760/4</f>
        <v>2190</v>
      </c>
      <c r="G2">
        <v>3.3000000000000002E-2</v>
      </c>
      <c r="H2">
        <f>8760/4</f>
        <v>2190</v>
      </c>
      <c r="I2">
        <v>72.945726450350506</v>
      </c>
      <c r="J2">
        <v>1</v>
      </c>
    </row>
    <row r="3" spans="1:10" x14ac:dyDescent="0.25">
      <c r="A3" s="10" t="s">
        <v>3</v>
      </c>
      <c r="B3" s="1" t="s">
        <v>162</v>
      </c>
      <c r="C3" s="1">
        <v>0</v>
      </c>
      <c r="D3">
        <f t="shared" ref="D3:D21" si="0">C3/1000</f>
        <v>0</v>
      </c>
      <c r="E3">
        <f t="shared" ref="E3:E21" si="1">D3/8760*4</f>
        <v>0</v>
      </c>
      <c r="F3">
        <f t="shared" ref="F3:H21" si="2">8760/4</f>
        <v>2190</v>
      </c>
      <c r="G3">
        <v>0</v>
      </c>
      <c r="H3">
        <f t="shared" si="2"/>
        <v>2190</v>
      </c>
      <c r="I3">
        <v>0</v>
      </c>
      <c r="J3">
        <v>1</v>
      </c>
    </row>
    <row r="4" spans="1:10" x14ac:dyDescent="0.25">
      <c r="A4" s="10" t="s">
        <v>4</v>
      </c>
      <c r="B4" s="1" t="s">
        <v>163</v>
      </c>
      <c r="C4" s="1">
        <v>177371.29052138701</v>
      </c>
      <c r="D4">
        <f t="shared" si="0"/>
        <v>177.37129052138701</v>
      </c>
      <c r="E4">
        <f t="shared" si="1"/>
        <v>8.0991456859080824E-2</v>
      </c>
      <c r="F4">
        <f t="shared" si="2"/>
        <v>2190</v>
      </c>
      <c r="G4">
        <v>8.1000000000000003E-2</v>
      </c>
      <c r="H4">
        <f t="shared" si="2"/>
        <v>2190</v>
      </c>
      <c r="I4">
        <v>177.37129052138701</v>
      </c>
      <c r="J4">
        <v>1</v>
      </c>
    </row>
    <row r="5" spans="1:10" x14ac:dyDescent="0.25">
      <c r="A5" s="10" t="s">
        <v>5</v>
      </c>
      <c r="B5" s="1" t="s">
        <v>164</v>
      </c>
      <c r="C5" s="1">
        <v>0</v>
      </c>
      <c r="D5">
        <f t="shared" si="0"/>
        <v>0</v>
      </c>
      <c r="E5">
        <f t="shared" si="1"/>
        <v>0</v>
      </c>
      <c r="F5">
        <f t="shared" si="2"/>
        <v>2190</v>
      </c>
      <c r="G5">
        <v>0</v>
      </c>
      <c r="H5">
        <f t="shared" si="2"/>
        <v>2190</v>
      </c>
      <c r="I5">
        <v>0</v>
      </c>
      <c r="J5">
        <v>1</v>
      </c>
    </row>
    <row r="6" spans="1:10" x14ac:dyDescent="0.25">
      <c r="A6" s="10" t="s">
        <v>6</v>
      </c>
      <c r="B6" s="1" t="s">
        <v>165</v>
      </c>
      <c r="C6" s="1">
        <v>1141.2629953118701</v>
      </c>
      <c r="D6">
        <f t="shared" si="0"/>
        <v>1.14126299531187</v>
      </c>
      <c r="E6">
        <f t="shared" si="1"/>
        <v>5.2112465539354801E-4</v>
      </c>
      <c r="F6">
        <f t="shared" si="2"/>
        <v>2190</v>
      </c>
      <c r="G6">
        <v>1E-3</v>
      </c>
      <c r="H6">
        <f t="shared" si="2"/>
        <v>2190</v>
      </c>
      <c r="I6">
        <v>1.14126299531187</v>
      </c>
      <c r="J6">
        <v>1</v>
      </c>
    </row>
    <row r="7" spans="1:10" x14ac:dyDescent="0.25">
      <c r="A7" s="10" t="s">
        <v>7</v>
      </c>
      <c r="B7" s="1" t="s">
        <v>166</v>
      </c>
      <c r="C7" s="1">
        <v>0</v>
      </c>
      <c r="D7">
        <f t="shared" si="0"/>
        <v>0</v>
      </c>
      <c r="E7">
        <f t="shared" si="1"/>
        <v>0</v>
      </c>
      <c r="F7">
        <f t="shared" si="2"/>
        <v>2190</v>
      </c>
      <c r="G7">
        <v>0</v>
      </c>
      <c r="H7">
        <f t="shared" si="2"/>
        <v>2190</v>
      </c>
      <c r="I7">
        <v>0</v>
      </c>
      <c r="J7">
        <v>1</v>
      </c>
    </row>
    <row r="8" spans="1:10" x14ac:dyDescent="0.25">
      <c r="A8" s="10" t="s">
        <v>8</v>
      </c>
      <c r="B8" s="1" t="s">
        <v>167</v>
      </c>
      <c r="C8" s="1">
        <v>0</v>
      </c>
      <c r="D8">
        <f t="shared" si="0"/>
        <v>0</v>
      </c>
      <c r="E8">
        <f t="shared" si="1"/>
        <v>0</v>
      </c>
      <c r="F8">
        <f t="shared" si="2"/>
        <v>2190</v>
      </c>
      <c r="G8">
        <v>0</v>
      </c>
      <c r="H8">
        <f t="shared" si="2"/>
        <v>2190</v>
      </c>
      <c r="I8">
        <v>0</v>
      </c>
      <c r="J8">
        <v>1</v>
      </c>
    </row>
    <row r="9" spans="1:10" x14ac:dyDescent="0.25">
      <c r="A9" s="10" t="s">
        <v>9</v>
      </c>
      <c r="B9" s="1" t="s">
        <v>168</v>
      </c>
      <c r="C9" s="1">
        <v>12039353.461159499</v>
      </c>
      <c r="D9">
        <f t="shared" si="0"/>
        <v>12039.353461159499</v>
      </c>
      <c r="E9">
        <f t="shared" si="1"/>
        <v>5.4974216717623285</v>
      </c>
      <c r="F9">
        <f t="shared" si="2"/>
        <v>2190</v>
      </c>
      <c r="G9">
        <v>5.4969999999999999</v>
      </c>
      <c r="H9">
        <f t="shared" si="2"/>
        <v>2190</v>
      </c>
      <c r="I9">
        <v>12039.353461159499</v>
      </c>
      <c r="J9">
        <v>1</v>
      </c>
    </row>
    <row r="10" spans="1:10" x14ac:dyDescent="0.25">
      <c r="A10" s="10" t="s">
        <v>10</v>
      </c>
      <c r="B10" s="1" t="s">
        <v>169</v>
      </c>
      <c r="C10" s="1">
        <v>25107.785896861202</v>
      </c>
      <c r="D10">
        <f t="shared" si="0"/>
        <v>25.107785896861202</v>
      </c>
      <c r="E10">
        <f t="shared" si="1"/>
        <v>1.1464742418658084E-2</v>
      </c>
      <c r="F10">
        <f t="shared" si="2"/>
        <v>2190</v>
      </c>
      <c r="G10">
        <v>1.0999999999999999E-2</v>
      </c>
      <c r="H10">
        <f t="shared" si="2"/>
        <v>2190</v>
      </c>
      <c r="I10">
        <v>25.107785896861202</v>
      </c>
      <c r="J10">
        <v>1</v>
      </c>
    </row>
    <row r="11" spans="1:10" x14ac:dyDescent="0.25">
      <c r="A11" s="10" t="s">
        <v>11</v>
      </c>
      <c r="B11" s="1" t="s">
        <v>170</v>
      </c>
      <c r="C11" s="1">
        <v>0</v>
      </c>
      <c r="D11">
        <f t="shared" si="0"/>
        <v>0</v>
      </c>
      <c r="E11">
        <f t="shared" si="1"/>
        <v>0</v>
      </c>
      <c r="F11">
        <f t="shared" si="2"/>
        <v>2190</v>
      </c>
      <c r="G11">
        <v>0</v>
      </c>
      <c r="H11">
        <f t="shared" si="2"/>
        <v>2190</v>
      </c>
      <c r="I11">
        <v>0</v>
      </c>
      <c r="J11">
        <v>1</v>
      </c>
    </row>
    <row r="12" spans="1:10" x14ac:dyDescent="0.25">
      <c r="A12" s="10" t="s">
        <v>12</v>
      </c>
      <c r="B12" s="1" t="s">
        <v>171</v>
      </c>
      <c r="C12" s="1">
        <v>9371791.9011307601</v>
      </c>
      <c r="D12">
        <f t="shared" si="0"/>
        <v>9371.7919011307604</v>
      </c>
      <c r="E12">
        <f t="shared" si="1"/>
        <v>4.2793570324797994</v>
      </c>
      <c r="F12">
        <f t="shared" si="2"/>
        <v>2190</v>
      </c>
      <c r="G12">
        <v>4.2789999999999999</v>
      </c>
      <c r="H12">
        <f t="shared" si="2"/>
        <v>2190</v>
      </c>
      <c r="I12">
        <v>9371.7919011307604</v>
      </c>
      <c r="J12">
        <v>1</v>
      </c>
    </row>
    <row r="13" spans="1:10" x14ac:dyDescent="0.25">
      <c r="A13" s="10" t="s">
        <v>13</v>
      </c>
      <c r="B13" s="1" t="s">
        <v>172</v>
      </c>
      <c r="C13" s="1">
        <v>0</v>
      </c>
      <c r="D13">
        <f t="shared" si="0"/>
        <v>0</v>
      </c>
      <c r="E13">
        <f t="shared" si="1"/>
        <v>0</v>
      </c>
      <c r="F13">
        <f t="shared" si="2"/>
        <v>2190</v>
      </c>
      <c r="G13">
        <v>0</v>
      </c>
      <c r="H13">
        <f t="shared" si="2"/>
        <v>2190</v>
      </c>
      <c r="I13">
        <v>0</v>
      </c>
      <c r="J13">
        <v>1</v>
      </c>
    </row>
    <row r="14" spans="1:10" x14ac:dyDescent="0.25">
      <c r="A14" s="10" t="s">
        <v>14</v>
      </c>
      <c r="B14" s="1" t="s">
        <v>173</v>
      </c>
      <c r="C14" s="1">
        <v>3829502.5682751099</v>
      </c>
      <c r="D14">
        <f t="shared" si="0"/>
        <v>3829.5025682751098</v>
      </c>
      <c r="E14">
        <f t="shared" si="1"/>
        <v>1.748631309714662</v>
      </c>
      <c r="F14">
        <f t="shared" si="2"/>
        <v>2190</v>
      </c>
      <c r="G14">
        <v>1.7490000000000001</v>
      </c>
      <c r="H14">
        <f t="shared" si="2"/>
        <v>2190</v>
      </c>
      <c r="I14">
        <v>3829.5025682751098</v>
      </c>
      <c r="J14">
        <v>1</v>
      </c>
    </row>
    <row r="15" spans="1:10" x14ac:dyDescent="0.25">
      <c r="A15" s="10" t="s">
        <v>15</v>
      </c>
      <c r="B15" s="1" t="s">
        <v>174</v>
      </c>
      <c r="C15" s="1">
        <v>781289.62554058596</v>
      </c>
      <c r="D15">
        <f t="shared" si="0"/>
        <v>781.28962554058592</v>
      </c>
      <c r="E15">
        <f t="shared" si="1"/>
        <v>0.3567532536715004</v>
      </c>
      <c r="F15">
        <f t="shared" si="2"/>
        <v>2190</v>
      </c>
      <c r="G15">
        <v>0.35699999999999998</v>
      </c>
      <c r="H15">
        <f t="shared" si="2"/>
        <v>2190</v>
      </c>
      <c r="I15">
        <v>781.28962554058592</v>
      </c>
      <c r="J15">
        <v>1</v>
      </c>
    </row>
    <row r="16" spans="1:10" x14ac:dyDescent="0.25">
      <c r="A16" s="10" t="s">
        <v>16</v>
      </c>
      <c r="B16" s="1" t="s">
        <v>175</v>
      </c>
      <c r="C16" s="1">
        <v>0</v>
      </c>
      <c r="D16">
        <f t="shared" si="0"/>
        <v>0</v>
      </c>
      <c r="E16">
        <f t="shared" si="1"/>
        <v>0</v>
      </c>
      <c r="F16">
        <f t="shared" si="2"/>
        <v>2190</v>
      </c>
      <c r="G16">
        <v>0</v>
      </c>
      <c r="H16">
        <f t="shared" si="2"/>
        <v>2190</v>
      </c>
      <c r="I16">
        <v>0</v>
      </c>
      <c r="J16">
        <v>1</v>
      </c>
    </row>
    <row r="17" spans="1:10" x14ac:dyDescent="0.25">
      <c r="A17" s="10" t="s">
        <v>17</v>
      </c>
      <c r="B17" s="1" t="s">
        <v>176</v>
      </c>
      <c r="C17" s="1">
        <v>746290.89368435496</v>
      </c>
      <c r="D17">
        <f t="shared" si="0"/>
        <v>746.29089368435496</v>
      </c>
      <c r="E17">
        <f t="shared" si="1"/>
        <v>0.34077209757276483</v>
      </c>
      <c r="F17">
        <f t="shared" si="2"/>
        <v>2190</v>
      </c>
      <c r="G17">
        <v>0.34</v>
      </c>
      <c r="H17">
        <f t="shared" si="2"/>
        <v>2190</v>
      </c>
      <c r="I17">
        <v>746.29089368435496</v>
      </c>
      <c r="J17">
        <v>1</v>
      </c>
    </row>
    <row r="18" spans="1:10" x14ac:dyDescent="0.25">
      <c r="A18" s="10" t="s">
        <v>18</v>
      </c>
      <c r="B18" s="1" t="s">
        <v>177</v>
      </c>
      <c r="C18" s="1">
        <v>14207012.397139801</v>
      </c>
      <c r="D18">
        <f t="shared" si="0"/>
        <v>14207.012397139801</v>
      </c>
      <c r="E18">
        <f t="shared" si="1"/>
        <v>6.4872202726665753</v>
      </c>
      <c r="F18">
        <f t="shared" si="2"/>
        <v>2190</v>
      </c>
      <c r="G18">
        <v>6.4870000000000001</v>
      </c>
      <c r="H18">
        <f t="shared" si="2"/>
        <v>2190</v>
      </c>
      <c r="I18">
        <v>14207.012397139801</v>
      </c>
      <c r="J18">
        <v>1</v>
      </c>
    </row>
    <row r="19" spans="1:10" x14ac:dyDescent="0.25">
      <c r="A19" s="10" t="s">
        <v>19</v>
      </c>
      <c r="B19" s="1" t="s">
        <v>178</v>
      </c>
      <c r="C19" s="1">
        <v>4402231.7939163297</v>
      </c>
      <c r="D19">
        <f t="shared" si="0"/>
        <v>4402.2317939163295</v>
      </c>
      <c r="E19">
        <f t="shared" si="1"/>
        <v>2.0101515040713833</v>
      </c>
      <c r="F19">
        <f t="shared" si="2"/>
        <v>2190</v>
      </c>
      <c r="G19">
        <v>2.0099999999999998</v>
      </c>
      <c r="H19">
        <f t="shared" si="2"/>
        <v>2190</v>
      </c>
      <c r="I19">
        <v>4402.2317939163295</v>
      </c>
      <c r="J19">
        <v>1</v>
      </c>
    </row>
    <row r="20" spans="1:10" x14ac:dyDescent="0.25">
      <c r="A20" s="10" t="s">
        <v>20</v>
      </c>
      <c r="B20" s="1" t="s">
        <v>179</v>
      </c>
      <c r="C20" s="1">
        <v>1738999.48910646</v>
      </c>
      <c r="D20">
        <f t="shared" si="0"/>
        <v>1738.99948910646</v>
      </c>
      <c r="E20">
        <f t="shared" si="1"/>
        <v>0.79406369365591778</v>
      </c>
      <c r="F20">
        <f t="shared" si="2"/>
        <v>2190</v>
      </c>
      <c r="G20">
        <v>0.79400000000000004</v>
      </c>
      <c r="H20">
        <f t="shared" si="2"/>
        <v>2190</v>
      </c>
      <c r="I20">
        <v>1738.99948910646</v>
      </c>
      <c r="J20">
        <v>1</v>
      </c>
    </row>
    <row r="21" spans="1:10" x14ac:dyDescent="0.25">
      <c r="A21" s="10" t="s">
        <v>21</v>
      </c>
      <c r="B21" s="1" t="s">
        <v>180</v>
      </c>
      <c r="C21" s="1">
        <v>0</v>
      </c>
      <c r="D21">
        <f t="shared" si="0"/>
        <v>0</v>
      </c>
      <c r="E21">
        <f t="shared" si="1"/>
        <v>0</v>
      </c>
      <c r="F21">
        <f t="shared" si="2"/>
        <v>2190</v>
      </c>
      <c r="G21">
        <v>0</v>
      </c>
      <c r="H21">
        <f t="shared" si="2"/>
        <v>2190</v>
      </c>
      <c r="I21">
        <v>0</v>
      </c>
      <c r="J21">
        <v>1</v>
      </c>
    </row>
    <row r="23" spans="1:10" x14ac:dyDescent="0.25">
      <c r="D23">
        <f>SUM(D2:D21)</f>
        <v>47393.038195816822</v>
      </c>
    </row>
  </sheetData>
  <conditionalFormatting sqref="A2:A21">
    <cfRule type="cellIs" dxfId="65" priority="1" operator="equal">
      <formula>15</formula>
    </cfRule>
  </conditionalFormatting>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6FB3D3-80ED-4478-9E2D-BA573B8D0CE6}">
  <sheetPr>
    <tabColor theme="9" tint="0.39997558519241921"/>
  </sheetPr>
  <dimension ref="A1:C21"/>
  <sheetViews>
    <sheetView workbookViewId="0">
      <selection activeCell="E19" sqref="E19"/>
    </sheetView>
  </sheetViews>
  <sheetFormatPr defaultRowHeight="15" x14ac:dyDescent="0.25"/>
  <sheetData>
    <row r="1" spans="1:3" x14ac:dyDescent="0.25">
      <c r="A1" s="1"/>
      <c r="B1" s="1"/>
      <c r="C1" s="1" t="s">
        <v>660</v>
      </c>
    </row>
    <row r="2" spans="1:3" x14ac:dyDescent="0.25">
      <c r="A2" s="10" t="s">
        <v>2</v>
      </c>
      <c r="B2" s="1" t="s">
        <v>161</v>
      </c>
      <c r="C2" s="1">
        <v>-1</v>
      </c>
    </row>
    <row r="3" spans="1:3" x14ac:dyDescent="0.25">
      <c r="A3" s="10" t="s">
        <v>3</v>
      </c>
      <c r="B3" s="1" t="s">
        <v>162</v>
      </c>
      <c r="C3" s="1">
        <v>-1</v>
      </c>
    </row>
    <row r="4" spans="1:3" x14ac:dyDescent="0.25">
      <c r="A4" s="10" t="s">
        <v>4</v>
      </c>
      <c r="B4" s="1" t="s">
        <v>163</v>
      </c>
      <c r="C4" s="1">
        <v>-1</v>
      </c>
    </row>
    <row r="5" spans="1:3" x14ac:dyDescent="0.25">
      <c r="A5" s="10" t="s">
        <v>5</v>
      </c>
      <c r="B5" s="1" t="s">
        <v>164</v>
      </c>
      <c r="C5" s="1">
        <v>-1</v>
      </c>
    </row>
    <row r="6" spans="1:3" x14ac:dyDescent="0.25">
      <c r="A6" s="10" t="s">
        <v>6</v>
      </c>
      <c r="B6" s="1" t="s">
        <v>165</v>
      </c>
      <c r="C6" s="1">
        <v>1</v>
      </c>
    </row>
    <row r="7" spans="1:3" x14ac:dyDescent="0.25">
      <c r="A7" s="10" t="s">
        <v>7</v>
      </c>
      <c r="B7" s="1" t="s">
        <v>166</v>
      </c>
      <c r="C7" s="1">
        <v>1</v>
      </c>
    </row>
    <row r="8" spans="1:3" x14ac:dyDescent="0.25">
      <c r="A8" s="10" t="s">
        <v>8</v>
      </c>
      <c r="B8" s="1" t="s">
        <v>167</v>
      </c>
      <c r="C8" s="1">
        <v>1</v>
      </c>
    </row>
    <row r="9" spans="1:3" x14ac:dyDescent="0.25">
      <c r="A9" s="10" t="s">
        <v>9</v>
      </c>
      <c r="B9" s="1" t="s">
        <v>168</v>
      </c>
      <c r="C9" s="1">
        <v>1</v>
      </c>
    </row>
    <row r="10" spans="1:3" x14ac:dyDescent="0.25">
      <c r="A10" s="10" t="s">
        <v>10</v>
      </c>
      <c r="B10" s="1" t="s">
        <v>169</v>
      </c>
      <c r="C10" s="1">
        <v>1</v>
      </c>
    </row>
    <row r="11" spans="1:3" x14ac:dyDescent="0.25">
      <c r="A11" s="10" t="s">
        <v>11</v>
      </c>
      <c r="B11" s="1" t="s">
        <v>170</v>
      </c>
      <c r="C11" s="1">
        <v>-1</v>
      </c>
    </row>
    <row r="12" spans="1:3" x14ac:dyDescent="0.25">
      <c r="A12" s="10" t="s">
        <v>12</v>
      </c>
      <c r="B12" s="1" t="s">
        <v>171</v>
      </c>
      <c r="C12" s="1">
        <v>1</v>
      </c>
    </row>
    <row r="13" spans="1:3" x14ac:dyDescent="0.25">
      <c r="A13" s="10" t="s">
        <v>13</v>
      </c>
      <c r="B13" s="1" t="s">
        <v>172</v>
      </c>
      <c r="C13" s="1">
        <v>1</v>
      </c>
    </row>
    <row r="14" spans="1:3" x14ac:dyDescent="0.25">
      <c r="A14" s="10" t="s">
        <v>14</v>
      </c>
      <c r="B14" s="1" t="s">
        <v>173</v>
      </c>
      <c r="C14" s="1">
        <v>-1</v>
      </c>
    </row>
    <row r="15" spans="1:3" x14ac:dyDescent="0.25">
      <c r="A15" s="10" t="s">
        <v>15</v>
      </c>
      <c r="B15" s="1" t="s">
        <v>174</v>
      </c>
      <c r="C15" s="1">
        <v>-1</v>
      </c>
    </row>
    <row r="16" spans="1:3" x14ac:dyDescent="0.25">
      <c r="A16" s="10" t="s">
        <v>16</v>
      </c>
      <c r="B16" s="1" t="s">
        <v>175</v>
      </c>
      <c r="C16" s="1">
        <v>1</v>
      </c>
    </row>
    <row r="17" spans="1:3" x14ac:dyDescent="0.25">
      <c r="A17" s="10" t="s">
        <v>17</v>
      </c>
      <c r="B17" s="1" t="s">
        <v>176</v>
      </c>
      <c r="C17" s="1">
        <v>1</v>
      </c>
    </row>
    <row r="18" spans="1:3" x14ac:dyDescent="0.25">
      <c r="A18" s="10" t="s">
        <v>18</v>
      </c>
      <c r="B18" s="1" t="s">
        <v>177</v>
      </c>
      <c r="C18" s="1">
        <v>-1</v>
      </c>
    </row>
    <row r="19" spans="1:3" x14ac:dyDescent="0.25">
      <c r="A19" s="10" t="s">
        <v>19</v>
      </c>
      <c r="B19" s="1" t="s">
        <v>178</v>
      </c>
      <c r="C19" s="1">
        <v>1</v>
      </c>
    </row>
    <row r="20" spans="1:3" x14ac:dyDescent="0.25">
      <c r="A20" s="10" t="s">
        <v>20</v>
      </c>
      <c r="B20" s="1" t="s">
        <v>179</v>
      </c>
      <c r="C20" s="1">
        <v>1</v>
      </c>
    </row>
    <row r="21" spans="1:3" x14ac:dyDescent="0.25">
      <c r="A21" s="10" t="s">
        <v>21</v>
      </c>
      <c r="B21" s="1" t="s">
        <v>180</v>
      </c>
      <c r="C21" s="1">
        <v>1</v>
      </c>
    </row>
  </sheetData>
  <conditionalFormatting sqref="A2:A21">
    <cfRule type="cellIs" dxfId="64" priority="1" operator="equal">
      <formula>15</formula>
    </cfRule>
  </conditionalFormatting>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967F4D-EB5E-4533-97C5-B133C2F83357}">
  <sheetPr>
    <tabColor theme="9" tint="0.39997558519241921"/>
  </sheetPr>
  <dimension ref="A1:S48"/>
  <sheetViews>
    <sheetView topLeftCell="A16" workbookViewId="0">
      <selection activeCell="D48" sqref="D48"/>
    </sheetView>
  </sheetViews>
  <sheetFormatPr defaultRowHeight="15" x14ac:dyDescent="0.25"/>
  <cols>
    <col min="1" max="1" width="15.42578125" customWidth="1"/>
    <col min="2" max="2" width="22.140625" bestFit="1" customWidth="1"/>
    <col min="4" max="4" width="15.85546875" bestFit="1" customWidth="1"/>
    <col min="9" max="9" width="11.85546875" bestFit="1" customWidth="1"/>
  </cols>
  <sheetData>
    <row r="1" spans="1:10" x14ac:dyDescent="0.25">
      <c r="B1" t="s">
        <v>142</v>
      </c>
      <c r="D1" t="s">
        <v>143</v>
      </c>
      <c r="E1" t="s">
        <v>436</v>
      </c>
      <c r="F1" t="s">
        <v>437</v>
      </c>
      <c r="G1" t="s">
        <v>439</v>
      </c>
      <c r="J1" t="s">
        <v>467</v>
      </c>
    </row>
    <row r="2" spans="1:10" x14ac:dyDescent="0.25">
      <c r="A2" s="10" t="s">
        <v>2</v>
      </c>
      <c r="B2">
        <v>59</v>
      </c>
      <c r="C2">
        <f>B2*$C$26</f>
        <v>22.049663795695796</v>
      </c>
      <c r="D2">
        <v>22.05</v>
      </c>
      <c r="E2">
        <v>0</v>
      </c>
      <c r="F2">
        <v>0</v>
      </c>
      <c r="G2">
        <v>1</v>
      </c>
      <c r="J2">
        <v>6.61</v>
      </c>
    </row>
    <row r="3" spans="1:10" x14ac:dyDescent="0.25">
      <c r="A3" s="10" t="s">
        <v>3</v>
      </c>
      <c r="C3">
        <f t="shared" ref="C3:C21" si="0">B3*$C$26</f>
        <v>0</v>
      </c>
      <c r="D3">
        <v>0</v>
      </c>
      <c r="E3">
        <v>0</v>
      </c>
      <c r="F3">
        <v>0</v>
      </c>
      <c r="J3">
        <v>0</v>
      </c>
    </row>
    <row r="4" spans="1:10" x14ac:dyDescent="0.25">
      <c r="A4" s="10" t="s">
        <v>4</v>
      </c>
      <c r="C4">
        <f t="shared" si="0"/>
        <v>0</v>
      </c>
      <c r="D4">
        <v>0</v>
      </c>
      <c r="E4">
        <v>0</v>
      </c>
      <c r="F4">
        <v>0</v>
      </c>
      <c r="J4">
        <v>0</v>
      </c>
    </row>
    <row r="5" spans="1:10" x14ac:dyDescent="0.25">
      <c r="A5" s="10" t="s">
        <v>5</v>
      </c>
      <c r="C5">
        <f t="shared" si="0"/>
        <v>0</v>
      </c>
      <c r="D5">
        <v>0</v>
      </c>
      <c r="E5">
        <v>0</v>
      </c>
      <c r="F5">
        <v>0</v>
      </c>
      <c r="J5">
        <v>0</v>
      </c>
    </row>
    <row r="6" spans="1:10" x14ac:dyDescent="0.25">
      <c r="A6" s="10" t="s">
        <v>6</v>
      </c>
      <c r="B6">
        <v>26.4</v>
      </c>
      <c r="C6">
        <f t="shared" si="0"/>
        <v>9.866290240785915</v>
      </c>
      <c r="D6">
        <v>9.8659999999999997</v>
      </c>
      <c r="E6">
        <v>0</v>
      </c>
      <c r="F6">
        <v>2.91</v>
      </c>
      <c r="J6">
        <v>0</v>
      </c>
    </row>
    <row r="7" spans="1:10" x14ac:dyDescent="0.25">
      <c r="A7" s="10" t="s">
        <v>7</v>
      </c>
      <c r="B7">
        <v>109</v>
      </c>
      <c r="C7">
        <f t="shared" si="0"/>
        <v>40.735819554760035</v>
      </c>
      <c r="D7">
        <v>40.735999999999997</v>
      </c>
      <c r="E7">
        <v>0</v>
      </c>
      <c r="F7">
        <v>0</v>
      </c>
      <c r="G7">
        <v>6</v>
      </c>
      <c r="J7">
        <v>12.22</v>
      </c>
    </row>
    <row r="8" spans="1:10" x14ac:dyDescent="0.25">
      <c r="A8" s="10" t="s">
        <v>8</v>
      </c>
      <c r="B8">
        <v>13</v>
      </c>
      <c r="C8">
        <f t="shared" si="0"/>
        <v>4.8584004973567012</v>
      </c>
      <c r="D8">
        <v>4.8579999999999997</v>
      </c>
      <c r="E8">
        <v>0</v>
      </c>
      <c r="F8">
        <v>1.46</v>
      </c>
      <c r="J8">
        <v>0</v>
      </c>
    </row>
    <row r="9" spans="1:10" x14ac:dyDescent="0.25">
      <c r="A9" s="10" t="s">
        <v>9</v>
      </c>
      <c r="B9">
        <f>5000/365</f>
        <v>13.698630136986301</v>
      </c>
      <c r="C9">
        <f t="shared" si="0"/>
        <v>5.119494728510749</v>
      </c>
      <c r="D9">
        <v>5.12</v>
      </c>
      <c r="E9">
        <v>0</v>
      </c>
      <c r="F9">
        <v>1.46</v>
      </c>
      <c r="J9">
        <v>0</v>
      </c>
    </row>
    <row r="10" spans="1:10" x14ac:dyDescent="0.25">
      <c r="A10" s="10" t="s">
        <v>10</v>
      </c>
      <c r="B10">
        <f>15+5000/365</f>
        <v>28.698630136986303</v>
      </c>
      <c r="C10">
        <f t="shared" si="0"/>
        <v>10.725341456230021</v>
      </c>
      <c r="D10">
        <v>10.725</v>
      </c>
      <c r="E10">
        <v>0</v>
      </c>
      <c r="F10">
        <v>3.14</v>
      </c>
      <c r="J10">
        <v>0</v>
      </c>
    </row>
    <row r="11" spans="1:10" x14ac:dyDescent="0.25">
      <c r="A11" s="10" t="s">
        <v>11</v>
      </c>
      <c r="C11">
        <f t="shared" si="0"/>
        <v>0</v>
      </c>
      <c r="D11">
        <v>0</v>
      </c>
      <c r="E11">
        <v>0</v>
      </c>
      <c r="F11">
        <v>0</v>
      </c>
      <c r="J11">
        <v>0</v>
      </c>
    </row>
    <row r="12" spans="1:10" x14ac:dyDescent="0.25">
      <c r="A12" s="10" t="s">
        <v>12</v>
      </c>
      <c r="C12">
        <f t="shared" si="0"/>
        <v>0</v>
      </c>
      <c r="D12">
        <v>0</v>
      </c>
      <c r="E12">
        <v>0</v>
      </c>
      <c r="F12">
        <v>0</v>
      </c>
      <c r="J12">
        <v>0</v>
      </c>
    </row>
    <row r="13" spans="1:10" x14ac:dyDescent="0.25">
      <c r="A13" s="10" t="s">
        <v>13</v>
      </c>
      <c r="C13">
        <f t="shared" si="0"/>
        <v>0</v>
      </c>
      <c r="D13">
        <v>0</v>
      </c>
      <c r="E13">
        <v>0</v>
      </c>
      <c r="F13">
        <v>0</v>
      </c>
      <c r="J13">
        <v>0</v>
      </c>
    </row>
    <row r="14" spans="1:10" x14ac:dyDescent="0.25">
      <c r="A14" s="10" t="s">
        <v>14</v>
      </c>
      <c r="C14">
        <f t="shared" si="0"/>
        <v>0</v>
      </c>
      <c r="D14">
        <v>0</v>
      </c>
      <c r="E14">
        <v>0</v>
      </c>
      <c r="F14">
        <v>0</v>
      </c>
      <c r="J14">
        <v>0</v>
      </c>
    </row>
    <row r="15" spans="1:10" x14ac:dyDescent="0.25">
      <c r="A15" s="10" t="s">
        <v>15</v>
      </c>
      <c r="C15">
        <f t="shared" si="0"/>
        <v>0</v>
      </c>
      <c r="D15">
        <v>0</v>
      </c>
      <c r="E15">
        <v>0</v>
      </c>
      <c r="F15">
        <v>0</v>
      </c>
      <c r="J15">
        <v>0</v>
      </c>
    </row>
    <row r="16" spans="1:10" x14ac:dyDescent="0.25">
      <c r="A16" s="10" t="s">
        <v>16</v>
      </c>
      <c r="C16">
        <f t="shared" si="0"/>
        <v>0</v>
      </c>
      <c r="D16">
        <v>0</v>
      </c>
      <c r="E16">
        <v>0</v>
      </c>
      <c r="F16">
        <v>0</v>
      </c>
      <c r="J16">
        <v>0</v>
      </c>
    </row>
    <row r="17" spans="1:11" x14ac:dyDescent="0.25">
      <c r="A17" s="10" t="s">
        <v>17</v>
      </c>
      <c r="B17">
        <v>44</v>
      </c>
      <c r="C17">
        <f t="shared" si="0"/>
        <v>16.443817067976529</v>
      </c>
      <c r="D17">
        <v>16.443999999999999</v>
      </c>
      <c r="E17">
        <v>4.93</v>
      </c>
      <c r="F17">
        <v>0</v>
      </c>
      <c r="G17">
        <v>16</v>
      </c>
      <c r="J17">
        <v>4.93</v>
      </c>
    </row>
    <row r="18" spans="1:11" x14ac:dyDescent="0.25">
      <c r="A18" s="10" t="s">
        <v>18</v>
      </c>
      <c r="C18">
        <f t="shared" si="0"/>
        <v>0</v>
      </c>
      <c r="D18">
        <v>0</v>
      </c>
      <c r="E18">
        <v>0</v>
      </c>
      <c r="F18">
        <v>0</v>
      </c>
      <c r="J18">
        <v>0</v>
      </c>
    </row>
    <row r="19" spans="1:11" x14ac:dyDescent="0.25">
      <c r="A19" s="10" t="s">
        <v>19</v>
      </c>
      <c r="C19">
        <f t="shared" si="0"/>
        <v>0</v>
      </c>
      <c r="D19">
        <v>0</v>
      </c>
      <c r="E19">
        <v>0</v>
      </c>
      <c r="F19">
        <v>0</v>
      </c>
      <c r="J19">
        <v>0</v>
      </c>
    </row>
    <row r="20" spans="1:11" x14ac:dyDescent="0.25">
      <c r="A20" s="10" t="s">
        <v>20</v>
      </c>
      <c r="B20">
        <v>140.80000000000001</v>
      </c>
      <c r="C20">
        <f t="shared" si="0"/>
        <v>52.620214617524887</v>
      </c>
      <c r="D20">
        <v>52.62</v>
      </c>
      <c r="E20">
        <v>15.78</v>
      </c>
      <c r="F20">
        <v>0</v>
      </c>
      <c r="G20">
        <v>19</v>
      </c>
      <c r="J20">
        <v>15.78</v>
      </c>
    </row>
    <row r="21" spans="1:11" x14ac:dyDescent="0.25">
      <c r="A21" s="10" t="s">
        <v>21</v>
      </c>
      <c r="B21">
        <v>15</v>
      </c>
      <c r="C21">
        <f t="shared" si="0"/>
        <v>5.6058467277192703</v>
      </c>
      <c r="D21">
        <v>5.6059999999999999</v>
      </c>
      <c r="E21">
        <v>0</v>
      </c>
      <c r="F21">
        <v>1.68</v>
      </c>
    </row>
    <row r="26" spans="1:11" x14ac:dyDescent="0.25">
      <c r="B26">
        <v>15.499045032798241</v>
      </c>
      <c r="C26">
        <v>0.3737231151812847</v>
      </c>
    </row>
    <row r="28" spans="1:11" x14ac:dyDescent="0.25">
      <c r="B28" t="s">
        <v>152</v>
      </c>
      <c r="D28" t="s">
        <v>153</v>
      </c>
      <c r="I28" t="s">
        <v>209</v>
      </c>
      <c r="K28" t="s">
        <v>210</v>
      </c>
    </row>
    <row r="29" spans="1:11" x14ac:dyDescent="0.25">
      <c r="A29" t="s">
        <v>207</v>
      </c>
      <c r="B29" s="1">
        <f>8314*298/6/1000000</f>
        <v>0.41292866666666667</v>
      </c>
      <c r="C29" s="1" t="s">
        <v>144</v>
      </c>
      <c r="D29" s="1">
        <f>8314*298/100000</f>
        <v>24.77572</v>
      </c>
      <c r="E29" s="1" t="s">
        <v>144</v>
      </c>
      <c r="F29">
        <v>59</v>
      </c>
      <c r="G29" t="s">
        <v>151</v>
      </c>
      <c r="I29">
        <v>1</v>
      </c>
      <c r="J29" t="s">
        <v>143</v>
      </c>
      <c r="K29">
        <v>1</v>
      </c>
    </row>
    <row r="30" spans="1:11" x14ac:dyDescent="0.25">
      <c r="B30" s="1">
        <f>B29/16</f>
        <v>2.5808041666666667E-2</v>
      </c>
      <c r="C30" s="1" t="s">
        <v>145</v>
      </c>
      <c r="D30" s="1">
        <f>D29/16</f>
        <v>1.5484825</v>
      </c>
      <c r="E30" s="1" t="s">
        <v>145</v>
      </c>
      <c r="I30">
        <f>I29*1000/3600*1000</f>
        <v>277.77777777777777</v>
      </c>
      <c r="J30" t="s">
        <v>208</v>
      </c>
      <c r="K30">
        <f>K29*1000/3600*1000</f>
        <v>277.77777777777777</v>
      </c>
    </row>
    <row r="31" spans="1:11" x14ac:dyDescent="0.25">
      <c r="B31" s="1">
        <f>1/B30</f>
        <v>38.747612581995597</v>
      </c>
      <c r="C31" s="1" t="s">
        <v>146</v>
      </c>
      <c r="D31" s="1">
        <f>1/D30</f>
        <v>0.64579354303325998</v>
      </c>
      <c r="E31" s="1" t="s">
        <v>146</v>
      </c>
      <c r="I31">
        <f>I30*3.6</f>
        <v>1000</v>
      </c>
      <c r="J31" t="s">
        <v>149</v>
      </c>
      <c r="K31">
        <f>K30*3.6</f>
        <v>1000</v>
      </c>
    </row>
    <row r="32" spans="1:11" x14ac:dyDescent="0.25">
      <c r="B32" s="1">
        <f>B31*4.21*8</f>
        <v>1305.0195917616118</v>
      </c>
      <c r="C32" s="1" t="s">
        <v>147</v>
      </c>
      <c r="D32" s="1">
        <f>D31*F29*1000000/24/3600</f>
        <v>440.99327591391597</v>
      </c>
      <c r="E32" s="1" t="s">
        <v>148</v>
      </c>
      <c r="I32">
        <f>I31/50</f>
        <v>20</v>
      </c>
      <c r="J32" t="s">
        <v>147</v>
      </c>
      <c r="K32">
        <f>K31/120</f>
        <v>8.3333333333333339</v>
      </c>
    </row>
    <row r="33" spans="1:19" x14ac:dyDescent="0.25">
      <c r="B33" s="1">
        <f>B32*50</f>
        <v>65250.97958808059</v>
      </c>
      <c r="C33" s="1" t="s">
        <v>149</v>
      </c>
      <c r="D33" s="1">
        <f>D32*50</f>
        <v>22049.663795695797</v>
      </c>
      <c r="E33" s="1" t="s">
        <v>149</v>
      </c>
    </row>
    <row r="34" spans="1:19" x14ac:dyDescent="0.25">
      <c r="B34" s="1">
        <f>B33/3.6</f>
        <v>18125.272107800163</v>
      </c>
      <c r="C34" s="1" t="s">
        <v>150</v>
      </c>
      <c r="D34" s="1">
        <f>D33/3.6</f>
        <v>6124.9066099154988</v>
      </c>
      <c r="E34" s="1" t="s">
        <v>150</v>
      </c>
      <c r="I34">
        <f>1/(8314*298/6/1000000/16)</f>
        <v>38.747612581995597</v>
      </c>
      <c r="J34" t="s">
        <v>146</v>
      </c>
      <c r="K34">
        <f>1/(8314*298/6/1000000/2)</f>
        <v>4.8434515727494496</v>
      </c>
      <c r="N34" t="s">
        <v>212</v>
      </c>
      <c r="P34" t="s">
        <v>210</v>
      </c>
      <c r="S34" t="s">
        <v>213</v>
      </c>
    </row>
    <row r="35" spans="1:19" x14ac:dyDescent="0.25">
      <c r="B35" s="1">
        <f>B34/1000*3600/1000</f>
        <v>65.250979588080597</v>
      </c>
      <c r="C35" s="1" t="s">
        <v>143</v>
      </c>
      <c r="D35" s="1">
        <f>D34/1000*3600/1000</f>
        <v>22.049663795695796</v>
      </c>
      <c r="E35" s="1" t="s">
        <v>143</v>
      </c>
      <c r="I35">
        <f>I32/I34/8</f>
        <v>6.4520104166666675E-2</v>
      </c>
      <c r="J35" t="s">
        <v>211</v>
      </c>
      <c r="K35">
        <f>K32/K34/8</f>
        <v>0.21506701388888891</v>
      </c>
      <c r="N35">
        <v>9.6466647526079008</v>
      </c>
      <c r="O35">
        <f>N35*$I$35</f>
        <v>0.62240381469917361</v>
      </c>
      <c r="P35">
        <v>2</v>
      </c>
      <c r="Q35">
        <f>K35*P35</f>
        <v>0.43013402777777782</v>
      </c>
      <c r="S35">
        <f>O35+Q35</f>
        <v>1.0525378424769514</v>
      </c>
    </row>
    <row r="36" spans="1:19" x14ac:dyDescent="0.25">
      <c r="B36" s="1"/>
      <c r="C36" s="1"/>
      <c r="D36" s="1"/>
      <c r="E36" s="1"/>
      <c r="N36">
        <v>3.8062015503875899</v>
      </c>
      <c r="O36">
        <f>N36*$I$35</f>
        <v>0.24557652051033549</v>
      </c>
      <c r="P36">
        <v>5</v>
      </c>
      <c r="Q36">
        <f>K35*P36</f>
        <v>1.0753350694444446</v>
      </c>
      <c r="S36">
        <f>O36+Q36</f>
        <v>1.3209115899547801</v>
      </c>
    </row>
    <row r="37" spans="1:19" x14ac:dyDescent="0.25">
      <c r="A37" t="s">
        <v>154</v>
      </c>
      <c r="B37" s="1">
        <f>B35/4.21</f>
        <v>15.499045032798241</v>
      </c>
      <c r="C37" s="1"/>
      <c r="D37" s="1">
        <f>D35/F29</f>
        <v>0.3737231151812847</v>
      </c>
      <c r="E37" s="1"/>
      <c r="N37" s="73"/>
    </row>
    <row r="41" spans="1:19" x14ac:dyDescent="0.25">
      <c r="E41" t="s">
        <v>438</v>
      </c>
      <c r="F41" t="s">
        <v>153</v>
      </c>
    </row>
    <row r="42" spans="1:19" x14ac:dyDescent="0.25">
      <c r="B42" t="s">
        <v>282</v>
      </c>
      <c r="F42" s="1">
        <f>8314*298/100000</f>
        <v>24.77572</v>
      </c>
      <c r="G42" s="1" t="s">
        <v>144</v>
      </c>
      <c r="H42">
        <v>15</v>
      </c>
      <c r="I42" t="s">
        <v>151</v>
      </c>
      <c r="K42">
        <f>H42/F48</f>
        <v>8.9192591999999991</v>
      </c>
    </row>
    <row r="43" spans="1:19" x14ac:dyDescent="0.25">
      <c r="B43">
        <f>1.4</f>
        <v>1.4</v>
      </c>
      <c r="C43" t="s">
        <v>278</v>
      </c>
      <c r="F43" s="1">
        <f>F42/2</f>
        <v>12.38786</v>
      </c>
      <c r="G43" s="1" t="s">
        <v>145</v>
      </c>
      <c r="K43">
        <f>F29/D35</f>
        <v>2.6757777600000003</v>
      </c>
    </row>
    <row r="44" spans="1:19" x14ac:dyDescent="0.25">
      <c r="B44">
        <f>B43*0.76</f>
        <v>1.0639999999999998</v>
      </c>
      <c r="C44" t="s">
        <v>279</v>
      </c>
      <c r="F44" s="1">
        <f>1/F43</f>
        <v>8.0724192879157497E-2</v>
      </c>
      <c r="G44" s="1" t="s">
        <v>146</v>
      </c>
    </row>
    <row r="45" spans="1:19" x14ac:dyDescent="0.25">
      <c r="B45">
        <f>B44/46</f>
        <v>2.3130434782608691E-2</v>
      </c>
      <c r="C45" t="s">
        <v>280</v>
      </c>
      <c r="F45" s="1">
        <f>F44*H42*1000000/24/3600</f>
        <v>14.014616819298178</v>
      </c>
      <c r="G45" s="1" t="s">
        <v>148</v>
      </c>
    </row>
    <row r="46" spans="1:19" x14ac:dyDescent="0.25">
      <c r="B46">
        <f>B45*1000*3600</f>
        <v>83269.565217391297</v>
      </c>
      <c r="C46" t="s">
        <v>222</v>
      </c>
      <c r="F46" s="1">
        <f>F45*120</f>
        <v>1681.7540183157814</v>
      </c>
      <c r="G46" s="1" t="s">
        <v>149</v>
      </c>
    </row>
    <row r="47" spans="1:19" x14ac:dyDescent="0.25">
      <c r="B47">
        <f>B46/1000000</f>
        <v>8.3269565217391303E-2</v>
      </c>
      <c r="C47" t="s">
        <v>281</v>
      </c>
      <c r="F47" s="1">
        <f>F46/3.6</f>
        <v>467.15389397660596</v>
      </c>
      <c r="G47" s="1" t="s">
        <v>150</v>
      </c>
    </row>
    <row r="48" spans="1:19" x14ac:dyDescent="0.25">
      <c r="F48" s="1">
        <f>F47/1000*3600/1000</f>
        <v>1.6817540183157815</v>
      </c>
      <c r="G48" s="1" t="s">
        <v>143</v>
      </c>
    </row>
  </sheetData>
  <conditionalFormatting sqref="A1:A1048576">
    <cfRule type="cellIs" dxfId="63" priority="1" operator="equal">
      <formula>15</formula>
    </cfRule>
  </conditionalFormatting>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D59563-6829-46D5-828C-0CF9AFFEBDB5}">
  <sheetPr>
    <tabColor theme="9"/>
  </sheetPr>
  <dimension ref="A1:E24"/>
  <sheetViews>
    <sheetView workbookViewId="0">
      <selection activeCell="G17" sqref="G17"/>
    </sheetView>
  </sheetViews>
  <sheetFormatPr defaultRowHeight="15" x14ac:dyDescent="0.25"/>
  <cols>
    <col min="3" max="3" width="13.140625" bestFit="1" customWidth="1"/>
  </cols>
  <sheetData>
    <row r="1" spans="1:5" x14ac:dyDescent="0.25">
      <c r="A1" s="1"/>
      <c r="B1" t="s">
        <v>181</v>
      </c>
      <c r="D1" s="1" t="s">
        <v>186</v>
      </c>
      <c r="E1" t="s">
        <v>185</v>
      </c>
    </row>
    <row r="2" spans="1:5" x14ac:dyDescent="0.25">
      <c r="A2" s="10" t="s">
        <v>2</v>
      </c>
      <c r="B2" s="69">
        <v>7696.4100695777734</v>
      </c>
      <c r="C2">
        <f>B2/8760*4</f>
        <v>3.5143424975240976</v>
      </c>
      <c r="D2">
        <v>1</v>
      </c>
      <c r="E2" s="69">
        <v>7696.4100695777734</v>
      </c>
    </row>
    <row r="3" spans="1:5" x14ac:dyDescent="0.25">
      <c r="A3" s="10" t="s">
        <v>3</v>
      </c>
      <c r="B3" s="69">
        <v>42.481425694444418</v>
      </c>
      <c r="C3">
        <f t="shared" ref="C3:C21" si="0">B3/8760*4</f>
        <v>1.9397911276002017E-2</v>
      </c>
      <c r="D3">
        <v>1</v>
      </c>
      <c r="E3" s="69">
        <v>42.481425694444418</v>
      </c>
    </row>
    <row r="4" spans="1:5" x14ac:dyDescent="0.25">
      <c r="A4" s="10" t="s">
        <v>4</v>
      </c>
      <c r="B4" s="69">
        <v>8711.2246874833345</v>
      </c>
      <c r="C4">
        <f t="shared" si="0"/>
        <v>3.9777281678006093</v>
      </c>
      <c r="D4">
        <v>1</v>
      </c>
      <c r="E4" s="69">
        <v>8711.2246874833345</v>
      </c>
    </row>
    <row r="5" spans="1:5" x14ac:dyDescent="0.25">
      <c r="A5" s="10" t="s">
        <v>5</v>
      </c>
      <c r="B5" s="69">
        <v>1028.1571960444442</v>
      </c>
      <c r="C5">
        <f t="shared" si="0"/>
        <v>0.46947817170979184</v>
      </c>
      <c r="D5">
        <v>1</v>
      </c>
      <c r="E5" s="69">
        <v>1028.1571960444442</v>
      </c>
    </row>
    <row r="6" spans="1:5" x14ac:dyDescent="0.25">
      <c r="A6" s="10" t="s">
        <v>6</v>
      </c>
      <c r="B6" s="69">
        <v>6108.6704972500047</v>
      </c>
      <c r="C6">
        <f t="shared" si="0"/>
        <v>2.7893472590182671</v>
      </c>
      <c r="D6">
        <v>1</v>
      </c>
      <c r="E6" s="69">
        <v>6108.6704972500047</v>
      </c>
    </row>
    <row r="7" spans="1:5" x14ac:dyDescent="0.25">
      <c r="A7" s="10" t="s">
        <v>7</v>
      </c>
      <c r="B7" s="69">
        <v>2120.0215906944441</v>
      </c>
      <c r="C7">
        <f t="shared" si="0"/>
        <v>0.96804638844495161</v>
      </c>
      <c r="D7">
        <v>1</v>
      </c>
      <c r="E7" s="69">
        <v>2120.0215906944441</v>
      </c>
    </row>
    <row r="8" spans="1:5" x14ac:dyDescent="0.25">
      <c r="A8" s="10" t="s">
        <v>8</v>
      </c>
      <c r="B8" s="69">
        <v>941.93474727222281</v>
      </c>
      <c r="C8">
        <f t="shared" si="0"/>
        <v>0.43010719053526153</v>
      </c>
      <c r="D8">
        <v>1</v>
      </c>
      <c r="E8" s="69">
        <v>941.93474727222281</v>
      </c>
    </row>
    <row r="9" spans="1:5" x14ac:dyDescent="0.25">
      <c r="A9" s="10" t="s">
        <v>9</v>
      </c>
      <c r="B9" s="69">
        <v>5816.5312024666673</v>
      </c>
      <c r="C9">
        <f t="shared" si="0"/>
        <v>2.6559503207610353</v>
      </c>
      <c r="D9">
        <v>1</v>
      </c>
      <c r="E9" s="69">
        <v>5816.5312024666673</v>
      </c>
    </row>
    <row r="10" spans="1:5" x14ac:dyDescent="0.25">
      <c r="A10" s="10" t="s">
        <v>10</v>
      </c>
      <c r="B10" s="69">
        <v>5535.2322707388885</v>
      </c>
      <c r="C10">
        <f t="shared" si="0"/>
        <v>2.5275033199720953</v>
      </c>
      <c r="D10">
        <v>1</v>
      </c>
      <c r="E10" s="69">
        <v>5535.2322707388885</v>
      </c>
    </row>
    <row r="11" spans="1:5" x14ac:dyDescent="0.25">
      <c r="A11" s="10" t="s">
        <v>11</v>
      </c>
      <c r="B11" s="69">
        <v>3333.0667015833315</v>
      </c>
      <c r="C11">
        <f t="shared" si="0"/>
        <v>1.5219482655631651</v>
      </c>
      <c r="D11">
        <v>1</v>
      </c>
      <c r="E11" s="69">
        <v>3333.0667015833315</v>
      </c>
    </row>
    <row r="12" spans="1:5" x14ac:dyDescent="0.25">
      <c r="A12" s="10" t="s">
        <v>12</v>
      </c>
      <c r="B12" s="69">
        <v>2827.0707714166656</v>
      </c>
      <c r="C12">
        <f t="shared" si="0"/>
        <v>1.2908998956240483</v>
      </c>
      <c r="D12">
        <v>1</v>
      </c>
      <c r="E12" s="69">
        <v>2827.0707714166656</v>
      </c>
    </row>
    <row r="13" spans="1:5" x14ac:dyDescent="0.25">
      <c r="A13" s="10" t="s">
        <v>13</v>
      </c>
      <c r="B13" s="69">
        <v>2543.6632736555566</v>
      </c>
      <c r="C13">
        <f t="shared" si="0"/>
        <v>1.1614900792947747</v>
      </c>
      <c r="D13">
        <v>1</v>
      </c>
      <c r="E13" s="69">
        <v>2543.6632736555566</v>
      </c>
    </row>
    <row r="14" spans="1:5" x14ac:dyDescent="0.25">
      <c r="A14" s="10" t="s">
        <v>14</v>
      </c>
      <c r="B14" s="69">
        <v>1999.5262623055557</v>
      </c>
      <c r="C14">
        <f t="shared" si="0"/>
        <v>0.91302569055048211</v>
      </c>
      <c r="D14">
        <v>1</v>
      </c>
      <c r="E14" s="69">
        <v>1999.5262623055557</v>
      </c>
    </row>
    <row r="15" spans="1:5" x14ac:dyDescent="0.25">
      <c r="A15" s="10" t="s">
        <v>15</v>
      </c>
      <c r="B15" s="69">
        <v>940.64482481111111</v>
      </c>
      <c r="C15">
        <f t="shared" si="0"/>
        <v>0.42951818484525622</v>
      </c>
      <c r="D15">
        <v>1</v>
      </c>
      <c r="E15" s="69">
        <v>940.64482481111111</v>
      </c>
    </row>
    <row r="16" spans="1:5" x14ac:dyDescent="0.25">
      <c r="A16" s="10" t="s">
        <v>16</v>
      </c>
      <c r="B16" s="69">
        <v>2347.5086439055535</v>
      </c>
      <c r="C16">
        <f t="shared" si="0"/>
        <v>1.0719217552080154</v>
      </c>
      <c r="D16">
        <v>1</v>
      </c>
      <c r="E16" s="69">
        <v>2347.5086439055535</v>
      </c>
    </row>
    <row r="17" spans="1:5" x14ac:dyDescent="0.25">
      <c r="A17" s="10" t="s">
        <v>17</v>
      </c>
      <c r="B17" s="69">
        <v>6082.6047940166663</v>
      </c>
      <c r="C17">
        <f t="shared" si="0"/>
        <v>2.7774451114231353</v>
      </c>
      <c r="D17">
        <v>1</v>
      </c>
      <c r="E17" s="69">
        <v>6082.6047940166663</v>
      </c>
    </row>
    <row r="18" spans="1:5" x14ac:dyDescent="0.25">
      <c r="A18" s="10" t="s">
        <v>18</v>
      </c>
      <c r="B18" s="69">
        <v>2164.3869417444444</v>
      </c>
      <c r="C18">
        <f t="shared" si="0"/>
        <v>0.98830453960933529</v>
      </c>
      <c r="D18">
        <v>1</v>
      </c>
      <c r="E18" s="69">
        <v>2164.3869417444444</v>
      </c>
    </row>
    <row r="19" spans="1:5" x14ac:dyDescent="0.25">
      <c r="A19" s="10" t="s">
        <v>19</v>
      </c>
      <c r="B19" s="69">
        <v>4417.8491065222215</v>
      </c>
      <c r="C19">
        <f t="shared" si="0"/>
        <v>2.0172826970421105</v>
      </c>
      <c r="D19">
        <v>1</v>
      </c>
      <c r="E19" s="69">
        <v>4417.8491065222215</v>
      </c>
    </row>
    <row r="20" spans="1:5" x14ac:dyDescent="0.25">
      <c r="A20" s="10" t="s">
        <v>20</v>
      </c>
      <c r="B20" s="69">
        <v>6011.6607695944449</v>
      </c>
      <c r="C20">
        <f t="shared" si="0"/>
        <v>2.745050579723491</v>
      </c>
      <c r="D20">
        <v>1</v>
      </c>
      <c r="E20" s="69">
        <v>6011.6607695944449</v>
      </c>
    </row>
    <row r="21" spans="1:5" x14ac:dyDescent="0.25">
      <c r="A21" s="10" t="s">
        <v>21</v>
      </c>
      <c r="B21" s="69">
        <v>1654.3317138</v>
      </c>
      <c r="C21">
        <f t="shared" si="0"/>
        <v>0.75540260904109591</v>
      </c>
      <c r="D21">
        <v>1</v>
      </c>
      <c r="E21" s="69">
        <v>1654.3317138</v>
      </c>
    </row>
    <row r="24" spans="1:5" x14ac:dyDescent="0.25">
      <c r="B24" s="72">
        <f>SUM(B2:B21)</f>
        <v>72322.977490577759</v>
      </c>
    </row>
  </sheetData>
  <conditionalFormatting sqref="A2:A21">
    <cfRule type="cellIs" dxfId="62" priority="1" operator="equal">
      <formula>15</formula>
    </cfRule>
  </conditionalFormatting>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6C5BBC-7831-439D-8421-BB43C2CD30AC}">
  <sheetPr>
    <tabColor theme="7" tint="0.39997558519241921"/>
  </sheetPr>
  <dimension ref="A1:U21"/>
  <sheetViews>
    <sheetView zoomScale="98" zoomScaleNormal="98" workbookViewId="0">
      <selection activeCell="L11" sqref="L11"/>
    </sheetView>
  </sheetViews>
  <sheetFormatPr defaultRowHeight="15" x14ac:dyDescent="0.25"/>
  <cols>
    <col min="2" max="2" width="7.5703125" customWidth="1"/>
    <col min="3" max="3" width="6.5703125" customWidth="1"/>
    <col min="4" max="4" width="7.7109375" customWidth="1"/>
    <col min="5" max="5" width="7.42578125" customWidth="1"/>
  </cols>
  <sheetData>
    <row r="1" spans="1:21" x14ac:dyDescent="0.25">
      <c r="B1" s="10" t="s">
        <v>2</v>
      </c>
      <c r="C1" s="10" t="s">
        <v>3</v>
      </c>
      <c r="D1" s="10" t="s">
        <v>4</v>
      </c>
      <c r="E1" s="10" t="s">
        <v>5</v>
      </c>
      <c r="F1" s="10" t="s">
        <v>6</v>
      </c>
      <c r="G1" s="10" t="s">
        <v>7</v>
      </c>
      <c r="H1" s="10" t="s">
        <v>8</v>
      </c>
      <c r="I1" s="10" t="s">
        <v>9</v>
      </c>
      <c r="J1" s="10" t="s">
        <v>10</v>
      </c>
      <c r="K1" s="10" t="s">
        <v>11</v>
      </c>
      <c r="L1" s="10" t="s">
        <v>12</v>
      </c>
      <c r="M1" s="10" t="s">
        <v>13</v>
      </c>
      <c r="N1" s="10" t="s">
        <v>14</v>
      </c>
      <c r="O1" s="10" t="s">
        <v>15</v>
      </c>
      <c r="P1" s="10" t="s">
        <v>16</v>
      </c>
      <c r="Q1" s="10" t="s">
        <v>17</v>
      </c>
      <c r="R1" s="10" t="s">
        <v>18</v>
      </c>
      <c r="S1" s="10" t="s">
        <v>19</v>
      </c>
      <c r="T1" s="10" t="s">
        <v>20</v>
      </c>
      <c r="U1" s="10" t="s">
        <v>21</v>
      </c>
    </row>
    <row r="2" spans="1:21" x14ac:dyDescent="0.25">
      <c r="A2" s="10" t="s">
        <v>2</v>
      </c>
      <c r="B2">
        <v>-1</v>
      </c>
      <c r="C2">
        <v>10.9</v>
      </c>
      <c r="D2">
        <v>10.9</v>
      </c>
      <c r="E2">
        <v>-1</v>
      </c>
      <c r="F2">
        <v>-1</v>
      </c>
      <c r="G2">
        <v>-1</v>
      </c>
      <c r="H2">
        <v>10.9</v>
      </c>
      <c r="I2">
        <v>-1</v>
      </c>
      <c r="J2">
        <v>-1</v>
      </c>
      <c r="K2">
        <v>-1</v>
      </c>
      <c r="L2">
        <v>-1</v>
      </c>
      <c r="M2">
        <v>-1</v>
      </c>
      <c r="N2">
        <v>-1</v>
      </c>
      <c r="O2">
        <v>-1</v>
      </c>
      <c r="P2">
        <v>-1</v>
      </c>
      <c r="Q2">
        <v>-1</v>
      </c>
      <c r="R2">
        <v>-1</v>
      </c>
      <c r="S2">
        <v>-1</v>
      </c>
      <c r="T2">
        <v>-1</v>
      </c>
      <c r="U2">
        <v>-1</v>
      </c>
    </row>
    <row r="3" spans="1:21" x14ac:dyDescent="0.25">
      <c r="A3" s="10" t="s">
        <v>3</v>
      </c>
      <c r="B3">
        <v>10.9</v>
      </c>
      <c r="C3">
        <v>-1</v>
      </c>
      <c r="D3">
        <v>-1</v>
      </c>
      <c r="E3">
        <v>-1</v>
      </c>
      <c r="F3">
        <v>-1</v>
      </c>
      <c r="G3">
        <v>-1</v>
      </c>
      <c r="H3">
        <v>-1</v>
      </c>
      <c r="I3">
        <v>-1</v>
      </c>
      <c r="J3">
        <v>-1</v>
      </c>
      <c r="K3">
        <v>-1</v>
      </c>
      <c r="L3">
        <v>-1</v>
      </c>
      <c r="M3">
        <v>-1</v>
      </c>
      <c r="N3">
        <v>-1</v>
      </c>
      <c r="O3">
        <v>-1</v>
      </c>
      <c r="P3">
        <v>-1</v>
      </c>
      <c r="Q3">
        <v>-1</v>
      </c>
      <c r="R3">
        <v>-1</v>
      </c>
      <c r="S3">
        <v>-1</v>
      </c>
      <c r="T3">
        <v>-1</v>
      </c>
      <c r="U3">
        <v>-1</v>
      </c>
    </row>
    <row r="4" spans="1:21" x14ac:dyDescent="0.25">
      <c r="A4" s="10" t="s">
        <v>4</v>
      </c>
      <c r="B4">
        <v>10.9</v>
      </c>
      <c r="C4">
        <v>-1</v>
      </c>
      <c r="D4">
        <v>-1</v>
      </c>
      <c r="E4">
        <v>10.9</v>
      </c>
      <c r="F4">
        <v>10.9</v>
      </c>
      <c r="G4">
        <v>-1</v>
      </c>
      <c r="H4">
        <v>-1</v>
      </c>
      <c r="I4">
        <v>10.9</v>
      </c>
      <c r="J4">
        <v>-1</v>
      </c>
      <c r="K4">
        <v>-1</v>
      </c>
      <c r="L4">
        <v>-1</v>
      </c>
      <c r="M4">
        <v>-1</v>
      </c>
      <c r="N4">
        <v>-1</v>
      </c>
      <c r="O4">
        <v>-1</v>
      </c>
      <c r="P4">
        <v>-1</v>
      </c>
      <c r="Q4">
        <v>-1</v>
      </c>
      <c r="R4">
        <v>-1</v>
      </c>
      <c r="S4">
        <v>-1</v>
      </c>
      <c r="T4">
        <v>-1</v>
      </c>
      <c r="U4">
        <v>-1</v>
      </c>
    </row>
    <row r="5" spans="1:21" x14ac:dyDescent="0.25">
      <c r="A5" s="10" t="s">
        <v>5</v>
      </c>
      <c r="B5">
        <v>-1</v>
      </c>
      <c r="C5">
        <v>-1</v>
      </c>
      <c r="D5">
        <v>10.9</v>
      </c>
      <c r="E5">
        <v>-1</v>
      </c>
      <c r="F5">
        <v>10.9</v>
      </c>
      <c r="G5">
        <v>-1</v>
      </c>
      <c r="H5">
        <v>-1</v>
      </c>
      <c r="I5">
        <v>-1</v>
      </c>
      <c r="J5">
        <v>-1</v>
      </c>
      <c r="K5">
        <v>-1</v>
      </c>
      <c r="L5">
        <v>-1</v>
      </c>
      <c r="M5">
        <v>-1</v>
      </c>
      <c r="N5">
        <v>-1</v>
      </c>
      <c r="O5">
        <v>-1</v>
      </c>
      <c r="P5">
        <v>-1</v>
      </c>
      <c r="Q5">
        <v>-1</v>
      </c>
      <c r="R5">
        <v>-1</v>
      </c>
      <c r="S5">
        <v>-1</v>
      </c>
      <c r="T5">
        <v>-1</v>
      </c>
      <c r="U5">
        <v>-1</v>
      </c>
    </row>
    <row r="6" spans="1:21" x14ac:dyDescent="0.25">
      <c r="A6" s="10" t="s">
        <v>6</v>
      </c>
      <c r="B6">
        <v>-1</v>
      </c>
      <c r="C6">
        <v>-1</v>
      </c>
      <c r="D6">
        <v>10.9</v>
      </c>
      <c r="E6">
        <v>10.9</v>
      </c>
      <c r="F6">
        <v>-1</v>
      </c>
      <c r="G6">
        <v>10.9</v>
      </c>
      <c r="H6">
        <v>-1</v>
      </c>
      <c r="I6">
        <v>10.9</v>
      </c>
      <c r="J6">
        <v>-1</v>
      </c>
      <c r="K6">
        <v>-1</v>
      </c>
      <c r="L6">
        <v>-1</v>
      </c>
      <c r="M6">
        <v>-1</v>
      </c>
      <c r="N6">
        <v>-1</v>
      </c>
      <c r="O6">
        <v>-1</v>
      </c>
      <c r="P6">
        <v>-1</v>
      </c>
      <c r="Q6">
        <v>-1</v>
      </c>
      <c r="R6">
        <v>-1</v>
      </c>
      <c r="S6">
        <v>-1</v>
      </c>
      <c r="T6">
        <v>-1</v>
      </c>
      <c r="U6">
        <v>-1</v>
      </c>
    </row>
    <row r="7" spans="1:21" x14ac:dyDescent="0.25">
      <c r="A7" s="10" t="s">
        <v>7</v>
      </c>
      <c r="B7">
        <v>-1</v>
      </c>
      <c r="C7">
        <v>-1</v>
      </c>
      <c r="D7">
        <v>-1</v>
      </c>
      <c r="E7">
        <v>-1</v>
      </c>
      <c r="F7">
        <v>10.9</v>
      </c>
      <c r="G7">
        <v>-1</v>
      </c>
      <c r="H7">
        <v>-1</v>
      </c>
      <c r="I7">
        <v>-1</v>
      </c>
      <c r="J7">
        <v>-1</v>
      </c>
      <c r="K7">
        <v>-1</v>
      </c>
      <c r="L7">
        <v>-1</v>
      </c>
      <c r="M7">
        <v>-1</v>
      </c>
      <c r="N7">
        <v>-1</v>
      </c>
      <c r="O7">
        <v>-1</v>
      </c>
      <c r="P7">
        <v>-1</v>
      </c>
      <c r="Q7">
        <v>-1</v>
      </c>
      <c r="R7">
        <v>-1</v>
      </c>
      <c r="S7">
        <v>-1</v>
      </c>
      <c r="T7">
        <v>-1</v>
      </c>
      <c r="U7">
        <v>-1</v>
      </c>
    </row>
    <row r="8" spans="1:21" x14ac:dyDescent="0.25">
      <c r="A8" s="10" t="s">
        <v>8</v>
      </c>
      <c r="B8">
        <v>10.9</v>
      </c>
      <c r="C8">
        <v>-1</v>
      </c>
      <c r="D8">
        <v>-1</v>
      </c>
      <c r="E8">
        <v>-1</v>
      </c>
      <c r="F8">
        <v>-1</v>
      </c>
      <c r="G8">
        <v>-1</v>
      </c>
      <c r="H8">
        <v>-1</v>
      </c>
      <c r="I8">
        <v>10.9</v>
      </c>
      <c r="J8">
        <v>2</v>
      </c>
      <c r="K8">
        <v>-1</v>
      </c>
      <c r="L8">
        <v>-1</v>
      </c>
      <c r="M8">
        <v>-1</v>
      </c>
      <c r="N8">
        <v>-1</v>
      </c>
      <c r="O8">
        <v>-1</v>
      </c>
      <c r="P8">
        <v>-1</v>
      </c>
      <c r="Q8">
        <v>-1</v>
      </c>
      <c r="R8">
        <v>-1</v>
      </c>
      <c r="S8">
        <v>-1</v>
      </c>
      <c r="T8">
        <v>-1</v>
      </c>
      <c r="U8">
        <v>-1</v>
      </c>
    </row>
    <row r="9" spans="1:21" x14ac:dyDescent="0.25">
      <c r="A9" s="10" t="s">
        <v>9</v>
      </c>
      <c r="B9">
        <v>-1</v>
      </c>
      <c r="C9">
        <v>-1</v>
      </c>
      <c r="D9">
        <v>10.9</v>
      </c>
      <c r="E9">
        <v>-1</v>
      </c>
      <c r="F9">
        <v>10.9</v>
      </c>
      <c r="G9">
        <v>-1</v>
      </c>
      <c r="H9">
        <v>10.9</v>
      </c>
      <c r="I9">
        <v>-1</v>
      </c>
      <c r="J9">
        <v>2</v>
      </c>
      <c r="K9">
        <v>-1</v>
      </c>
      <c r="L9">
        <v>2</v>
      </c>
      <c r="M9">
        <v>-1</v>
      </c>
      <c r="N9">
        <v>-1</v>
      </c>
      <c r="O9">
        <v>-1</v>
      </c>
      <c r="P9">
        <v>-1</v>
      </c>
      <c r="Q9">
        <v>-1</v>
      </c>
      <c r="R9">
        <v>-1</v>
      </c>
      <c r="S9">
        <v>-1</v>
      </c>
      <c r="T9">
        <v>-1</v>
      </c>
      <c r="U9">
        <v>-1</v>
      </c>
    </row>
    <row r="10" spans="1:21" x14ac:dyDescent="0.25">
      <c r="A10" s="10" t="s">
        <v>10</v>
      </c>
      <c r="B10">
        <v>-1</v>
      </c>
      <c r="C10">
        <v>-1</v>
      </c>
      <c r="D10">
        <v>-1</v>
      </c>
      <c r="E10">
        <v>-1</v>
      </c>
      <c r="F10">
        <v>-1</v>
      </c>
      <c r="G10">
        <v>-1</v>
      </c>
      <c r="H10">
        <v>2</v>
      </c>
      <c r="I10">
        <v>2</v>
      </c>
      <c r="J10">
        <v>-1</v>
      </c>
      <c r="K10">
        <v>2</v>
      </c>
      <c r="L10">
        <v>-1</v>
      </c>
      <c r="M10">
        <v>2</v>
      </c>
      <c r="N10">
        <v>-1</v>
      </c>
      <c r="O10">
        <v>-1</v>
      </c>
      <c r="P10">
        <v>-1</v>
      </c>
      <c r="Q10">
        <v>-1</v>
      </c>
      <c r="R10">
        <v>-1</v>
      </c>
      <c r="S10">
        <v>-1</v>
      </c>
      <c r="T10">
        <v>-1</v>
      </c>
      <c r="U10">
        <v>0.3</v>
      </c>
    </row>
    <row r="11" spans="1:21" x14ac:dyDescent="0.25">
      <c r="A11" s="10" t="s">
        <v>11</v>
      </c>
      <c r="B11">
        <v>-1</v>
      </c>
      <c r="C11">
        <v>-1</v>
      </c>
      <c r="D11">
        <v>-1</v>
      </c>
      <c r="E11">
        <v>-1</v>
      </c>
      <c r="F11">
        <v>-1</v>
      </c>
      <c r="G11">
        <v>-1</v>
      </c>
      <c r="H11">
        <v>-1</v>
      </c>
      <c r="I11">
        <v>-1</v>
      </c>
      <c r="J11">
        <v>2</v>
      </c>
      <c r="K11">
        <v>-1</v>
      </c>
      <c r="L11">
        <v>2</v>
      </c>
      <c r="M11">
        <v>10.9</v>
      </c>
      <c r="N11">
        <v>-1</v>
      </c>
      <c r="O11">
        <v>-1</v>
      </c>
      <c r="P11">
        <v>-1</v>
      </c>
      <c r="Q11">
        <v>-1</v>
      </c>
      <c r="R11">
        <v>-1</v>
      </c>
      <c r="S11">
        <v>-1</v>
      </c>
      <c r="T11">
        <v>-1</v>
      </c>
      <c r="U11">
        <v>-1</v>
      </c>
    </row>
    <row r="12" spans="1:21" x14ac:dyDescent="0.25">
      <c r="A12" s="10" t="s">
        <v>12</v>
      </c>
      <c r="B12">
        <v>-1</v>
      </c>
      <c r="C12">
        <v>-1</v>
      </c>
      <c r="D12">
        <v>-1</v>
      </c>
      <c r="E12">
        <v>-1</v>
      </c>
      <c r="F12">
        <v>-1</v>
      </c>
      <c r="G12">
        <v>-1</v>
      </c>
      <c r="H12">
        <v>-1</v>
      </c>
      <c r="I12">
        <v>2</v>
      </c>
      <c r="J12">
        <v>-1</v>
      </c>
      <c r="K12">
        <v>2</v>
      </c>
      <c r="L12">
        <v>-1</v>
      </c>
      <c r="M12">
        <v>2</v>
      </c>
      <c r="N12">
        <v>2</v>
      </c>
      <c r="O12">
        <v>-1</v>
      </c>
      <c r="P12">
        <v>-1</v>
      </c>
      <c r="Q12">
        <v>-1</v>
      </c>
      <c r="R12">
        <v>-1</v>
      </c>
      <c r="S12">
        <v>-1</v>
      </c>
      <c r="T12">
        <v>-1</v>
      </c>
      <c r="U12">
        <v>-1</v>
      </c>
    </row>
    <row r="13" spans="1:21" x14ac:dyDescent="0.25">
      <c r="A13" s="10" t="s">
        <v>13</v>
      </c>
      <c r="B13">
        <v>-1</v>
      </c>
      <c r="C13">
        <v>-1</v>
      </c>
      <c r="D13">
        <v>-1</v>
      </c>
      <c r="E13">
        <v>-1</v>
      </c>
      <c r="F13">
        <v>-1</v>
      </c>
      <c r="G13">
        <v>-1</v>
      </c>
      <c r="H13">
        <v>-1</v>
      </c>
      <c r="I13">
        <v>-1</v>
      </c>
      <c r="J13">
        <v>2</v>
      </c>
      <c r="K13">
        <v>10.9</v>
      </c>
      <c r="L13">
        <v>2</v>
      </c>
      <c r="M13">
        <v>-1</v>
      </c>
      <c r="N13">
        <v>10.9</v>
      </c>
      <c r="O13">
        <v>2</v>
      </c>
      <c r="P13">
        <v>10.9</v>
      </c>
      <c r="Q13">
        <v>-1</v>
      </c>
      <c r="R13">
        <v>-1</v>
      </c>
      <c r="S13">
        <v>-1</v>
      </c>
      <c r="T13">
        <v>-1</v>
      </c>
      <c r="U13">
        <v>0.7</v>
      </c>
    </row>
    <row r="14" spans="1:21" x14ac:dyDescent="0.25">
      <c r="A14" s="10" t="s">
        <v>14</v>
      </c>
      <c r="B14">
        <v>-1</v>
      </c>
      <c r="C14">
        <v>-1</v>
      </c>
      <c r="D14">
        <v>-1</v>
      </c>
      <c r="E14">
        <v>-1</v>
      </c>
      <c r="F14">
        <v>-1</v>
      </c>
      <c r="G14">
        <v>-1</v>
      </c>
      <c r="H14">
        <v>-1</v>
      </c>
      <c r="I14">
        <v>-1</v>
      </c>
      <c r="J14">
        <v>-1</v>
      </c>
      <c r="K14">
        <v>-1</v>
      </c>
      <c r="L14">
        <v>2</v>
      </c>
      <c r="M14">
        <v>10.9</v>
      </c>
      <c r="N14">
        <v>-1</v>
      </c>
      <c r="O14">
        <v>2</v>
      </c>
      <c r="P14">
        <v>-1</v>
      </c>
      <c r="Q14">
        <v>-1</v>
      </c>
      <c r="R14">
        <v>-1</v>
      </c>
      <c r="S14">
        <v>-1</v>
      </c>
      <c r="T14">
        <v>-1</v>
      </c>
      <c r="U14">
        <v>-1</v>
      </c>
    </row>
    <row r="15" spans="1:21" x14ac:dyDescent="0.25">
      <c r="A15" s="10" t="s">
        <v>15</v>
      </c>
      <c r="B15">
        <v>-1</v>
      </c>
      <c r="C15">
        <v>-1</v>
      </c>
      <c r="D15">
        <v>-1</v>
      </c>
      <c r="E15">
        <v>-1</v>
      </c>
      <c r="F15">
        <v>-1</v>
      </c>
      <c r="G15">
        <v>-1</v>
      </c>
      <c r="H15">
        <v>-1</v>
      </c>
      <c r="I15">
        <v>-1</v>
      </c>
      <c r="J15">
        <v>-1</v>
      </c>
      <c r="K15">
        <v>-1</v>
      </c>
      <c r="L15">
        <v>-1</v>
      </c>
      <c r="M15">
        <v>2</v>
      </c>
      <c r="N15">
        <v>2</v>
      </c>
      <c r="O15">
        <v>-1</v>
      </c>
      <c r="P15">
        <v>2</v>
      </c>
      <c r="Q15">
        <v>10.9</v>
      </c>
      <c r="R15">
        <v>-1</v>
      </c>
      <c r="S15">
        <v>-1</v>
      </c>
      <c r="T15">
        <v>-1</v>
      </c>
      <c r="U15">
        <v>-1</v>
      </c>
    </row>
    <row r="16" spans="1:21" x14ac:dyDescent="0.25">
      <c r="A16" s="10" t="s">
        <v>16</v>
      </c>
      <c r="B16">
        <v>-1</v>
      </c>
      <c r="C16">
        <v>-1</v>
      </c>
      <c r="D16">
        <v>-1</v>
      </c>
      <c r="E16">
        <v>-1</v>
      </c>
      <c r="F16">
        <v>-1</v>
      </c>
      <c r="G16">
        <v>-1</v>
      </c>
      <c r="H16">
        <v>-1</v>
      </c>
      <c r="I16">
        <v>-1</v>
      </c>
      <c r="J16">
        <v>-1</v>
      </c>
      <c r="K16">
        <v>-1</v>
      </c>
      <c r="L16">
        <v>-1</v>
      </c>
      <c r="M16">
        <v>10.9</v>
      </c>
      <c r="N16">
        <v>-1</v>
      </c>
      <c r="O16">
        <v>2</v>
      </c>
      <c r="P16">
        <v>-1</v>
      </c>
      <c r="Q16">
        <v>2</v>
      </c>
      <c r="R16">
        <v>2</v>
      </c>
      <c r="S16">
        <v>-1</v>
      </c>
      <c r="T16">
        <v>-1</v>
      </c>
      <c r="U16">
        <v>-1</v>
      </c>
    </row>
    <row r="17" spans="1:21" x14ac:dyDescent="0.25">
      <c r="A17" s="10" t="s">
        <v>17</v>
      </c>
      <c r="B17">
        <v>-1</v>
      </c>
      <c r="C17">
        <v>-1</v>
      </c>
      <c r="D17">
        <v>-1</v>
      </c>
      <c r="E17">
        <v>-1</v>
      </c>
      <c r="F17">
        <v>-1</v>
      </c>
      <c r="G17">
        <v>-1</v>
      </c>
      <c r="H17">
        <v>-1</v>
      </c>
      <c r="I17">
        <v>-1</v>
      </c>
      <c r="J17">
        <v>-1</v>
      </c>
      <c r="K17">
        <v>-1</v>
      </c>
      <c r="L17">
        <v>-1</v>
      </c>
      <c r="M17">
        <v>-1</v>
      </c>
      <c r="N17">
        <v>-1</v>
      </c>
      <c r="O17">
        <v>10.9</v>
      </c>
      <c r="P17">
        <v>2</v>
      </c>
      <c r="Q17">
        <v>-1</v>
      </c>
      <c r="R17">
        <v>10.9</v>
      </c>
      <c r="S17">
        <v>-1</v>
      </c>
      <c r="T17">
        <v>-1</v>
      </c>
      <c r="U17">
        <v>-1</v>
      </c>
    </row>
    <row r="18" spans="1:21" x14ac:dyDescent="0.25">
      <c r="A18" s="10" t="s">
        <v>18</v>
      </c>
      <c r="B18">
        <v>-1</v>
      </c>
      <c r="C18">
        <v>-1</v>
      </c>
      <c r="D18">
        <v>-1</v>
      </c>
      <c r="E18">
        <v>-1</v>
      </c>
      <c r="F18">
        <v>-1</v>
      </c>
      <c r="G18">
        <v>-1</v>
      </c>
      <c r="H18">
        <v>-1</v>
      </c>
      <c r="I18">
        <v>-1</v>
      </c>
      <c r="J18">
        <v>-1</v>
      </c>
      <c r="K18">
        <v>-1</v>
      </c>
      <c r="L18">
        <v>-1</v>
      </c>
      <c r="M18">
        <v>-1</v>
      </c>
      <c r="N18">
        <v>-1</v>
      </c>
      <c r="O18">
        <v>-1</v>
      </c>
      <c r="P18">
        <v>2</v>
      </c>
      <c r="Q18">
        <v>10.9</v>
      </c>
      <c r="R18">
        <v>-1</v>
      </c>
      <c r="S18">
        <v>1.1000000000000001</v>
      </c>
      <c r="T18">
        <v>-1</v>
      </c>
      <c r="U18">
        <v>-1</v>
      </c>
    </row>
    <row r="19" spans="1:21" x14ac:dyDescent="0.25">
      <c r="A19" s="10" t="s">
        <v>19</v>
      </c>
      <c r="B19">
        <v>-1</v>
      </c>
      <c r="C19">
        <v>-1</v>
      </c>
      <c r="D19">
        <v>-1</v>
      </c>
      <c r="E19">
        <v>-1</v>
      </c>
      <c r="F19">
        <v>-1</v>
      </c>
      <c r="G19">
        <v>-1</v>
      </c>
      <c r="H19">
        <v>-1</v>
      </c>
      <c r="I19">
        <v>-1</v>
      </c>
      <c r="J19">
        <v>-1</v>
      </c>
      <c r="K19">
        <v>-1</v>
      </c>
      <c r="L19">
        <v>-1</v>
      </c>
      <c r="M19">
        <v>-1</v>
      </c>
      <c r="N19">
        <v>-1</v>
      </c>
      <c r="O19">
        <v>-1</v>
      </c>
      <c r="P19">
        <v>-1</v>
      </c>
      <c r="Q19">
        <v>-1</v>
      </c>
      <c r="R19">
        <v>2.35</v>
      </c>
      <c r="S19">
        <v>-1</v>
      </c>
      <c r="T19">
        <v>1.5</v>
      </c>
      <c r="U19">
        <v>-1</v>
      </c>
    </row>
    <row r="20" spans="1:21" x14ac:dyDescent="0.25">
      <c r="A20" s="10" t="s">
        <v>20</v>
      </c>
      <c r="B20">
        <v>-1</v>
      </c>
      <c r="C20">
        <v>-1</v>
      </c>
      <c r="D20">
        <v>-1</v>
      </c>
      <c r="E20">
        <v>-1</v>
      </c>
      <c r="F20">
        <v>-1</v>
      </c>
      <c r="G20">
        <v>-1</v>
      </c>
      <c r="H20">
        <v>-1</v>
      </c>
      <c r="I20">
        <v>-1</v>
      </c>
      <c r="J20">
        <v>-1</v>
      </c>
      <c r="K20">
        <v>-1</v>
      </c>
      <c r="L20">
        <v>-1</v>
      </c>
      <c r="M20">
        <v>-1</v>
      </c>
      <c r="N20">
        <v>-1</v>
      </c>
      <c r="O20">
        <v>-1</v>
      </c>
      <c r="P20">
        <v>-1</v>
      </c>
      <c r="Q20">
        <v>-1</v>
      </c>
      <c r="R20">
        <v>-1</v>
      </c>
      <c r="S20">
        <v>1.2</v>
      </c>
      <c r="T20">
        <v>-1</v>
      </c>
      <c r="U20">
        <v>-1</v>
      </c>
    </row>
    <row r="21" spans="1:21" x14ac:dyDescent="0.25">
      <c r="A21" s="10" t="s">
        <v>21</v>
      </c>
      <c r="B21">
        <v>-1</v>
      </c>
      <c r="C21">
        <v>-1</v>
      </c>
      <c r="D21">
        <v>-1</v>
      </c>
      <c r="E21">
        <v>-1</v>
      </c>
      <c r="F21">
        <v>-1</v>
      </c>
      <c r="G21">
        <v>-1</v>
      </c>
      <c r="H21">
        <v>-1</v>
      </c>
      <c r="I21">
        <v>-1</v>
      </c>
      <c r="J21">
        <v>0.3</v>
      </c>
      <c r="K21">
        <v>-1</v>
      </c>
      <c r="L21">
        <v>-1</v>
      </c>
      <c r="M21">
        <v>0.9</v>
      </c>
      <c r="N21">
        <v>-1</v>
      </c>
      <c r="O21">
        <v>-1</v>
      </c>
      <c r="P21">
        <v>-1</v>
      </c>
      <c r="Q21">
        <v>-1</v>
      </c>
      <c r="R21">
        <v>-1</v>
      </c>
      <c r="S21">
        <v>-1</v>
      </c>
      <c r="T21">
        <v>-1</v>
      </c>
      <c r="U21">
        <v>-1</v>
      </c>
    </row>
  </sheetData>
  <conditionalFormatting sqref="B2:U3 B4 D4:U4 B5:U21">
    <cfRule type="cellIs" dxfId="61" priority="1" operator="equal">
      <formula>2</formula>
    </cfRule>
    <cfRule type="cellIs" dxfId="60" priority="2" operator="equal">
      <formula>10.9</formula>
    </cfRule>
    <cfRule type="cellIs" dxfId="59" priority="3" operator="equal">
      <formula>10900</formula>
    </cfRule>
    <cfRule type="cellIs" dxfId="58" priority="4" operator="equal">
      <formula>2000</formula>
    </cfRule>
    <cfRule type="cellIs" dxfId="57" priority="5" operator="greaterThan">
      <formula>0</formula>
    </cfRule>
  </conditionalFormatting>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3D0AAA-2A7D-4057-B0AB-FFB953217DED}">
  <sheetPr>
    <tabColor theme="7" tint="0.39997558519241921"/>
  </sheetPr>
  <dimension ref="A1:U21"/>
  <sheetViews>
    <sheetView workbookViewId="0">
      <selection activeCell="J34" sqref="J34"/>
    </sheetView>
  </sheetViews>
  <sheetFormatPr defaultRowHeight="15" x14ac:dyDescent="0.25"/>
  <cols>
    <col min="2" max="2" width="7.5703125" customWidth="1"/>
    <col min="3" max="3" width="6.5703125" customWidth="1"/>
    <col min="4" max="4" width="7.7109375" customWidth="1"/>
    <col min="5" max="5" width="7.42578125" customWidth="1"/>
  </cols>
  <sheetData>
    <row r="1" spans="1:21" x14ac:dyDescent="0.25">
      <c r="B1" s="10" t="s">
        <v>2</v>
      </c>
      <c r="C1" s="10" t="s">
        <v>3</v>
      </c>
      <c r="D1" s="10" t="s">
        <v>4</v>
      </c>
      <c r="E1" s="10" t="s">
        <v>5</v>
      </c>
      <c r="F1" s="10" t="s">
        <v>6</v>
      </c>
      <c r="G1" s="10" t="s">
        <v>7</v>
      </c>
      <c r="H1" s="10" t="s">
        <v>8</v>
      </c>
      <c r="I1" s="10" t="s">
        <v>9</v>
      </c>
      <c r="J1" s="10" t="s">
        <v>10</v>
      </c>
      <c r="K1" s="10" t="s">
        <v>11</v>
      </c>
      <c r="L1" s="10" t="s">
        <v>12</v>
      </c>
      <c r="M1" s="10" t="s">
        <v>13</v>
      </c>
      <c r="N1" s="10" t="s">
        <v>14</v>
      </c>
      <c r="O1" s="10" t="s">
        <v>15</v>
      </c>
      <c r="P1" s="10" t="s">
        <v>16</v>
      </c>
      <c r="Q1" s="10" t="s">
        <v>17</v>
      </c>
      <c r="R1" s="10" t="s">
        <v>18</v>
      </c>
      <c r="S1" s="10" t="s">
        <v>19</v>
      </c>
      <c r="T1" s="10" t="s">
        <v>20</v>
      </c>
      <c r="U1" s="10" t="s">
        <v>21</v>
      </c>
    </row>
    <row r="2" spans="1:21" x14ac:dyDescent="0.25">
      <c r="A2" s="10" t="s">
        <v>2</v>
      </c>
      <c r="B2">
        <v>-1</v>
      </c>
      <c r="C2">
        <v>-1</v>
      </c>
      <c r="D2">
        <v>-1</v>
      </c>
      <c r="E2">
        <v>-1</v>
      </c>
      <c r="F2">
        <v>-1</v>
      </c>
      <c r="G2">
        <v>-1</v>
      </c>
      <c r="H2">
        <v>-1</v>
      </c>
      <c r="I2">
        <v>-1</v>
      </c>
      <c r="J2">
        <v>-1</v>
      </c>
      <c r="K2">
        <v>-1</v>
      </c>
      <c r="L2">
        <v>-1</v>
      </c>
      <c r="M2">
        <v>-1</v>
      </c>
      <c r="N2">
        <v>-1</v>
      </c>
      <c r="O2">
        <v>-1</v>
      </c>
      <c r="P2">
        <v>-1</v>
      </c>
      <c r="Q2">
        <v>-1</v>
      </c>
      <c r="R2">
        <v>-1</v>
      </c>
      <c r="S2">
        <v>-1</v>
      </c>
      <c r="T2">
        <v>-1</v>
      </c>
      <c r="U2">
        <v>-1</v>
      </c>
    </row>
    <row r="3" spans="1:21" x14ac:dyDescent="0.25">
      <c r="A3" s="10" t="s">
        <v>3</v>
      </c>
      <c r="B3">
        <v>-1</v>
      </c>
      <c r="C3">
        <v>-1</v>
      </c>
      <c r="D3">
        <v>-1</v>
      </c>
      <c r="E3">
        <v>-1</v>
      </c>
      <c r="F3">
        <v>-1</v>
      </c>
      <c r="G3">
        <v>-1</v>
      </c>
      <c r="H3">
        <v>-1</v>
      </c>
      <c r="I3">
        <v>-1</v>
      </c>
      <c r="J3">
        <v>-1</v>
      </c>
      <c r="K3">
        <v>-1</v>
      </c>
      <c r="L3">
        <v>-1</v>
      </c>
      <c r="M3">
        <v>-1</v>
      </c>
      <c r="N3">
        <v>-1</v>
      </c>
      <c r="O3">
        <v>-1</v>
      </c>
      <c r="P3">
        <v>-1</v>
      </c>
      <c r="Q3">
        <v>-1</v>
      </c>
      <c r="R3">
        <v>-1</v>
      </c>
      <c r="S3">
        <v>-1</v>
      </c>
      <c r="T3">
        <v>-1</v>
      </c>
      <c r="U3">
        <v>-1</v>
      </c>
    </row>
    <row r="4" spans="1:21" x14ac:dyDescent="0.25">
      <c r="A4" s="10" t="s">
        <v>4</v>
      </c>
      <c r="B4">
        <v>-1</v>
      </c>
      <c r="C4">
        <v>-1</v>
      </c>
      <c r="D4">
        <v>-1</v>
      </c>
      <c r="E4">
        <v>-1</v>
      </c>
      <c r="F4">
        <v>-1</v>
      </c>
      <c r="G4">
        <v>-1</v>
      </c>
      <c r="H4">
        <v>-1</v>
      </c>
      <c r="I4">
        <v>-1</v>
      </c>
      <c r="J4">
        <v>-1</v>
      </c>
      <c r="K4">
        <v>-1</v>
      </c>
      <c r="L4">
        <v>-1</v>
      </c>
      <c r="M4">
        <v>-1</v>
      </c>
      <c r="N4">
        <v>-1</v>
      </c>
      <c r="O4">
        <v>-1</v>
      </c>
      <c r="P4">
        <v>-1</v>
      </c>
      <c r="Q4">
        <v>-1</v>
      </c>
      <c r="R4">
        <v>-1</v>
      </c>
      <c r="S4">
        <v>-1</v>
      </c>
      <c r="T4">
        <v>-1</v>
      </c>
      <c r="U4">
        <v>-1</v>
      </c>
    </row>
    <row r="5" spans="1:21" x14ac:dyDescent="0.25">
      <c r="A5" s="10" t="s">
        <v>5</v>
      </c>
      <c r="B5">
        <v>-1</v>
      </c>
      <c r="C5">
        <v>-1</v>
      </c>
      <c r="D5">
        <v>-1</v>
      </c>
      <c r="E5">
        <v>-1</v>
      </c>
      <c r="F5">
        <v>-1</v>
      </c>
      <c r="G5">
        <v>-1</v>
      </c>
      <c r="H5">
        <v>-1</v>
      </c>
      <c r="I5">
        <v>-1</v>
      </c>
      <c r="J5">
        <v>-1</v>
      </c>
      <c r="K5">
        <v>-1</v>
      </c>
      <c r="L5">
        <v>-1</v>
      </c>
      <c r="M5">
        <v>-1</v>
      </c>
      <c r="N5">
        <v>-1</v>
      </c>
      <c r="O5">
        <v>-1</v>
      </c>
      <c r="P5">
        <v>-1</v>
      </c>
      <c r="Q5">
        <v>-1</v>
      </c>
      <c r="R5">
        <v>-1</v>
      </c>
      <c r="S5">
        <v>-1</v>
      </c>
      <c r="T5">
        <v>-1</v>
      </c>
      <c r="U5">
        <v>-1</v>
      </c>
    </row>
    <row r="6" spans="1:21" x14ac:dyDescent="0.25">
      <c r="A6" s="10" t="s">
        <v>6</v>
      </c>
      <c r="B6">
        <v>-1</v>
      </c>
      <c r="C6">
        <v>-1</v>
      </c>
      <c r="D6">
        <v>-1</v>
      </c>
      <c r="E6">
        <v>-1</v>
      </c>
      <c r="F6">
        <v>-1</v>
      </c>
      <c r="G6">
        <v>-1</v>
      </c>
      <c r="H6">
        <v>-1</v>
      </c>
      <c r="I6">
        <v>-1</v>
      </c>
      <c r="J6">
        <v>-1</v>
      </c>
      <c r="K6">
        <v>-1</v>
      </c>
      <c r="L6">
        <v>-1</v>
      </c>
      <c r="M6">
        <v>-1</v>
      </c>
      <c r="N6">
        <v>-1</v>
      </c>
      <c r="O6">
        <v>-1</v>
      </c>
      <c r="P6">
        <v>-1</v>
      </c>
      <c r="Q6">
        <v>-1</v>
      </c>
      <c r="R6">
        <v>-1</v>
      </c>
      <c r="S6">
        <v>-1</v>
      </c>
      <c r="T6">
        <v>-1</v>
      </c>
      <c r="U6">
        <v>-1</v>
      </c>
    </row>
    <row r="7" spans="1:21" x14ac:dyDescent="0.25">
      <c r="A7" s="10" t="s">
        <v>7</v>
      </c>
      <c r="B7">
        <v>-1</v>
      </c>
      <c r="C7">
        <v>-1</v>
      </c>
      <c r="D7">
        <v>-1</v>
      </c>
      <c r="E7">
        <v>-1</v>
      </c>
      <c r="F7">
        <v>-1</v>
      </c>
      <c r="G7">
        <v>-1</v>
      </c>
      <c r="H7">
        <v>-1</v>
      </c>
      <c r="I7">
        <v>-1</v>
      </c>
      <c r="J7">
        <v>-1</v>
      </c>
      <c r="K7">
        <v>-1</v>
      </c>
      <c r="L7">
        <v>-1</v>
      </c>
      <c r="M7">
        <v>-1</v>
      </c>
      <c r="N7">
        <v>-1</v>
      </c>
      <c r="O7">
        <v>-1</v>
      </c>
      <c r="P7">
        <v>-1</v>
      </c>
      <c r="Q7">
        <v>-1</v>
      </c>
      <c r="R7">
        <v>-1</v>
      </c>
      <c r="S7">
        <v>-1</v>
      </c>
      <c r="T7">
        <v>-1</v>
      </c>
      <c r="U7">
        <v>-1</v>
      </c>
    </row>
    <row r="8" spans="1:21" x14ac:dyDescent="0.25">
      <c r="A8" s="10" t="s">
        <v>8</v>
      </c>
      <c r="B8">
        <v>-1</v>
      </c>
      <c r="C8">
        <v>-1</v>
      </c>
      <c r="D8">
        <v>-1</v>
      </c>
      <c r="E8">
        <v>-1</v>
      </c>
      <c r="F8">
        <v>-1</v>
      </c>
      <c r="G8">
        <v>-1</v>
      </c>
      <c r="H8">
        <v>-1</v>
      </c>
      <c r="I8">
        <v>-1</v>
      </c>
      <c r="J8">
        <v>1</v>
      </c>
      <c r="K8">
        <v>-1</v>
      </c>
      <c r="L8">
        <v>-1</v>
      </c>
      <c r="M8">
        <v>-1</v>
      </c>
      <c r="N8">
        <v>-1</v>
      </c>
      <c r="O8">
        <v>-1</v>
      </c>
      <c r="P8">
        <v>-1</v>
      </c>
      <c r="Q8">
        <v>-1</v>
      </c>
      <c r="R8">
        <v>-1</v>
      </c>
      <c r="S8">
        <v>-1</v>
      </c>
      <c r="T8">
        <v>-1</v>
      </c>
      <c r="U8">
        <v>-1</v>
      </c>
    </row>
    <row r="9" spans="1:21" x14ac:dyDescent="0.25">
      <c r="A9" s="10" t="s">
        <v>9</v>
      </c>
      <c r="B9">
        <v>-1</v>
      </c>
      <c r="C9">
        <v>-1</v>
      </c>
      <c r="D9">
        <v>-1</v>
      </c>
      <c r="E9">
        <v>-1</v>
      </c>
      <c r="F9">
        <v>-1</v>
      </c>
      <c r="G9">
        <v>-1</v>
      </c>
      <c r="H9">
        <v>-1</v>
      </c>
      <c r="I9">
        <v>-1</v>
      </c>
      <c r="J9">
        <v>1</v>
      </c>
      <c r="K9">
        <v>-1</v>
      </c>
      <c r="L9">
        <v>1</v>
      </c>
      <c r="M9">
        <v>-1</v>
      </c>
      <c r="N9">
        <v>-1</v>
      </c>
      <c r="O9">
        <v>-1</v>
      </c>
      <c r="P9">
        <v>-1</v>
      </c>
      <c r="Q9">
        <v>-1</v>
      </c>
      <c r="R9">
        <v>-1</v>
      </c>
      <c r="S9">
        <v>-1</v>
      </c>
      <c r="T9">
        <v>-1</v>
      </c>
      <c r="U9">
        <v>-1</v>
      </c>
    </row>
    <row r="10" spans="1:21" x14ac:dyDescent="0.25">
      <c r="A10" s="10" t="s">
        <v>10</v>
      </c>
      <c r="B10">
        <v>-1</v>
      </c>
      <c r="C10">
        <v>-1</v>
      </c>
      <c r="D10">
        <v>-1</v>
      </c>
      <c r="E10">
        <v>-1</v>
      </c>
      <c r="F10">
        <v>-1</v>
      </c>
      <c r="G10">
        <v>-1</v>
      </c>
      <c r="H10">
        <v>2</v>
      </c>
      <c r="I10">
        <v>2</v>
      </c>
      <c r="J10">
        <v>-1</v>
      </c>
      <c r="K10">
        <v>3</v>
      </c>
      <c r="L10">
        <v>-1</v>
      </c>
      <c r="M10">
        <v>3</v>
      </c>
      <c r="N10">
        <v>-1</v>
      </c>
      <c r="O10">
        <v>-1</v>
      </c>
      <c r="P10">
        <v>-1</v>
      </c>
      <c r="Q10">
        <v>-1</v>
      </c>
      <c r="R10">
        <v>-1</v>
      </c>
      <c r="S10">
        <v>-1</v>
      </c>
      <c r="T10">
        <v>-1</v>
      </c>
      <c r="U10">
        <v>-1</v>
      </c>
    </row>
    <row r="11" spans="1:21" x14ac:dyDescent="0.25">
      <c r="A11" s="10" t="s">
        <v>11</v>
      </c>
      <c r="B11">
        <v>-1</v>
      </c>
      <c r="C11">
        <v>-1</v>
      </c>
      <c r="D11">
        <v>-1</v>
      </c>
      <c r="E11">
        <v>-1</v>
      </c>
      <c r="F11">
        <v>-1</v>
      </c>
      <c r="G11">
        <v>-1</v>
      </c>
      <c r="H11">
        <v>-1</v>
      </c>
      <c r="I11">
        <v>-1</v>
      </c>
      <c r="J11">
        <v>4</v>
      </c>
      <c r="K11">
        <v>-1</v>
      </c>
      <c r="L11">
        <v>4</v>
      </c>
      <c r="M11">
        <v>-1</v>
      </c>
      <c r="N11">
        <v>-1</v>
      </c>
      <c r="O11">
        <v>-1</v>
      </c>
      <c r="P11">
        <v>-1</v>
      </c>
      <c r="Q11">
        <v>-1</v>
      </c>
      <c r="R11">
        <v>-1</v>
      </c>
      <c r="S11">
        <v>-1</v>
      </c>
      <c r="T11">
        <v>-1</v>
      </c>
      <c r="U11">
        <v>-1</v>
      </c>
    </row>
    <row r="12" spans="1:21" x14ac:dyDescent="0.25">
      <c r="A12" s="10" t="s">
        <v>12</v>
      </c>
      <c r="B12">
        <v>-1</v>
      </c>
      <c r="C12">
        <v>-1</v>
      </c>
      <c r="D12">
        <v>-1</v>
      </c>
      <c r="E12">
        <v>-1</v>
      </c>
      <c r="F12">
        <v>-1</v>
      </c>
      <c r="G12">
        <v>-1</v>
      </c>
      <c r="H12">
        <v>-1</v>
      </c>
      <c r="I12">
        <v>2</v>
      </c>
      <c r="J12">
        <v>-1</v>
      </c>
      <c r="K12">
        <v>3</v>
      </c>
      <c r="L12">
        <v>-1</v>
      </c>
      <c r="M12">
        <v>3</v>
      </c>
      <c r="N12">
        <v>3</v>
      </c>
      <c r="O12">
        <v>-1</v>
      </c>
      <c r="P12">
        <v>-1</v>
      </c>
      <c r="Q12">
        <v>-1</v>
      </c>
      <c r="R12">
        <v>-1</v>
      </c>
      <c r="S12">
        <v>-1</v>
      </c>
      <c r="T12">
        <v>-1</v>
      </c>
      <c r="U12">
        <v>-1</v>
      </c>
    </row>
    <row r="13" spans="1:21" x14ac:dyDescent="0.25">
      <c r="A13" s="10" t="s">
        <v>13</v>
      </c>
      <c r="B13">
        <v>-1</v>
      </c>
      <c r="C13">
        <v>-1</v>
      </c>
      <c r="D13">
        <v>-1</v>
      </c>
      <c r="E13">
        <v>-1</v>
      </c>
      <c r="F13">
        <v>-1</v>
      </c>
      <c r="G13">
        <v>-1</v>
      </c>
      <c r="H13">
        <v>-1</v>
      </c>
      <c r="I13">
        <v>-1</v>
      </c>
      <c r="J13">
        <v>4</v>
      </c>
      <c r="K13">
        <v>-1</v>
      </c>
      <c r="L13">
        <v>4</v>
      </c>
      <c r="M13">
        <v>-1</v>
      </c>
      <c r="N13">
        <v>-1</v>
      </c>
      <c r="O13">
        <v>5</v>
      </c>
      <c r="P13">
        <v>-1</v>
      </c>
      <c r="Q13">
        <v>-1</v>
      </c>
      <c r="R13">
        <v>-1</v>
      </c>
      <c r="S13">
        <v>-1</v>
      </c>
      <c r="T13">
        <v>-1</v>
      </c>
      <c r="U13">
        <v>-1</v>
      </c>
    </row>
    <row r="14" spans="1:21" x14ac:dyDescent="0.25">
      <c r="A14" s="10" t="s">
        <v>14</v>
      </c>
      <c r="B14">
        <v>-1</v>
      </c>
      <c r="C14">
        <v>-1</v>
      </c>
      <c r="D14">
        <v>-1</v>
      </c>
      <c r="E14">
        <v>-1</v>
      </c>
      <c r="F14">
        <v>-1</v>
      </c>
      <c r="G14">
        <v>-1</v>
      </c>
      <c r="H14">
        <v>-1</v>
      </c>
      <c r="I14">
        <v>-1</v>
      </c>
      <c r="J14">
        <v>-1</v>
      </c>
      <c r="K14">
        <v>-1</v>
      </c>
      <c r="L14">
        <v>4</v>
      </c>
      <c r="M14">
        <v>-1</v>
      </c>
      <c r="N14">
        <v>-1</v>
      </c>
      <c r="O14">
        <v>5</v>
      </c>
      <c r="P14">
        <v>-1</v>
      </c>
      <c r="Q14">
        <v>-1</v>
      </c>
      <c r="R14">
        <v>-1</v>
      </c>
      <c r="S14">
        <v>-1</v>
      </c>
      <c r="T14">
        <v>-1</v>
      </c>
      <c r="U14">
        <v>-1</v>
      </c>
    </row>
    <row r="15" spans="1:21" x14ac:dyDescent="0.25">
      <c r="A15" s="10" t="s">
        <v>15</v>
      </c>
      <c r="B15">
        <v>-1</v>
      </c>
      <c r="C15">
        <v>-1</v>
      </c>
      <c r="D15">
        <v>-1</v>
      </c>
      <c r="E15">
        <v>-1</v>
      </c>
      <c r="F15">
        <v>-1</v>
      </c>
      <c r="G15">
        <v>-1</v>
      </c>
      <c r="H15">
        <v>-1</v>
      </c>
      <c r="I15">
        <v>-1</v>
      </c>
      <c r="J15">
        <v>-1</v>
      </c>
      <c r="K15">
        <v>-1</v>
      </c>
      <c r="L15">
        <v>-1</v>
      </c>
      <c r="M15">
        <v>6</v>
      </c>
      <c r="N15">
        <v>6</v>
      </c>
      <c r="O15">
        <v>-1</v>
      </c>
      <c r="P15">
        <v>6</v>
      </c>
      <c r="Q15">
        <v>-1</v>
      </c>
      <c r="R15">
        <v>-1</v>
      </c>
      <c r="S15">
        <v>-1</v>
      </c>
      <c r="T15">
        <v>-1</v>
      </c>
      <c r="U15">
        <v>-1</v>
      </c>
    </row>
    <row r="16" spans="1:21" x14ac:dyDescent="0.25">
      <c r="A16" s="10" t="s">
        <v>16</v>
      </c>
      <c r="B16">
        <v>-1</v>
      </c>
      <c r="C16">
        <v>-1</v>
      </c>
      <c r="D16">
        <v>-1</v>
      </c>
      <c r="E16">
        <v>-1</v>
      </c>
      <c r="F16">
        <v>-1</v>
      </c>
      <c r="G16">
        <v>-1</v>
      </c>
      <c r="H16">
        <v>-1</v>
      </c>
      <c r="I16">
        <v>-1</v>
      </c>
      <c r="J16">
        <v>-1</v>
      </c>
      <c r="K16">
        <v>-1</v>
      </c>
      <c r="L16">
        <v>-1</v>
      </c>
      <c r="M16">
        <v>-1</v>
      </c>
      <c r="N16">
        <v>-1</v>
      </c>
      <c r="O16">
        <v>5</v>
      </c>
      <c r="P16">
        <v>-1</v>
      </c>
      <c r="Q16">
        <v>5</v>
      </c>
      <c r="R16">
        <v>5</v>
      </c>
      <c r="S16">
        <v>-1</v>
      </c>
      <c r="T16">
        <v>-1</v>
      </c>
      <c r="U16">
        <v>-1</v>
      </c>
    </row>
    <row r="17" spans="1:21" x14ac:dyDescent="0.25">
      <c r="A17" s="10" t="s">
        <v>17</v>
      </c>
      <c r="B17">
        <v>-1</v>
      </c>
      <c r="C17">
        <v>-1</v>
      </c>
      <c r="D17">
        <v>-1</v>
      </c>
      <c r="E17">
        <v>-1</v>
      </c>
      <c r="F17">
        <v>-1</v>
      </c>
      <c r="G17">
        <v>-1</v>
      </c>
      <c r="H17">
        <v>-1</v>
      </c>
      <c r="I17">
        <v>-1</v>
      </c>
      <c r="J17">
        <v>-1</v>
      </c>
      <c r="K17">
        <v>-1</v>
      </c>
      <c r="L17">
        <v>-1</v>
      </c>
      <c r="M17">
        <v>-1</v>
      </c>
      <c r="N17">
        <v>-1</v>
      </c>
      <c r="O17">
        <v>-1</v>
      </c>
      <c r="P17">
        <v>6</v>
      </c>
      <c r="Q17">
        <v>-1</v>
      </c>
      <c r="R17">
        <v>-1</v>
      </c>
      <c r="S17">
        <v>-1</v>
      </c>
      <c r="T17">
        <v>-1</v>
      </c>
      <c r="U17">
        <v>-1</v>
      </c>
    </row>
    <row r="18" spans="1:21" x14ac:dyDescent="0.25">
      <c r="A18" s="10" t="s">
        <v>18</v>
      </c>
      <c r="B18">
        <v>-1</v>
      </c>
      <c r="C18">
        <v>-1</v>
      </c>
      <c r="D18">
        <v>-1</v>
      </c>
      <c r="E18">
        <v>-1</v>
      </c>
      <c r="F18">
        <v>-1</v>
      </c>
      <c r="G18">
        <v>-1</v>
      </c>
      <c r="H18">
        <v>-1</v>
      </c>
      <c r="I18">
        <v>-1</v>
      </c>
      <c r="J18">
        <v>-1</v>
      </c>
      <c r="K18">
        <v>-1</v>
      </c>
      <c r="L18">
        <v>-1</v>
      </c>
      <c r="M18">
        <v>-1</v>
      </c>
      <c r="N18">
        <v>-1</v>
      </c>
      <c r="O18">
        <v>-1</v>
      </c>
      <c r="P18">
        <v>6</v>
      </c>
      <c r="Q18">
        <v>-1</v>
      </c>
      <c r="R18">
        <v>-1</v>
      </c>
      <c r="S18">
        <v>-1</v>
      </c>
      <c r="T18">
        <v>-1</v>
      </c>
      <c r="U18">
        <v>-1</v>
      </c>
    </row>
    <row r="19" spans="1:21" x14ac:dyDescent="0.25">
      <c r="A19" s="10" t="s">
        <v>19</v>
      </c>
      <c r="B19">
        <v>-1</v>
      </c>
      <c r="C19">
        <v>-1</v>
      </c>
      <c r="D19">
        <v>-1</v>
      </c>
      <c r="E19">
        <v>-1</v>
      </c>
      <c r="F19">
        <v>-1</v>
      </c>
      <c r="G19">
        <v>-1</v>
      </c>
      <c r="H19">
        <v>-1</v>
      </c>
      <c r="I19">
        <v>-1</v>
      </c>
      <c r="J19">
        <v>-1</v>
      </c>
      <c r="K19">
        <v>-1</v>
      </c>
      <c r="L19">
        <v>-1</v>
      </c>
      <c r="M19">
        <v>-1</v>
      </c>
      <c r="N19">
        <v>-1</v>
      </c>
      <c r="O19">
        <v>-1</v>
      </c>
      <c r="P19">
        <v>-1</v>
      </c>
      <c r="Q19">
        <v>-1</v>
      </c>
      <c r="R19">
        <v>-1</v>
      </c>
      <c r="S19">
        <v>-1</v>
      </c>
      <c r="T19">
        <v>-1</v>
      </c>
      <c r="U19">
        <v>-1</v>
      </c>
    </row>
    <row r="20" spans="1:21" x14ac:dyDescent="0.25">
      <c r="A20" s="10" t="s">
        <v>20</v>
      </c>
      <c r="B20">
        <v>-1</v>
      </c>
      <c r="C20">
        <v>-1</v>
      </c>
      <c r="D20">
        <v>-1</v>
      </c>
      <c r="E20">
        <v>-1</v>
      </c>
      <c r="F20">
        <v>-1</v>
      </c>
      <c r="G20">
        <v>-1</v>
      </c>
      <c r="H20">
        <v>-1</v>
      </c>
      <c r="I20">
        <v>-1</v>
      </c>
      <c r="J20">
        <v>-1</v>
      </c>
      <c r="K20">
        <v>-1</v>
      </c>
      <c r="L20">
        <v>-1</v>
      </c>
      <c r="M20">
        <v>-1</v>
      </c>
      <c r="N20">
        <v>-1</v>
      </c>
      <c r="O20">
        <v>-1</v>
      </c>
      <c r="P20">
        <v>-1</v>
      </c>
      <c r="Q20">
        <v>-1</v>
      </c>
      <c r="R20">
        <v>-1</v>
      </c>
      <c r="S20">
        <v>-1</v>
      </c>
      <c r="T20">
        <v>-1</v>
      </c>
      <c r="U20">
        <v>-1</v>
      </c>
    </row>
    <row r="21" spans="1:21" x14ac:dyDescent="0.25">
      <c r="A21" s="10" t="s">
        <v>21</v>
      </c>
      <c r="B21">
        <v>-1</v>
      </c>
      <c r="C21">
        <v>-1</v>
      </c>
      <c r="D21">
        <v>-1</v>
      </c>
      <c r="E21">
        <v>-1</v>
      </c>
      <c r="F21">
        <v>-1</v>
      </c>
      <c r="G21">
        <v>-1</v>
      </c>
      <c r="H21">
        <v>-1</v>
      </c>
      <c r="I21">
        <v>-1</v>
      </c>
      <c r="J21">
        <v>-1</v>
      </c>
      <c r="K21">
        <v>-1</v>
      </c>
      <c r="L21">
        <v>-1</v>
      </c>
      <c r="M21">
        <v>-1</v>
      </c>
      <c r="N21">
        <v>-1</v>
      </c>
      <c r="O21">
        <v>-1</v>
      </c>
      <c r="P21">
        <v>-1</v>
      </c>
      <c r="Q21">
        <v>-1</v>
      </c>
      <c r="R21">
        <v>-1</v>
      </c>
      <c r="S21">
        <v>-1</v>
      </c>
      <c r="T21">
        <v>-1</v>
      </c>
      <c r="U21">
        <v>-1</v>
      </c>
    </row>
  </sheetData>
  <conditionalFormatting sqref="B2:U21">
    <cfRule type="cellIs" dxfId="56" priority="1" operator="equal">
      <formula>10900</formula>
    </cfRule>
    <cfRule type="cellIs" dxfId="55" priority="2" operator="equal">
      <formula>2000</formula>
    </cfRule>
    <cfRule type="cellIs" dxfId="54" priority="3" operator="greaterThan">
      <formula>0</formula>
    </cfRule>
  </conditionalFormatting>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68DF78-0FA3-408B-BEAA-4FE3CA1C99FC}">
  <sheetPr>
    <tabColor theme="7" tint="0.39997558519241921"/>
  </sheetPr>
  <dimension ref="A1:U21"/>
  <sheetViews>
    <sheetView zoomScale="95" zoomScaleNormal="95" workbookViewId="0">
      <selection activeCell="H30" sqref="H30"/>
    </sheetView>
  </sheetViews>
  <sheetFormatPr defaultRowHeight="15" x14ac:dyDescent="0.25"/>
  <cols>
    <col min="2" max="2" width="7.5703125" customWidth="1"/>
    <col min="3" max="3" width="6.5703125" customWidth="1"/>
    <col min="4" max="4" width="7.7109375" customWidth="1"/>
    <col min="5" max="5" width="7.42578125" customWidth="1"/>
  </cols>
  <sheetData>
    <row r="1" spans="1:21" x14ac:dyDescent="0.25">
      <c r="B1" s="10" t="s">
        <v>2</v>
      </c>
      <c r="C1" s="10" t="s">
        <v>3</v>
      </c>
      <c r="D1" s="10" t="s">
        <v>4</v>
      </c>
      <c r="E1" s="10" t="s">
        <v>5</v>
      </c>
      <c r="F1" s="10" t="s">
        <v>6</v>
      </c>
      <c r="G1" s="10" t="s">
        <v>7</v>
      </c>
      <c r="H1" s="10" t="s">
        <v>8</v>
      </c>
      <c r="I1" s="10" t="s">
        <v>9</v>
      </c>
      <c r="J1" s="10" t="s">
        <v>10</v>
      </c>
      <c r="K1" s="10" t="s">
        <v>11</v>
      </c>
      <c r="L1" s="10" t="s">
        <v>12</v>
      </c>
      <c r="M1" s="10" t="s">
        <v>13</v>
      </c>
      <c r="N1" s="10" t="s">
        <v>14</v>
      </c>
      <c r="O1" s="10" t="s">
        <v>15</v>
      </c>
      <c r="P1" s="10" t="s">
        <v>16</v>
      </c>
      <c r="Q1" s="10" t="s">
        <v>17</v>
      </c>
      <c r="R1" s="10" t="s">
        <v>18</v>
      </c>
      <c r="S1" s="10" t="s">
        <v>19</v>
      </c>
      <c r="T1" s="10" t="s">
        <v>20</v>
      </c>
      <c r="U1" s="10" t="s">
        <v>21</v>
      </c>
    </row>
    <row r="2" spans="1:21" x14ac:dyDescent="0.25">
      <c r="A2" s="10" t="s">
        <v>2</v>
      </c>
      <c r="B2">
        <v>-1</v>
      </c>
      <c r="C2">
        <v>-1</v>
      </c>
      <c r="D2">
        <v>-1</v>
      </c>
      <c r="E2">
        <v>-1</v>
      </c>
      <c r="F2">
        <v>-1</v>
      </c>
      <c r="G2">
        <v>-1</v>
      </c>
      <c r="H2">
        <v>-1</v>
      </c>
      <c r="I2">
        <v>-1</v>
      </c>
      <c r="J2">
        <v>-1</v>
      </c>
      <c r="K2">
        <v>-1</v>
      </c>
      <c r="L2">
        <v>-1</v>
      </c>
      <c r="M2">
        <v>-1</v>
      </c>
      <c r="N2">
        <v>-1</v>
      </c>
      <c r="O2">
        <v>-1</v>
      </c>
      <c r="P2">
        <v>-1</v>
      </c>
      <c r="Q2">
        <v>-1</v>
      </c>
      <c r="R2">
        <v>-1</v>
      </c>
      <c r="S2">
        <v>-1</v>
      </c>
      <c r="T2">
        <v>-1</v>
      </c>
      <c r="U2">
        <v>-1</v>
      </c>
    </row>
    <row r="3" spans="1:21" x14ac:dyDescent="0.25">
      <c r="A3" s="10" t="s">
        <v>3</v>
      </c>
      <c r="B3">
        <v>-1</v>
      </c>
      <c r="C3">
        <v>-1</v>
      </c>
      <c r="D3">
        <v>-1</v>
      </c>
      <c r="E3">
        <v>-1</v>
      </c>
      <c r="F3">
        <v>-1</v>
      </c>
      <c r="G3">
        <v>-1</v>
      </c>
      <c r="H3">
        <v>-1</v>
      </c>
      <c r="I3">
        <v>-1</v>
      </c>
      <c r="J3">
        <v>-1</v>
      </c>
      <c r="K3">
        <v>-1</v>
      </c>
      <c r="L3">
        <v>-1</v>
      </c>
      <c r="M3">
        <v>-1</v>
      </c>
      <c r="N3">
        <v>-1</v>
      </c>
      <c r="O3">
        <v>-1</v>
      </c>
      <c r="P3">
        <v>-1</v>
      </c>
      <c r="Q3">
        <v>-1</v>
      </c>
      <c r="R3">
        <v>-1</v>
      </c>
      <c r="S3">
        <v>-1</v>
      </c>
      <c r="T3">
        <v>-1</v>
      </c>
      <c r="U3">
        <v>-1</v>
      </c>
    </row>
    <row r="4" spans="1:21" x14ac:dyDescent="0.25">
      <c r="A4" s="10" t="s">
        <v>4</v>
      </c>
      <c r="B4">
        <v>-1</v>
      </c>
      <c r="C4">
        <v>-1</v>
      </c>
      <c r="D4">
        <v>-1</v>
      </c>
      <c r="E4">
        <v>-1</v>
      </c>
      <c r="F4">
        <v>-1</v>
      </c>
      <c r="G4">
        <v>-1</v>
      </c>
      <c r="H4">
        <v>-1</v>
      </c>
      <c r="I4">
        <v>-1</v>
      </c>
      <c r="J4">
        <v>-1</v>
      </c>
      <c r="K4">
        <v>-1</v>
      </c>
      <c r="L4">
        <v>-1</v>
      </c>
      <c r="M4">
        <v>2</v>
      </c>
      <c r="N4">
        <v>-1</v>
      </c>
      <c r="O4">
        <v>-1</v>
      </c>
      <c r="P4">
        <v>-1</v>
      </c>
      <c r="Q4">
        <v>-1</v>
      </c>
      <c r="R4">
        <v>-1</v>
      </c>
      <c r="S4">
        <v>-1</v>
      </c>
      <c r="T4">
        <v>-1</v>
      </c>
      <c r="U4">
        <v>-1</v>
      </c>
    </row>
    <row r="5" spans="1:21" x14ac:dyDescent="0.25">
      <c r="A5" s="10" t="s">
        <v>5</v>
      </c>
      <c r="B5">
        <v>-1</v>
      </c>
      <c r="C5">
        <v>-1</v>
      </c>
      <c r="D5">
        <v>-1</v>
      </c>
      <c r="E5">
        <v>-1</v>
      </c>
      <c r="F5">
        <v>-1</v>
      </c>
      <c r="G5">
        <v>-1</v>
      </c>
      <c r="H5">
        <v>-1</v>
      </c>
      <c r="I5">
        <v>-1</v>
      </c>
      <c r="J5">
        <v>-1</v>
      </c>
      <c r="K5">
        <v>-1</v>
      </c>
      <c r="L5">
        <v>-1</v>
      </c>
      <c r="M5">
        <v>-1</v>
      </c>
      <c r="N5">
        <v>-1</v>
      </c>
      <c r="O5">
        <v>-1</v>
      </c>
      <c r="P5">
        <v>-1</v>
      </c>
      <c r="Q5">
        <v>-1</v>
      </c>
      <c r="R5">
        <v>-1</v>
      </c>
      <c r="S5">
        <v>-1</v>
      </c>
      <c r="T5">
        <v>-1</v>
      </c>
      <c r="U5">
        <v>-1</v>
      </c>
    </row>
    <row r="6" spans="1:21" x14ac:dyDescent="0.25">
      <c r="A6" s="10" t="s">
        <v>6</v>
      </c>
      <c r="B6">
        <v>-1</v>
      </c>
      <c r="C6">
        <v>-1</v>
      </c>
      <c r="D6">
        <v>-1</v>
      </c>
      <c r="E6">
        <v>-1</v>
      </c>
      <c r="F6">
        <v>-1</v>
      </c>
      <c r="G6">
        <v>-1</v>
      </c>
      <c r="H6">
        <v>-1</v>
      </c>
      <c r="I6">
        <v>-1</v>
      </c>
      <c r="J6">
        <v>-1</v>
      </c>
      <c r="K6">
        <v>-1</v>
      </c>
      <c r="L6">
        <v>-1</v>
      </c>
      <c r="M6">
        <v>-1</v>
      </c>
      <c r="N6">
        <v>-1</v>
      </c>
      <c r="O6">
        <v>-1</v>
      </c>
      <c r="P6">
        <v>-1</v>
      </c>
      <c r="Q6">
        <v>-1</v>
      </c>
      <c r="R6">
        <v>-1</v>
      </c>
      <c r="S6">
        <v>-1</v>
      </c>
      <c r="T6">
        <v>-1</v>
      </c>
      <c r="U6">
        <v>-1</v>
      </c>
    </row>
    <row r="7" spans="1:21" x14ac:dyDescent="0.25">
      <c r="A7" s="10" t="s">
        <v>7</v>
      </c>
      <c r="B7">
        <v>-1</v>
      </c>
      <c r="C7">
        <v>-1</v>
      </c>
      <c r="D7">
        <v>-1</v>
      </c>
      <c r="E7">
        <v>-1</v>
      </c>
      <c r="F7">
        <v>-1</v>
      </c>
      <c r="G7">
        <v>-1</v>
      </c>
      <c r="H7">
        <v>-1</v>
      </c>
      <c r="I7">
        <v>-1</v>
      </c>
      <c r="J7">
        <v>-1</v>
      </c>
      <c r="K7">
        <v>-1</v>
      </c>
      <c r="L7">
        <v>-1</v>
      </c>
      <c r="M7">
        <v>-1</v>
      </c>
      <c r="N7">
        <v>-1</v>
      </c>
      <c r="O7">
        <v>-1</v>
      </c>
      <c r="P7">
        <v>-1</v>
      </c>
      <c r="Q7">
        <v>-1</v>
      </c>
      <c r="R7">
        <v>-1</v>
      </c>
      <c r="S7">
        <v>-1</v>
      </c>
      <c r="T7">
        <v>-1</v>
      </c>
      <c r="U7">
        <v>-1</v>
      </c>
    </row>
    <row r="8" spans="1:21" x14ac:dyDescent="0.25">
      <c r="A8" s="10" t="s">
        <v>8</v>
      </c>
      <c r="B8">
        <v>-1</v>
      </c>
      <c r="C8">
        <v>-1</v>
      </c>
      <c r="D8">
        <v>-1</v>
      </c>
      <c r="E8">
        <v>-1</v>
      </c>
      <c r="F8">
        <v>-1</v>
      </c>
      <c r="G8">
        <v>-1</v>
      </c>
      <c r="H8">
        <v>-1</v>
      </c>
      <c r="I8">
        <v>-1</v>
      </c>
      <c r="J8">
        <v>-1</v>
      </c>
      <c r="K8">
        <v>-1</v>
      </c>
      <c r="L8">
        <v>-1</v>
      </c>
      <c r="M8">
        <v>-1</v>
      </c>
      <c r="N8">
        <v>-1</v>
      </c>
      <c r="O8">
        <v>-1</v>
      </c>
      <c r="P8">
        <v>-1</v>
      </c>
      <c r="Q8">
        <v>-1</v>
      </c>
      <c r="R8">
        <v>-1</v>
      </c>
      <c r="S8">
        <v>-1</v>
      </c>
      <c r="T8">
        <v>-1</v>
      </c>
      <c r="U8">
        <v>-1</v>
      </c>
    </row>
    <row r="9" spans="1:21" x14ac:dyDescent="0.25">
      <c r="A9" s="10" t="s">
        <v>9</v>
      </c>
      <c r="B9">
        <v>-1</v>
      </c>
      <c r="C9">
        <v>-1</v>
      </c>
      <c r="D9">
        <v>-1</v>
      </c>
      <c r="E9">
        <v>-1</v>
      </c>
      <c r="F9">
        <v>-1</v>
      </c>
      <c r="G9">
        <v>-1</v>
      </c>
      <c r="H9">
        <v>-1</v>
      </c>
      <c r="I9">
        <v>-1</v>
      </c>
      <c r="J9">
        <v>-1</v>
      </c>
      <c r="K9">
        <v>2</v>
      </c>
      <c r="L9">
        <v>-1</v>
      </c>
      <c r="M9">
        <v>-1</v>
      </c>
      <c r="N9">
        <v>-1</v>
      </c>
      <c r="O9">
        <v>-1</v>
      </c>
      <c r="P9">
        <v>-1</v>
      </c>
      <c r="Q9">
        <v>-1</v>
      </c>
      <c r="R9">
        <v>-1</v>
      </c>
      <c r="S9">
        <v>-1</v>
      </c>
      <c r="T9">
        <v>-1</v>
      </c>
      <c r="U9">
        <v>-1</v>
      </c>
    </row>
    <row r="10" spans="1:21" x14ac:dyDescent="0.25">
      <c r="A10" s="10" t="s">
        <v>10</v>
      </c>
      <c r="B10">
        <v>-1</v>
      </c>
      <c r="C10">
        <v>-1</v>
      </c>
      <c r="D10">
        <v>-1</v>
      </c>
      <c r="E10">
        <v>-1</v>
      </c>
      <c r="F10">
        <v>-1</v>
      </c>
      <c r="G10">
        <v>-1</v>
      </c>
      <c r="H10">
        <v>-1</v>
      </c>
      <c r="I10">
        <v>-1</v>
      </c>
      <c r="J10">
        <v>-1</v>
      </c>
      <c r="K10">
        <v>-1</v>
      </c>
      <c r="L10">
        <v>0.6</v>
      </c>
      <c r="M10">
        <v>0.8</v>
      </c>
      <c r="N10">
        <v>-1</v>
      </c>
      <c r="O10">
        <v>-1</v>
      </c>
      <c r="P10">
        <v>-1</v>
      </c>
      <c r="Q10">
        <v>-1</v>
      </c>
      <c r="R10">
        <v>-1</v>
      </c>
      <c r="S10">
        <v>-1</v>
      </c>
      <c r="T10">
        <v>-1</v>
      </c>
      <c r="U10">
        <v>-1</v>
      </c>
    </row>
    <row r="11" spans="1:21" x14ac:dyDescent="0.25">
      <c r="A11" s="10" t="s">
        <v>11</v>
      </c>
      <c r="B11">
        <v>-1</v>
      </c>
      <c r="C11">
        <v>-1</v>
      </c>
      <c r="D11">
        <v>-1</v>
      </c>
      <c r="E11">
        <v>-1</v>
      </c>
      <c r="F11">
        <v>-1</v>
      </c>
      <c r="G11">
        <v>-1</v>
      </c>
      <c r="H11">
        <v>-1</v>
      </c>
      <c r="I11">
        <v>2</v>
      </c>
      <c r="J11">
        <v>-1</v>
      </c>
      <c r="K11">
        <v>-1</v>
      </c>
      <c r="L11">
        <v>-1</v>
      </c>
      <c r="M11">
        <v>-1</v>
      </c>
      <c r="N11">
        <v>1</v>
      </c>
      <c r="O11">
        <v>-1</v>
      </c>
      <c r="P11">
        <v>-1</v>
      </c>
      <c r="Q11">
        <v>-1</v>
      </c>
      <c r="R11">
        <v>-1</v>
      </c>
      <c r="S11">
        <v>-1</v>
      </c>
      <c r="T11">
        <v>-1</v>
      </c>
      <c r="U11">
        <v>-1</v>
      </c>
    </row>
    <row r="12" spans="1:21" x14ac:dyDescent="0.25">
      <c r="A12" s="10" t="s">
        <v>12</v>
      </c>
      <c r="B12">
        <v>-1</v>
      </c>
      <c r="C12">
        <v>-1</v>
      </c>
      <c r="D12">
        <v>-1</v>
      </c>
      <c r="E12">
        <v>-1</v>
      </c>
      <c r="F12">
        <v>-1</v>
      </c>
      <c r="G12">
        <v>-1</v>
      </c>
      <c r="H12">
        <v>-1</v>
      </c>
      <c r="I12">
        <v>-1</v>
      </c>
      <c r="J12">
        <v>0.6</v>
      </c>
      <c r="K12">
        <v>-1</v>
      </c>
      <c r="L12">
        <v>-1</v>
      </c>
      <c r="M12">
        <v>-1</v>
      </c>
      <c r="N12">
        <v>-1</v>
      </c>
      <c r="O12">
        <v>-1</v>
      </c>
      <c r="P12">
        <v>-1</v>
      </c>
      <c r="Q12">
        <v>-1</v>
      </c>
      <c r="R12">
        <v>-1</v>
      </c>
      <c r="S12">
        <v>-1</v>
      </c>
      <c r="T12">
        <v>-1</v>
      </c>
      <c r="U12">
        <v>-1</v>
      </c>
    </row>
    <row r="13" spans="1:21" x14ac:dyDescent="0.25">
      <c r="A13" s="10" t="s">
        <v>13</v>
      </c>
      <c r="B13">
        <v>-1</v>
      </c>
      <c r="C13">
        <v>-1</v>
      </c>
      <c r="D13">
        <v>2</v>
      </c>
      <c r="E13">
        <v>-1</v>
      </c>
      <c r="F13">
        <v>-1</v>
      </c>
      <c r="G13">
        <v>-1</v>
      </c>
      <c r="H13">
        <v>-1</v>
      </c>
      <c r="I13">
        <v>-1</v>
      </c>
      <c r="J13">
        <v>0.8</v>
      </c>
      <c r="K13">
        <v>-1</v>
      </c>
      <c r="L13">
        <v>-1</v>
      </c>
      <c r="M13">
        <v>-1</v>
      </c>
      <c r="N13">
        <v>-1</v>
      </c>
      <c r="O13">
        <v>-1</v>
      </c>
      <c r="P13">
        <v>2</v>
      </c>
      <c r="Q13">
        <v>-1</v>
      </c>
      <c r="R13">
        <v>-1</v>
      </c>
      <c r="S13">
        <v>-1</v>
      </c>
      <c r="T13">
        <v>-1</v>
      </c>
      <c r="U13">
        <v>1</v>
      </c>
    </row>
    <row r="14" spans="1:21" x14ac:dyDescent="0.25">
      <c r="A14" s="10" t="s">
        <v>14</v>
      </c>
      <c r="B14">
        <v>-1</v>
      </c>
      <c r="C14">
        <v>-1</v>
      </c>
      <c r="D14">
        <v>-1</v>
      </c>
      <c r="E14">
        <v>-1</v>
      </c>
      <c r="F14">
        <v>-1</v>
      </c>
      <c r="G14">
        <v>-1</v>
      </c>
      <c r="H14">
        <v>-1</v>
      </c>
      <c r="I14">
        <v>-1</v>
      </c>
      <c r="J14">
        <v>-1</v>
      </c>
      <c r="K14">
        <v>1</v>
      </c>
      <c r="L14">
        <v>-1</v>
      </c>
      <c r="M14">
        <v>-1</v>
      </c>
      <c r="N14">
        <v>-1</v>
      </c>
      <c r="O14">
        <v>-1</v>
      </c>
      <c r="P14">
        <v>-1</v>
      </c>
      <c r="Q14">
        <v>0.6</v>
      </c>
      <c r="R14">
        <v>-1</v>
      </c>
      <c r="S14">
        <v>-1</v>
      </c>
      <c r="T14">
        <v>-1</v>
      </c>
      <c r="U14">
        <v>-1</v>
      </c>
    </row>
    <row r="15" spans="1:21" x14ac:dyDescent="0.25">
      <c r="A15" s="10" t="s">
        <v>15</v>
      </c>
      <c r="B15">
        <v>-1</v>
      </c>
      <c r="C15">
        <v>-1</v>
      </c>
      <c r="D15">
        <v>-1</v>
      </c>
      <c r="E15">
        <v>-1</v>
      </c>
      <c r="F15">
        <v>-1</v>
      </c>
      <c r="G15">
        <v>-1</v>
      </c>
      <c r="H15">
        <v>-1</v>
      </c>
      <c r="I15">
        <v>-1</v>
      </c>
      <c r="J15">
        <v>-1</v>
      </c>
      <c r="K15">
        <v>-1</v>
      </c>
      <c r="L15">
        <v>-1</v>
      </c>
      <c r="M15">
        <v>-1</v>
      </c>
      <c r="N15">
        <v>-1</v>
      </c>
      <c r="O15">
        <v>-1</v>
      </c>
      <c r="P15">
        <v>-1</v>
      </c>
      <c r="Q15">
        <v>-1</v>
      </c>
      <c r="R15">
        <v>-1</v>
      </c>
      <c r="S15">
        <v>-1</v>
      </c>
      <c r="T15">
        <v>-1</v>
      </c>
      <c r="U15">
        <v>-1</v>
      </c>
    </row>
    <row r="16" spans="1:21" x14ac:dyDescent="0.25">
      <c r="A16" s="10" t="s">
        <v>16</v>
      </c>
      <c r="B16">
        <v>-1</v>
      </c>
      <c r="C16">
        <v>-1</v>
      </c>
      <c r="D16">
        <v>-1</v>
      </c>
      <c r="E16">
        <v>-1</v>
      </c>
      <c r="F16">
        <v>-1</v>
      </c>
      <c r="G16">
        <v>-1</v>
      </c>
      <c r="H16">
        <v>-1</v>
      </c>
      <c r="I16">
        <v>-1</v>
      </c>
      <c r="J16">
        <v>-1</v>
      </c>
      <c r="K16">
        <v>-1</v>
      </c>
      <c r="L16">
        <v>-1</v>
      </c>
      <c r="M16">
        <v>2</v>
      </c>
      <c r="N16">
        <v>-1</v>
      </c>
      <c r="O16">
        <v>-1</v>
      </c>
      <c r="P16">
        <v>-1</v>
      </c>
      <c r="Q16">
        <v>-1</v>
      </c>
      <c r="R16">
        <v>-1</v>
      </c>
      <c r="S16">
        <v>2</v>
      </c>
      <c r="T16">
        <v>1</v>
      </c>
      <c r="U16">
        <v>-1</v>
      </c>
    </row>
    <row r="17" spans="1:21" x14ac:dyDescent="0.25">
      <c r="A17" s="10" t="s">
        <v>17</v>
      </c>
      <c r="B17">
        <v>-1</v>
      </c>
      <c r="C17">
        <v>-1</v>
      </c>
      <c r="D17">
        <v>-1</v>
      </c>
      <c r="E17">
        <v>-1</v>
      </c>
      <c r="F17">
        <v>-1</v>
      </c>
      <c r="G17">
        <v>-1</v>
      </c>
      <c r="H17">
        <v>-1</v>
      </c>
      <c r="I17">
        <v>-1</v>
      </c>
      <c r="J17">
        <v>-1</v>
      </c>
      <c r="K17">
        <v>-1</v>
      </c>
      <c r="L17">
        <v>-1</v>
      </c>
      <c r="M17">
        <v>-1</v>
      </c>
      <c r="N17">
        <v>0.6</v>
      </c>
      <c r="O17">
        <v>-1</v>
      </c>
      <c r="P17">
        <v>-1</v>
      </c>
      <c r="Q17">
        <v>-1</v>
      </c>
      <c r="R17">
        <v>-1</v>
      </c>
      <c r="S17">
        <v>-1</v>
      </c>
      <c r="T17">
        <v>-1</v>
      </c>
      <c r="U17">
        <v>-1</v>
      </c>
    </row>
    <row r="18" spans="1:21" x14ac:dyDescent="0.25">
      <c r="A18" s="10" t="s">
        <v>18</v>
      </c>
      <c r="B18">
        <v>-1</v>
      </c>
      <c r="C18">
        <v>-1</v>
      </c>
      <c r="D18">
        <v>-1</v>
      </c>
      <c r="E18">
        <v>-1</v>
      </c>
      <c r="F18">
        <v>-1</v>
      </c>
      <c r="G18">
        <v>-1</v>
      </c>
      <c r="H18">
        <v>-1</v>
      </c>
      <c r="I18">
        <v>-1</v>
      </c>
      <c r="J18">
        <v>-1</v>
      </c>
      <c r="K18">
        <v>-1</v>
      </c>
      <c r="L18">
        <v>-1</v>
      </c>
      <c r="M18">
        <v>-1</v>
      </c>
      <c r="N18">
        <v>-1</v>
      </c>
      <c r="O18">
        <v>-1</v>
      </c>
      <c r="P18">
        <v>-1</v>
      </c>
      <c r="Q18">
        <v>-1</v>
      </c>
      <c r="R18">
        <v>-1</v>
      </c>
      <c r="S18">
        <v>-1</v>
      </c>
      <c r="T18">
        <v>-1</v>
      </c>
      <c r="U18">
        <v>-1</v>
      </c>
    </row>
    <row r="19" spans="1:21" x14ac:dyDescent="0.25">
      <c r="A19" s="10" t="s">
        <v>19</v>
      </c>
      <c r="B19">
        <v>-1</v>
      </c>
      <c r="C19">
        <v>-1</v>
      </c>
      <c r="D19">
        <v>-1</v>
      </c>
      <c r="E19">
        <v>-1</v>
      </c>
      <c r="F19">
        <v>-1</v>
      </c>
      <c r="G19">
        <v>-1</v>
      </c>
      <c r="H19">
        <v>-1</v>
      </c>
      <c r="I19">
        <v>-1</v>
      </c>
      <c r="J19">
        <v>-1</v>
      </c>
      <c r="K19">
        <v>-1</v>
      </c>
      <c r="L19">
        <v>-1</v>
      </c>
      <c r="M19">
        <v>-1</v>
      </c>
      <c r="N19">
        <v>-1</v>
      </c>
      <c r="O19">
        <v>-1</v>
      </c>
      <c r="P19">
        <v>2</v>
      </c>
      <c r="Q19">
        <v>-1</v>
      </c>
      <c r="R19">
        <v>-1</v>
      </c>
      <c r="S19">
        <v>-1</v>
      </c>
      <c r="T19">
        <v>2.5</v>
      </c>
      <c r="U19">
        <v>-1</v>
      </c>
    </row>
    <row r="20" spans="1:21" x14ac:dyDescent="0.25">
      <c r="A20" s="10" t="s">
        <v>20</v>
      </c>
      <c r="B20">
        <v>-1</v>
      </c>
      <c r="C20">
        <v>-1</v>
      </c>
      <c r="D20">
        <v>-1</v>
      </c>
      <c r="E20">
        <v>-1</v>
      </c>
      <c r="F20">
        <v>-1</v>
      </c>
      <c r="G20">
        <v>-1</v>
      </c>
      <c r="H20">
        <v>-1</v>
      </c>
      <c r="I20">
        <v>-1</v>
      </c>
      <c r="J20">
        <v>-1</v>
      </c>
      <c r="K20">
        <v>-1</v>
      </c>
      <c r="L20">
        <v>-1</v>
      </c>
      <c r="M20">
        <v>-1</v>
      </c>
      <c r="N20">
        <v>-1</v>
      </c>
      <c r="O20">
        <v>-1</v>
      </c>
      <c r="P20">
        <v>1</v>
      </c>
      <c r="Q20">
        <v>-1</v>
      </c>
      <c r="R20">
        <v>-1</v>
      </c>
      <c r="S20">
        <v>2.5</v>
      </c>
      <c r="T20">
        <v>-1</v>
      </c>
      <c r="U20">
        <v>1</v>
      </c>
    </row>
    <row r="21" spans="1:21" x14ac:dyDescent="0.25">
      <c r="A21" s="10" t="s">
        <v>21</v>
      </c>
      <c r="B21">
        <v>-1</v>
      </c>
      <c r="C21">
        <v>-1</v>
      </c>
      <c r="D21">
        <v>-1</v>
      </c>
      <c r="E21">
        <v>-1</v>
      </c>
      <c r="F21">
        <v>-1</v>
      </c>
      <c r="G21">
        <v>-1</v>
      </c>
      <c r="H21">
        <v>-1</v>
      </c>
      <c r="I21">
        <v>-1</v>
      </c>
      <c r="J21">
        <v>-1</v>
      </c>
      <c r="K21">
        <v>-1</v>
      </c>
      <c r="L21">
        <v>-1</v>
      </c>
      <c r="M21">
        <v>1</v>
      </c>
      <c r="N21">
        <v>-1</v>
      </c>
      <c r="O21">
        <v>-1</v>
      </c>
      <c r="P21">
        <v>-1</v>
      </c>
      <c r="Q21">
        <v>-1</v>
      </c>
      <c r="R21">
        <v>-1</v>
      </c>
      <c r="S21">
        <v>-1</v>
      </c>
      <c r="T21">
        <v>1</v>
      </c>
      <c r="U21">
        <v>-1</v>
      </c>
    </row>
  </sheetData>
  <conditionalFormatting sqref="B2:U21">
    <cfRule type="cellIs" dxfId="53" priority="1" operator="equal">
      <formula>2</formula>
    </cfRule>
    <cfRule type="cellIs" dxfId="52" priority="2" operator="equal">
      <formula>10.9</formula>
    </cfRule>
    <cfRule type="cellIs" dxfId="51" priority="3" operator="equal">
      <formula>10900</formula>
    </cfRule>
    <cfRule type="cellIs" dxfId="50" priority="4" operator="equal">
      <formula>2000</formula>
    </cfRule>
    <cfRule type="cellIs" dxfId="49" priority="5" operator="greaterThan">
      <formula>0</formula>
    </cfRule>
  </conditionalFormatting>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C73613-913B-41E6-A560-0DC75F38BA87}">
  <sheetPr>
    <tabColor theme="7" tint="0.39997558519241921"/>
  </sheetPr>
  <dimension ref="A1:U21"/>
  <sheetViews>
    <sheetView workbookViewId="0">
      <selection activeCell="U21" sqref="A1:U21"/>
    </sheetView>
  </sheetViews>
  <sheetFormatPr defaultRowHeight="15" x14ac:dyDescent="0.25"/>
  <cols>
    <col min="2" max="2" width="7.5703125" customWidth="1"/>
    <col min="3" max="3" width="6.5703125" customWidth="1"/>
    <col min="4" max="4" width="7.7109375" customWidth="1"/>
    <col min="5" max="5" width="7.42578125" customWidth="1"/>
  </cols>
  <sheetData>
    <row r="1" spans="1:21" x14ac:dyDescent="0.25">
      <c r="B1" s="10" t="s">
        <v>2</v>
      </c>
      <c r="C1" s="10" t="s">
        <v>3</v>
      </c>
      <c r="D1" s="10" t="s">
        <v>4</v>
      </c>
      <c r="E1" s="10" t="s">
        <v>5</v>
      </c>
      <c r="F1" s="10" t="s">
        <v>6</v>
      </c>
      <c r="G1" s="10" t="s">
        <v>7</v>
      </c>
      <c r="H1" s="10" t="s">
        <v>8</v>
      </c>
      <c r="I1" s="10" t="s">
        <v>9</v>
      </c>
      <c r="J1" s="10" t="s">
        <v>10</v>
      </c>
      <c r="K1" s="10" t="s">
        <v>11</v>
      </c>
      <c r="L1" s="10" t="s">
        <v>12</v>
      </c>
      <c r="M1" s="10" t="s">
        <v>13</v>
      </c>
      <c r="N1" s="10" t="s">
        <v>14</v>
      </c>
      <c r="O1" s="10" t="s">
        <v>15</v>
      </c>
      <c r="P1" s="10" t="s">
        <v>16</v>
      </c>
      <c r="Q1" s="10" t="s">
        <v>17</v>
      </c>
      <c r="R1" s="10" t="s">
        <v>18</v>
      </c>
      <c r="S1" s="10" t="s">
        <v>19</v>
      </c>
      <c r="T1" s="10" t="s">
        <v>20</v>
      </c>
      <c r="U1" s="10" t="s">
        <v>21</v>
      </c>
    </row>
    <row r="2" spans="1:21" x14ac:dyDescent="0.25">
      <c r="A2" s="10" t="s">
        <v>2</v>
      </c>
      <c r="B2">
        <v>-1</v>
      </c>
      <c r="C2">
        <v>-1</v>
      </c>
      <c r="D2">
        <v>-1</v>
      </c>
      <c r="E2">
        <v>-1</v>
      </c>
      <c r="F2">
        <v>-1</v>
      </c>
      <c r="G2">
        <v>-1</v>
      </c>
      <c r="H2">
        <v>-1</v>
      </c>
      <c r="I2">
        <v>-1</v>
      </c>
      <c r="J2">
        <v>-1</v>
      </c>
      <c r="K2">
        <v>-1</v>
      </c>
      <c r="L2">
        <v>-1</v>
      </c>
      <c r="M2">
        <v>-1</v>
      </c>
      <c r="N2">
        <v>-1</v>
      </c>
      <c r="O2">
        <v>-1</v>
      </c>
      <c r="P2">
        <v>-1</v>
      </c>
      <c r="Q2">
        <v>-1</v>
      </c>
      <c r="R2">
        <v>-1</v>
      </c>
      <c r="S2">
        <v>-1</v>
      </c>
      <c r="T2">
        <v>-1</v>
      </c>
      <c r="U2">
        <v>-1</v>
      </c>
    </row>
    <row r="3" spans="1:21" x14ac:dyDescent="0.25">
      <c r="A3" s="10" t="s">
        <v>3</v>
      </c>
      <c r="B3">
        <v>-1</v>
      </c>
      <c r="C3">
        <v>-1</v>
      </c>
      <c r="D3">
        <v>-1</v>
      </c>
      <c r="E3">
        <v>-1</v>
      </c>
      <c r="F3">
        <v>-1</v>
      </c>
      <c r="G3">
        <v>-1</v>
      </c>
      <c r="H3">
        <v>-1</v>
      </c>
      <c r="I3">
        <v>-1</v>
      </c>
      <c r="J3">
        <v>-1</v>
      </c>
      <c r="K3">
        <v>-1</v>
      </c>
      <c r="L3">
        <v>-1</v>
      </c>
      <c r="M3">
        <v>-1</v>
      </c>
      <c r="N3">
        <v>-1</v>
      </c>
      <c r="O3">
        <v>-1</v>
      </c>
      <c r="P3">
        <v>-1</v>
      </c>
      <c r="Q3">
        <v>-1</v>
      </c>
      <c r="R3">
        <v>-1</v>
      </c>
      <c r="S3">
        <v>-1</v>
      </c>
      <c r="T3">
        <v>-1</v>
      </c>
      <c r="U3">
        <v>-1</v>
      </c>
    </row>
    <row r="4" spans="1:21" x14ac:dyDescent="0.25">
      <c r="A4" s="10" t="s">
        <v>4</v>
      </c>
      <c r="B4">
        <v>-1</v>
      </c>
      <c r="C4">
        <v>-1</v>
      </c>
      <c r="D4">
        <v>-1</v>
      </c>
      <c r="E4">
        <v>-1</v>
      </c>
      <c r="F4">
        <v>-1</v>
      </c>
      <c r="G4">
        <v>-1</v>
      </c>
      <c r="H4">
        <v>-1</v>
      </c>
      <c r="I4">
        <v>-1</v>
      </c>
      <c r="J4">
        <v>-1</v>
      </c>
      <c r="K4">
        <v>-1</v>
      </c>
      <c r="L4">
        <v>-1</v>
      </c>
      <c r="M4">
        <v>-1</v>
      </c>
      <c r="N4">
        <v>-1</v>
      </c>
      <c r="O4">
        <v>-1</v>
      </c>
      <c r="P4">
        <v>-1</v>
      </c>
      <c r="Q4">
        <v>-1</v>
      </c>
      <c r="R4">
        <v>-1</v>
      </c>
      <c r="S4">
        <v>-1</v>
      </c>
      <c r="T4">
        <v>-1</v>
      </c>
      <c r="U4">
        <v>-1</v>
      </c>
    </row>
    <row r="5" spans="1:21" x14ac:dyDescent="0.25">
      <c r="A5" s="10" t="s">
        <v>5</v>
      </c>
      <c r="B5">
        <v>-1</v>
      </c>
      <c r="C5">
        <v>-1</v>
      </c>
      <c r="D5">
        <v>-1</v>
      </c>
      <c r="E5">
        <v>-1</v>
      </c>
      <c r="F5">
        <v>-1</v>
      </c>
      <c r="G5">
        <v>-1</v>
      </c>
      <c r="H5">
        <v>-1</v>
      </c>
      <c r="I5">
        <v>-1</v>
      </c>
      <c r="J5">
        <v>-1</v>
      </c>
      <c r="K5">
        <v>-1</v>
      </c>
      <c r="L5">
        <v>-1</v>
      </c>
      <c r="M5">
        <v>-1</v>
      </c>
      <c r="N5">
        <v>-1</v>
      </c>
      <c r="O5">
        <v>-1</v>
      </c>
      <c r="P5">
        <v>-1</v>
      </c>
      <c r="Q5">
        <v>-1</v>
      </c>
      <c r="R5">
        <v>-1</v>
      </c>
      <c r="S5">
        <v>-1</v>
      </c>
      <c r="T5">
        <v>-1</v>
      </c>
      <c r="U5">
        <v>-1</v>
      </c>
    </row>
    <row r="6" spans="1:21" x14ac:dyDescent="0.25">
      <c r="A6" s="10" t="s">
        <v>6</v>
      </c>
      <c r="B6">
        <v>-1</v>
      </c>
      <c r="C6">
        <v>-1</v>
      </c>
      <c r="D6">
        <v>-1</v>
      </c>
      <c r="E6">
        <v>-1</v>
      </c>
      <c r="F6">
        <v>-1</v>
      </c>
      <c r="G6">
        <v>-1</v>
      </c>
      <c r="H6">
        <v>-1</v>
      </c>
      <c r="I6">
        <v>-1</v>
      </c>
      <c r="J6">
        <v>-1</v>
      </c>
      <c r="K6">
        <v>-1</v>
      </c>
      <c r="L6">
        <v>-1</v>
      </c>
      <c r="M6">
        <v>-1</v>
      </c>
      <c r="N6">
        <v>-1</v>
      </c>
      <c r="O6">
        <v>-1</v>
      </c>
      <c r="P6">
        <v>-1</v>
      </c>
      <c r="Q6">
        <v>-1</v>
      </c>
      <c r="R6">
        <v>-1</v>
      </c>
      <c r="S6">
        <v>-1</v>
      </c>
      <c r="T6">
        <v>-1</v>
      </c>
      <c r="U6">
        <v>-1</v>
      </c>
    </row>
    <row r="7" spans="1:21" x14ac:dyDescent="0.25">
      <c r="A7" s="10" t="s">
        <v>7</v>
      </c>
      <c r="B7">
        <v>-1</v>
      </c>
      <c r="C7">
        <v>-1</v>
      </c>
      <c r="D7">
        <v>-1</v>
      </c>
      <c r="E7">
        <v>-1</v>
      </c>
      <c r="F7">
        <v>-1</v>
      </c>
      <c r="G7">
        <v>-1</v>
      </c>
      <c r="H7">
        <v>-1</v>
      </c>
      <c r="I7">
        <v>-1</v>
      </c>
      <c r="J7">
        <v>-1</v>
      </c>
      <c r="K7">
        <v>-1</v>
      </c>
      <c r="L7">
        <v>-1</v>
      </c>
      <c r="M7">
        <v>-1</v>
      </c>
      <c r="N7">
        <v>-1</v>
      </c>
      <c r="O7">
        <v>-1</v>
      </c>
      <c r="P7">
        <v>-1</v>
      </c>
      <c r="Q7">
        <v>-1</v>
      </c>
      <c r="R7">
        <v>-1</v>
      </c>
      <c r="S7">
        <v>-1</v>
      </c>
      <c r="T7">
        <v>-1</v>
      </c>
      <c r="U7">
        <v>-1</v>
      </c>
    </row>
    <row r="8" spans="1:21" x14ac:dyDescent="0.25">
      <c r="A8" s="10" t="s">
        <v>8</v>
      </c>
      <c r="B8">
        <v>-1</v>
      </c>
      <c r="C8">
        <v>-1</v>
      </c>
      <c r="D8">
        <v>-1</v>
      </c>
      <c r="E8">
        <v>-1</v>
      </c>
      <c r="F8">
        <v>-1</v>
      </c>
      <c r="G8">
        <v>-1</v>
      </c>
      <c r="H8">
        <v>-1</v>
      </c>
      <c r="I8">
        <v>-1</v>
      </c>
      <c r="J8">
        <v>-1</v>
      </c>
      <c r="K8">
        <v>-1</v>
      </c>
      <c r="L8">
        <v>-1</v>
      </c>
      <c r="M8">
        <v>-1</v>
      </c>
      <c r="N8">
        <v>-1</v>
      </c>
      <c r="O8">
        <v>-1</v>
      </c>
      <c r="P8">
        <v>-1</v>
      </c>
      <c r="Q8">
        <v>-1</v>
      </c>
      <c r="R8">
        <v>-1</v>
      </c>
      <c r="S8">
        <v>-1</v>
      </c>
      <c r="T8">
        <v>-1</v>
      </c>
      <c r="U8">
        <v>-1</v>
      </c>
    </row>
    <row r="9" spans="1:21" x14ac:dyDescent="0.25">
      <c r="A9" s="10" t="s">
        <v>9</v>
      </c>
      <c r="B9">
        <v>-1</v>
      </c>
      <c r="C9">
        <v>-1</v>
      </c>
      <c r="D9">
        <v>-1</v>
      </c>
      <c r="E9">
        <v>-1</v>
      </c>
      <c r="F9">
        <v>-1</v>
      </c>
      <c r="G9">
        <v>-1</v>
      </c>
      <c r="H9">
        <v>-1</v>
      </c>
      <c r="I9">
        <v>-1</v>
      </c>
      <c r="J9">
        <v>0.4</v>
      </c>
      <c r="K9">
        <v>0.8</v>
      </c>
      <c r="L9">
        <v>-1</v>
      </c>
      <c r="M9">
        <v>-1</v>
      </c>
      <c r="N9">
        <v>-1</v>
      </c>
      <c r="O9">
        <v>-1</v>
      </c>
      <c r="P9">
        <v>-1</v>
      </c>
      <c r="Q9">
        <v>-1</v>
      </c>
      <c r="R9">
        <v>-1</v>
      </c>
      <c r="S9">
        <v>-1</v>
      </c>
      <c r="T9">
        <v>-1</v>
      </c>
      <c r="U9">
        <v>-1</v>
      </c>
    </row>
    <row r="10" spans="1:21" x14ac:dyDescent="0.25">
      <c r="A10" s="10" t="s">
        <v>10</v>
      </c>
      <c r="B10">
        <v>-1</v>
      </c>
      <c r="C10">
        <v>-1</v>
      </c>
      <c r="D10">
        <v>-1</v>
      </c>
      <c r="E10">
        <v>-1</v>
      </c>
      <c r="F10">
        <v>-1</v>
      </c>
      <c r="G10">
        <v>-1</v>
      </c>
      <c r="H10">
        <v>-1</v>
      </c>
      <c r="I10">
        <v>0.4</v>
      </c>
      <c r="J10">
        <v>-1</v>
      </c>
      <c r="K10">
        <v>-1</v>
      </c>
      <c r="L10">
        <v>0.6</v>
      </c>
      <c r="M10">
        <v>0.15</v>
      </c>
      <c r="N10">
        <v>-1</v>
      </c>
      <c r="O10">
        <v>-1</v>
      </c>
      <c r="P10">
        <v>-1</v>
      </c>
      <c r="Q10">
        <v>-1</v>
      </c>
      <c r="R10">
        <v>-1</v>
      </c>
      <c r="S10">
        <v>-1</v>
      </c>
      <c r="T10">
        <v>-1</v>
      </c>
      <c r="U10">
        <v>0.1</v>
      </c>
    </row>
    <row r="11" spans="1:21" x14ac:dyDescent="0.25">
      <c r="A11" s="10" t="s">
        <v>11</v>
      </c>
      <c r="B11">
        <v>-1</v>
      </c>
      <c r="C11">
        <v>-1</v>
      </c>
      <c r="D11">
        <v>-1</v>
      </c>
      <c r="E11">
        <v>-1</v>
      </c>
      <c r="F11">
        <v>-1</v>
      </c>
      <c r="G11">
        <v>-1</v>
      </c>
      <c r="H11">
        <v>-1</v>
      </c>
      <c r="I11">
        <v>1</v>
      </c>
      <c r="J11">
        <v>-1</v>
      </c>
      <c r="K11">
        <v>-1</v>
      </c>
      <c r="L11">
        <v>-1</v>
      </c>
      <c r="M11">
        <v>-1</v>
      </c>
      <c r="N11">
        <v>1</v>
      </c>
      <c r="O11">
        <v>-1</v>
      </c>
      <c r="P11">
        <v>-1</v>
      </c>
      <c r="Q11">
        <v>-1</v>
      </c>
      <c r="R11">
        <v>-1</v>
      </c>
      <c r="S11">
        <v>-1</v>
      </c>
      <c r="T11">
        <v>-1</v>
      </c>
      <c r="U11">
        <v>-1</v>
      </c>
    </row>
    <row r="12" spans="1:21" x14ac:dyDescent="0.25">
      <c r="A12" s="10" t="s">
        <v>12</v>
      </c>
      <c r="B12">
        <v>-1</v>
      </c>
      <c r="C12">
        <v>-1</v>
      </c>
      <c r="D12">
        <v>-1</v>
      </c>
      <c r="E12">
        <v>-1</v>
      </c>
      <c r="F12">
        <v>-1</v>
      </c>
      <c r="G12">
        <v>-1</v>
      </c>
      <c r="H12">
        <v>-1</v>
      </c>
      <c r="I12">
        <v>-1</v>
      </c>
      <c r="J12">
        <v>0.6</v>
      </c>
      <c r="K12">
        <v>-1</v>
      </c>
      <c r="L12">
        <v>-1</v>
      </c>
      <c r="M12">
        <v>-1</v>
      </c>
      <c r="N12">
        <v>-1</v>
      </c>
      <c r="O12">
        <v>-1</v>
      </c>
      <c r="P12">
        <v>-1</v>
      </c>
      <c r="Q12">
        <v>-1</v>
      </c>
      <c r="R12">
        <v>-1</v>
      </c>
      <c r="S12">
        <v>-1</v>
      </c>
      <c r="T12">
        <v>-1</v>
      </c>
      <c r="U12">
        <v>-1</v>
      </c>
    </row>
    <row r="13" spans="1:21" x14ac:dyDescent="0.25">
      <c r="A13" s="10" t="s">
        <v>13</v>
      </c>
      <c r="B13">
        <v>-1</v>
      </c>
      <c r="C13">
        <v>-1</v>
      </c>
      <c r="D13">
        <v>-1</v>
      </c>
      <c r="E13">
        <v>-1</v>
      </c>
      <c r="F13">
        <v>-1</v>
      </c>
      <c r="G13">
        <v>-1</v>
      </c>
      <c r="H13">
        <v>-1</v>
      </c>
      <c r="I13">
        <v>-1</v>
      </c>
      <c r="J13">
        <v>0.15</v>
      </c>
      <c r="K13">
        <v>-1</v>
      </c>
      <c r="L13">
        <v>-1</v>
      </c>
      <c r="M13">
        <v>-1</v>
      </c>
      <c r="N13">
        <v>-1</v>
      </c>
      <c r="O13">
        <v>-1</v>
      </c>
      <c r="P13">
        <v>-1</v>
      </c>
      <c r="Q13">
        <v>-1</v>
      </c>
      <c r="R13">
        <v>-1</v>
      </c>
      <c r="S13">
        <v>-1</v>
      </c>
      <c r="T13">
        <v>-1</v>
      </c>
      <c r="U13">
        <v>-1</v>
      </c>
    </row>
    <row r="14" spans="1:21" x14ac:dyDescent="0.25">
      <c r="A14" s="10" t="s">
        <v>14</v>
      </c>
      <c r="B14">
        <v>-1</v>
      </c>
      <c r="C14">
        <v>-1</v>
      </c>
      <c r="D14">
        <v>-1</v>
      </c>
      <c r="E14">
        <v>-1</v>
      </c>
      <c r="F14">
        <v>-1</v>
      </c>
      <c r="G14">
        <v>-1</v>
      </c>
      <c r="H14">
        <v>-1</v>
      </c>
      <c r="I14">
        <v>-1</v>
      </c>
      <c r="J14">
        <v>-1</v>
      </c>
      <c r="K14">
        <v>1</v>
      </c>
      <c r="L14">
        <v>-1</v>
      </c>
      <c r="M14">
        <v>-1</v>
      </c>
      <c r="N14">
        <v>-1</v>
      </c>
      <c r="O14">
        <v>-1</v>
      </c>
      <c r="P14">
        <v>-1</v>
      </c>
      <c r="Q14">
        <v>0.5</v>
      </c>
      <c r="R14">
        <v>-1</v>
      </c>
      <c r="S14">
        <v>-1</v>
      </c>
      <c r="T14">
        <v>-1</v>
      </c>
      <c r="U14">
        <v>-1</v>
      </c>
    </row>
    <row r="15" spans="1:21" x14ac:dyDescent="0.25">
      <c r="A15" s="10" t="s">
        <v>15</v>
      </c>
      <c r="B15">
        <v>-1</v>
      </c>
      <c r="C15">
        <v>-1</v>
      </c>
      <c r="D15">
        <v>-1</v>
      </c>
      <c r="E15">
        <v>-1</v>
      </c>
      <c r="F15">
        <v>-1</v>
      </c>
      <c r="G15">
        <v>-1</v>
      </c>
      <c r="H15">
        <v>-1</v>
      </c>
      <c r="I15">
        <v>-1</v>
      </c>
      <c r="J15">
        <v>-1</v>
      </c>
      <c r="K15">
        <v>-1</v>
      </c>
      <c r="L15">
        <v>-1</v>
      </c>
      <c r="M15">
        <v>-1</v>
      </c>
      <c r="N15">
        <v>-1</v>
      </c>
      <c r="O15">
        <v>-1</v>
      </c>
      <c r="P15">
        <v>-1</v>
      </c>
      <c r="Q15">
        <v>-1</v>
      </c>
      <c r="R15">
        <v>-1</v>
      </c>
      <c r="S15">
        <v>-1</v>
      </c>
      <c r="T15">
        <v>-1</v>
      </c>
      <c r="U15">
        <v>-1</v>
      </c>
    </row>
    <row r="16" spans="1:21" x14ac:dyDescent="0.25">
      <c r="A16" s="10" t="s">
        <v>16</v>
      </c>
      <c r="B16">
        <v>-1</v>
      </c>
      <c r="C16">
        <v>-1</v>
      </c>
      <c r="D16">
        <v>-1</v>
      </c>
      <c r="E16">
        <v>-1</v>
      </c>
      <c r="F16">
        <v>-1</v>
      </c>
      <c r="G16">
        <v>-1</v>
      </c>
      <c r="H16">
        <v>-1</v>
      </c>
      <c r="I16">
        <v>-1</v>
      </c>
      <c r="J16">
        <v>-1</v>
      </c>
      <c r="K16">
        <v>-1</v>
      </c>
      <c r="L16">
        <v>-1</v>
      </c>
      <c r="M16">
        <v>-1</v>
      </c>
      <c r="N16">
        <v>-1</v>
      </c>
      <c r="O16">
        <v>-1</v>
      </c>
      <c r="P16">
        <v>-1</v>
      </c>
      <c r="Q16">
        <v>-1</v>
      </c>
      <c r="R16">
        <v>-1</v>
      </c>
      <c r="S16">
        <v>0.9</v>
      </c>
      <c r="T16">
        <v>1</v>
      </c>
      <c r="U16">
        <v>-1</v>
      </c>
    </row>
    <row r="17" spans="1:21" x14ac:dyDescent="0.25">
      <c r="A17" s="10" t="s">
        <v>17</v>
      </c>
      <c r="B17">
        <v>-1</v>
      </c>
      <c r="C17">
        <v>-1</v>
      </c>
      <c r="D17">
        <v>-1</v>
      </c>
      <c r="E17">
        <v>-1</v>
      </c>
      <c r="F17">
        <v>-1</v>
      </c>
      <c r="G17">
        <v>-1</v>
      </c>
      <c r="H17">
        <v>-1</v>
      </c>
      <c r="I17">
        <v>-1</v>
      </c>
      <c r="J17">
        <v>-1</v>
      </c>
      <c r="K17">
        <v>-1</v>
      </c>
      <c r="L17">
        <v>-1</v>
      </c>
      <c r="M17">
        <v>-1</v>
      </c>
      <c r="N17">
        <v>0.5</v>
      </c>
      <c r="O17">
        <v>-1</v>
      </c>
      <c r="P17">
        <v>-1</v>
      </c>
      <c r="Q17">
        <v>-1</v>
      </c>
      <c r="R17">
        <v>-1</v>
      </c>
      <c r="S17">
        <v>-1</v>
      </c>
      <c r="T17">
        <v>-1</v>
      </c>
      <c r="U17">
        <v>-1</v>
      </c>
    </row>
    <row r="18" spans="1:21" x14ac:dyDescent="0.25">
      <c r="A18" s="10" t="s">
        <v>18</v>
      </c>
      <c r="B18">
        <v>-1</v>
      </c>
      <c r="C18">
        <v>-1</v>
      </c>
      <c r="D18">
        <v>-1</v>
      </c>
      <c r="E18">
        <v>-1</v>
      </c>
      <c r="F18">
        <v>-1</v>
      </c>
      <c r="G18">
        <v>-1</v>
      </c>
      <c r="H18">
        <v>-1</v>
      </c>
      <c r="I18">
        <v>-1</v>
      </c>
      <c r="J18">
        <v>-1</v>
      </c>
      <c r="K18">
        <v>-1</v>
      </c>
      <c r="L18">
        <v>-1</v>
      </c>
      <c r="M18">
        <v>-1</v>
      </c>
      <c r="N18">
        <v>-1</v>
      </c>
      <c r="O18">
        <v>-1</v>
      </c>
      <c r="P18">
        <v>-1</v>
      </c>
      <c r="Q18">
        <v>-1</v>
      </c>
      <c r="R18">
        <v>-1</v>
      </c>
      <c r="S18">
        <v>-1</v>
      </c>
      <c r="T18">
        <v>-1</v>
      </c>
      <c r="U18">
        <v>-1</v>
      </c>
    </row>
    <row r="19" spans="1:21" x14ac:dyDescent="0.25">
      <c r="A19" s="10" t="s">
        <v>19</v>
      </c>
      <c r="B19">
        <v>-1</v>
      </c>
      <c r="C19">
        <v>-1</v>
      </c>
      <c r="D19">
        <v>-1</v>
      </c>
      <c r="E19">
        <v>-1</v>
      </c>
      <c r="F19">
        <v>-1</v>
      </c>
      <c r="G19">
        <v>-1</v>
      </c>
      <c r="H19">
        <v>-1</v>
      </c>
      <c r="I19">
        <v>-1</v>
      </c>
      <c r="J19">
        <v>-1</v>
      </c>
      <c r="K19">
        <v>-1</v>
      </c>
      <c r="L19">
        <v>-1</v>
      </c>
      <c r="M19">
        <v>-1</v>
      </c>
      <c r="N19">
        <v>-1</v>
      </c>
      <c r="O19">
        <v>-1</v>
      </c>
      <c r="P19">
        <v>0.9</v>
      </c>
      <c r="Q19">
        <v>-1</v>
      </c>
      <c r="R19">
        <v>-1</v>
      </c>
      <c r="S19">
        <v>-1</v>
      </c>
      <c r="T19">
        <v>0.8</v>
      </c>
      <c r="U19">
        <v>-1</v>
      </c>
    </row>
    <row r="20" spans="1:21" x14ac:dyDescent="0.25">
      <c r="A20" s="10" t="s">
        <v>20</v>
      </c>
      <c r="B20">
        <v>-1</v>
      </c>
      <c r="C20">
        <v>-1</v>
      </c>
      <c r="D20">
        <v>-1</v>
      </c>
      <c r="E20">
        <v>-1</v>
      </c>
      <c r="F20">
        <v>-1</v>
      </c>
      <c r="G20">
        <v>-1</v>
      </c>
      <c r="H20">
        <v>-1</v>
      </c>
      <c r="I20">
        <v>-1</v>
      </c>
      <c r="J20">
        <v>-1</v>
      </c>
      <c r="K20">
        <v>-1</v>
      </c>
      <c r="L20">
        <v>-1</v>
      </c>
      <c r="M20">
        <v>-1</v>
      </c>
      <c r="N20">
        <v>-1</v>
      </c>
      <c r="O20">
        <v>-1</v>
      </c>
      <c r="P20">
        <v>1</v>
      </c>
      <c r="Q20">
        <v>-1</v>
      </c>
      <c r="R20">
        <v>-1</v>
      </c>
      <c r="S20">
        <v>0.9</v>
      </c>
      <c r="T20">
        <v>-1</v>
      </c>
      <c r="U20">
        <v>1</v>
      </c>
    </row>
    <row r="21" spans="1:21" x14ac:dyDescent="0.25">
      <c r="A21" s="10" t="s">
        <v>21</v>
      </c>
      <c r="B21">
        <v>-1</v>
      </c>
      <c r="C21">
        <v>-1</v>
      </c>
      <c r="D21">
        <v>-1</v>
      </c>
      <c r="E21">
        <v>-1</v>
      </c>
      <c r="F21">
        <v>-1</v>
      </c>
      <c r="G21">
        <v>-1</v>
      </c>
      <c r="H21">
        <v>-1</v>
      </c>
      <c r="I21">
        <v>-1</v>
      </c>
      <c r="J21">
        <v>0.1</v>
      </c>
      <c r="K21">
        <v>-1</v>
      </c>
      <c r="L21">
        <v>-1</v>
      </c>
      <c r="M21">
        <v>-1</v>
      </c>
      <c r="N21">
        <v>-1</v>
      </c>
      <c r="O21">
        <v>-1</v>
      </c>
      <c r="P21">
        <v>-1</v>
      </c>
      <c r="Q21">
        <v>-1</v>
      </c>
      <c r="R21">
        <v>-1</v>
      </c>
      <c r="S21">
        <v>-1</v>
      </c>
      <c r="T21">
        <v>1</v>
      </c>
      <c r="U21">
        <v>-1</v>
      </c>
    </row>
  </sheetData>
  <conditionalFormatting sqref="B2:U21">
    <cfRule type="cellIs" dxfId="48" priority="1" operator="equal">
      <formula>2</formula>
    </cfRule>
    <cfRule type="cellIs" dxfId="47" priority="2" operator="equal">
      <formula>10.9</formula>
    </cfRule>
    <cfRule type="cellIs" dxfId="46" priority="3" operator="equal">
      <formula>10900</formula>
    </cfRule>
    <cfRule type="cellIs" dxfId="45" priority="4" operator="equal">
      <formula>2000</formula>
    </cfRule>
    <cfRule type="cellIs" dxfId="44" priority="5" operator="greaterThan">
      <formula>0</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B914E-722D-46EC-838E-E9403A847464}">
  <sheetPr>
    <tabColor theme="8" tint="-0.249977111117893"/>
  </sheetPr>
  <dimension ref="A1:AK25"/>
  <sheetViews>
    <sheetView topLeftCell="AA1" workbookViewId="0">
      <selection activeCell="AL1" sqref="AL1"/>
    </sheetView>
  </sheetViews>
  <sheetFormatPr defaultColWidth="20.5703125" defaultRowHeight="15" x14ac:dyDescent="0.25"/>
  <sheetData>
    <row r="1" spans="1:37" s="12" customFormat="1" x14ac:dyDescent="0.25">
      <c r="A1" s="12" t="s">
        <v>71</v>
      </c>
      <c r="B1" s="12" t="s">
        <v>65</v>
      </c>
      <c r="C1" s="12" t="s">
        <v>68</v>
      </c>
      <c r="D1" s="26" t="s">
        <v>70</v>
      </c>
      <c r="E1" s="12" t="s">
        <v>131</v>
      </c>
      <c r="F1" s="12" t="s">
        <v>125</v>
      </c>
      <c r="G1" s="12" t="s">
        <v>355</v>
      </c>
      <c r="H1" s="12" t="s">
        <v>85</v>
      </c>
      <c r="I1" s="12" t="s">
        <v>91</v>
      </c>
      <c r="J1" s="12" t="s">
        <v>124</v>
      </c>
      <c r="K1" s="12" t="s">
        <v>123</v>
      </c>
      <c r="L1" s="12" t="s">
        <v>135</v>
      </c>
      <c r="M1" s="12" t="s">
        <v>126</v>
      </c>
      <c r="N1" s="12" t="s">
        <v>94</v>
      </c>
      <c r="O1" s="12" t="s">
        <v>92</v>
      </c>
      <c r="P1" s="12" t="s">
        <v>84</v>
      </c>
      <c r="Q1" s="12" t="s">
        <v>245</v>
      </c>
      <c r="R1" s="12" t="s">
        <v>249</v>
      </c>
      <c r="S1" s="12" t="s">
        <v>247</v>
      </c>
      <c r="T1" s="12" t="s">
        <v>248</v>
      </c>
      <c r="U1" s="12" t="s">
        <v>250</v>
      </c>
      <c r="V1" s="12" t="s">
        <v>242</v>
      </c>
      <c r="W1" s="12" t="s">
        <v>243</v>
      </c>
      <c r="X1" s="12" t="s">
        <v>244</v>
      </c>
      <c r="Y1" s="12" t="s">
        <v>273</v>
      </c>
      <c r="Z1" s="12" t="s">
        <v>274</v>
      </c>
      <c r="AA1" s="12" t="s">
        <v>294</v>
      </c>
      <c r="AB1" s="12" t="s">
        <v>296</v>
      </c>
      <c r="AC1" s="12" t="s">
        <v>297</v>
      </c>
      <c r="AD1" s="12" t="s">
        <v>373</v>
      </c>
      <c r="AE1" s="12" t="s">
        <v>415</v>
      </c>
      <c r="AF1" s="12" t="s">
        <v>414</v>
      </c>
      <c r="AG1" s="12" t="s">
        <v>29</v>
      </c>
      <c r="AH1" s="12" t="s">
        <v>445</v>
      </c>
      <c r="AI1" s="12" t="s">
        <v>446</v>
      </c>
      <c r="AJ1" s="12" t="s">
        <v>204</v>
      </c>
      <c r="AK1" s="12" t="s">
        <v>464</v>
      </c>
    </row>
    <row r="2" spans="1:37" x14ac:dyDescent="0.25">
      <c r="A2" s="1">
        <v>0</v>
      </c>
      <c r="B2" s="1">
        <f>ROUND(series_ep_cost_not_rounded!B2,0)</f>
        <v>752</v>
      </c>
      <c r="C2" s="1">
        <f>ROUND(series_ep_cost_not_rounded!C2,0)</f>
        <v>1112</v>
      </c>
      <c r="D2" s="1">
        <f>ROUND(series_ep_cost_not_rounded!D2,0)</f>
        <v>2882</v>
      </c>
      <c r="E2" s="1">
        <f>ROUND(series_ep_cost_not_rounded!E2,0)</f>
        <v>293</v>
      </c>
      <c r="F2" s="1">
        <f>ROUND(series_ep_cost_not_rounded!F2,0)</f>
        <v>1</v>
      </c>
      <c r="G2" s="1">
        <f>ROUND(series_ep_cost_not_rounded!G2,0)</f>
        <v>15</v>
      </c>
      <c r="H2" s="1">
        <f>ROUND(series_ep_cost_not_rounded!H2,0)</f>
        <v>856</v>
      </c>
      <c r="I2" s="1">
        <f>ROUND(series_ep_cost_not_rounded!I2,0)</f>
        <v>2475</v>
      </c>
      <c r="J2" s="1">
        <f>ROUND(series_ep_cost_not_rounded!J2,0)</f>
        <v>890</v>
      </c>
      <c r="K2" s="1">
        <f>ROUND(series_ep_cost_not_rounded!K2,0)</f>
        <v>3000</v>
      </c>
      <c r="L2" s="1">
        <f>ROUND(series_ep_cost_not_rounded!L2,0)</f>
        <v>600</v>
      </c>
      <c r="M2" s="1">
        <f>ROUND(series_ep_cost_not_rounded!M2,0)</f>
        <v>300</v>
      </c>
      <c r="N2" s="1">
        <f>ROUND(series_ep_cost_not_rounded!N2,0)</f>
        <v>370</v>
      </c>
      <c r="O2" s="75">
        <f>ROUND(series_ep_cost_not_rounded!O2,0)</f>
        <v>0</v>
      </c>
      <c r="P2" s="1">
        <f>ROUND(series_ep_cost_not_rounded!P2,0)</f>
        <v>0</v>
      </c>
      <c r="Q2" s="75">
        <f>ROUND(series_ep_cost_not_rounded!Q2,0)</f>
        <v>75</v>
      </c>
      <c r="R2" s="75">
        <f>ROUND(series_ep_cost_not_rounded!R2,0)</f>
        <v>100</v>
      </c>
      <c r="S2" s="75">
        <f>ROUND(series_ep_cost_not_rounded!S2,0)</f>
        <v>75</v>
      </c>
      <c r="T2" s="75">
        <f>ROUND(series_ep_cost_not_rounded!T2,0)</f>
        <v>75</v>
      </c>
      <c r="U2" s="75">
        <f>ROUND(series_ep_cost_not_rounded!U2,0)</f>
        <v>100</v>
      </c>
      <c r="V2" s="75">
        <f>ROUND(series_ep_cost_not_rounded!V2,0)</f>
        <v>100</v>
      </c>
      <c r="W2" s="75">
        <f>ROUND(series_ep_cost_not_rounded!W2,0)</f>
        <v>100</v>
      </c>
      <c r="X2" s="75">
        <f>ROUND(series_ep_cost_not_rounded!X2,0)</f>
        <v>700</v>
      </c>
      <c r="Y2" s="1">
        <f>ROUND(series_ep_cost_not_rounded!Y2,0)</f>
        <v>788</v>
      </c>
      <c r="Z2" s="1">
        <f>ROUND(series_ep_cost_not_rounded!Z2,0)</f>
        <v>788</v>
      </c>
      <c r="AA2" s="1">
        <f>ROUND(series_ep_cost_not_rounded!AA2,0)</f>
        <v>1096</v>
      </c>
      <c r="AB2" s="1">
        <f>ROUND(series_ep_cost_not_rounded!AB2,0)</f>
        <v>2475</v>
      </c>
      <c r="AC2" s="1">
        <f>ROUND(series_ep_cost_not_rounded!AC2,0)</f>
        <v>0</v>
      </c>
      <c r="AD2" s="1">
        <f>ROUND(series_ep_cost_not_rounded!AD2,0)</f>
        <v>4437</v>
      </c>
      <c r="AE2" s="1">
        <f>ROUND(series_ep_cost_not_rounded!AE2,0)</f>
        <v>2475</v>
      </c>
      <c r="AF2" s="1">
        <f>ROUND(series_ep_cost_not_rounded!AF2,2)</f>
        <v>2475</v>
      </c>
      <c r="AG2" s="1">
        <f>ROUND(series_ep_cost_not_rounded!AG2,2)</f>
        <v>0.23</v>
      </c>
      <c r="AH2" s="1">
        <f>ROUND(series_ep_cost_not_rounded!AH2,2)</f>
        <v>6423.21</v>
      </c>
      <c r="AI2" s="1">
        <f>ROUND(series_ep_cost_not_rounded!AI2,2)</f>
        <v>7300</v>
      </c>
      <c r="AJ2" s="1">
        <f>ROUND(series_ep_cost_not_rounded!AJ2,2)</f>
        <v>1979.5</v>
      </c>
      <c r="AK2" s="1">
        <f>ROUND(series_ep_cost_not_rounded!AK2,2)</f>
        <v>1174</v>
      </c>
    </row>
    <row r="3" spans="1:37" x14ac:dyDescent="0.25">
      <c r="A3" s="1">
        <v>1</v>
      </c>
      <c r="B3" s="1">
        <f>ROUND(series_ep_cost_not_rounded!B3,0)</f>
        <v>522</v>
      </c>
      <c r="C3" s="1">
        <f>ROUND(series_ep_cost_not_rounded!C3,0)</f>
        <v>955</v>
      </c>
      <c r="D3" s="1">
        <f>ROUND(series_ep_cost_not_rounded!D3,0)</f>
        <v>2178</v>
      </c>
      <c r="E3" s="1">
        <f>ROUND(series_ep_cost_not_rounded!E3,0)</f>
        <v>226</v>
      </c>
      <c r="F3" s="1">
        <f>ROUND(series_ep_cost_not_rounded!F3,0)</f>
        <v>1</v>
      </c>
      <c r="G3" s="1">
        <f>ROUND(series_ep_cost_not_rounded!G3,0)</f>
        <v>14</v>
      </c>
      <c r="H3" s="1">
        <f>ROUND(series_ep_cost_not_rounded!H3,0)</f>
        <v>856</v>
      </c>
      <c r="I3" s="1">
        <f>ROUND(series_ep_cost_not_rounded!I3,0)</f>
        <v>2475</v>
      </c>
      <c r="J3" s="1">
        <f>ROUND(series_ep_cost_not_rounded!J3,0)</f>
        <v>763</v>
      </c>
      <c r="K3" s="1">
        <f>ROUND(series_ep_cost_not_rounded!K3,0)</f>
        <v>2500</v>
      </c>
      <c r="L3" s="1">
        <f>ROUND(series_ep_cost_not_rounded!L3,0)</f>
        <v>600</v>
      </c>
      <c r="M3" s="1">
        <f>ROUND(series_ep_cost_not_rounded!M3,0)</f>
        <v>300</v>
      </c>
      <c r="N3" s="1">
        <f>ROUND(series_ep_cost_not_rounded!N3,0)</f>
        <v>360</v>
      </c>
      <c r="O3" s="75">
        <f>ROUND(series_ep_cost_not_rounded!O3,0)</f>
        <v>0</v>
      </c>
      <c r="P3" s="1">
        <f>ROUND(series_ep_cost_not_rounded!P3,0)</f>
        <v>0</v>
      </c>
      <c r="Q3" s="75">
        <f>ROUND(series_ep_cost_not_rounded!Q3,0)</f>
        <v>75</v>
      </c>
      <c r="R3" s="75">
        <f>ROUND(series_ep_cost_not_rounded!R3,0)</f>
        <v>100</v>
      </c>
      <c r="S3" s="75">
        <f>ROUND(series_ep_cost_not_rounded!S3,0)</f>
        <v>75</v>
      </c>
      <c r="T3" s="75">
        <f>ROUND(series_ep_cost_not_rounded!T3,0)</f>
        <v>75</v>
      </c>
      <c r="U3" s="75">
        <f>ROUND(series_ep_cost_not_rounded!U3,0)</f>
        <v>100</v>
      </c>
      <c r="V3" s="75">
        <f>ROUND(series_ep_cost_not_rounded!V3,0)</f>
        <v>100</v>
      </c>
      <c r="W3" s="75">
        <f>ROUND(series_ep_cost_not_rounded!W3,0)</f>
        <v>100</v>
      </c>
      <c r="X3" s="75">
        <f>ROUND(series_ep_cost_not_rounded!X3,0)</f>
        <v>700</v>
      </c>
      <c r="Y3" s="1">
        <f>ROUND(series_ep_cost_not_rounded!Y3,0)</f>
        <v>788</v>
      </c>
      <c r="Z3" s="1">
        <f>ROUND(series_ep_cost_not_rounded!Z3,0)</f>
        <v>788</v>
      </c>
      <c r="AA3" s="1">
        <f>ROUND(series_ep_cost_not_rounded!AA3,0)</f>
        <v>1096</v>
      </c>
      <c r="AB3" s="1">
        <f>ROUND(series_ep_cost_not_rounded!AB3,0)</f>
        <v>2475</v>
      </c>
      <c r="AC3" s="1">
        <f>ROUND(series_ep_cost_not_rounded!AC3,0)</f>
        <v>0</v>
      </c>
      <c r="AD3" s="1">
        <f>ROUND(series_ep_cost_not_rounded!AD3,0)</f>
        <v>4140</v>
      </c>
      <c r="AE3" s="1">
        <f>ROUND(series_ep_cost_not_rounded!AE3,0)</f>
        <v>2475</v>
      </c>
      <c r="AF3" s="1">
        <f>ROUND(series_ep_cost_not_rounded!AF3,0)</f>
        <v>2475</v>
      </c>
      <c r="AG3" s="1">
        <f>ROUND(series_ep_cost_not_rounded!AG3,2)</f>
        <v>0.23</v>
      </c>
      <c r="AH3" s="1">
        <f>ROUND(series_ep_cost_not_rounded!AH3,2)</f>
        <v>6054.06</v>
      </c>
      <c r="AI3" s="1">
        <f>ROUND(series_ep_cost_not_rounded!AI3,2)</f>
        <v>7300</v>
      </c>
      <c r="AJ3" s="1">
        <f>ROUND(series_ep_cost_not_rounded!AJ3,2)</f>
        <v>1712</v>
      </c>
      <c r="AK3" s="1">
        <f>ROUND(series_ep_cost_not_rounded!AK3,2)</f>
        <v>1174</v>
      </c>
    </row>
    <row r="4" spans="1:37" x14ac:dyDescent="0.25">
      <c r="A4" s="1">
        <v>2</v>
      </c>
      <c r="B4" s="1">
        <f>ROUND(series_ep_cost_not_rounded!B4,0)</f>
        <v>463</v>
      </c>
      <c r="C4" s="1">
        <f>ROUND(series_ep_cost_not_rounded!C4,0)</f>
        <v>900</v>
      </c>
      <c r="D4" s="1">
        <f>ROUND(series_ep_cost_not_rounded!D4,0)</f>
        <v>2100</v>
      </c>
      <c r="E4" s="1">
        <f>ROUND(series_ep_cost_not_rounded!E4,0)</f>
        <v>209</v>
      </c>
      <c r="F4" s="1">
        <f>ROUND(series_ep_cost_not_rounded!F4,0)</f>
        <v>1</v>
      </c>
      <c r="G4" s="1">
        <f>ROUND(series_ep_cost_not_rounded!G4,0)</f>
        <v>13</v>
      </c>
      <c r="H4" s="1">
        <f>ROUND(series_ep_cost_not_rounded!H4,0)</f>
        <v>856</v>
      </c>
      <c r="I4" s="1">
        <f>ROUND(series_ep_cost_not_rounded!I4,0)</f>
        <v>2475</v>
      </c>
      <c r="J4" s="1">
        <f>ROUND(series_ep_cost_not_rounded!J4,0)</f>
        <v>636</v>
      </c>
      <c r="K4" s="1">
        <f>ROUND(series_ep_cost_not_rounded!K4,0)</f>
        <v>2000</v>
      </c>
      <c r="L4" s="1">
        <f>ROUND(series_ep_cost_not_rounded!L4,0)</f>
        <v>600</v>
      </c>
      <c r="M4" s="1">
        <f>ROUND(series_ep_cost_not_rounded!M4,0)</f>
        <v>300</v>
      </c>
      <c r="N4" s="1">
        <f>ROUND(series_ep_cost_not_rounded!N4,0)</f>
        <v>355</v>
      </c>
      <c r="O4" s="75">
        <f>ROUND(series_ep_cost_not_rounded!O4,0)</f>
        <v>0</v>
      </c>
      <c r="P4" s="1">
        <f>ROUND(series_ep_cost_not_rounded!P4,0)</f>
        <v>0</v>
      </c>
      <c r="Q4" s="75">
        <f>ROUND(series_ep_cost_not_rounded!Q4,0)</f>
        <v>75</v>
      </c>
      <c r="R4" s="75">
        <f>ROUND(series_ep_cost_not_rounded!R4,0)</f>
        <v>100</v>
      </c>
      <c r="S4" s="75">
        <f>ROUND(series_ep_cost_not_rounded!S4,0)</f>
        <v>75</v>
      </c>
      <c r="T4" s="75">
        <f>ROUND(series_ep_cost_not_rounded!T4,0)</f>
        <v>75</v>
      </c>
      <c r="U4" s="75">
        <f>ROUND(series_ep_cost_not_rounded!U4,0)</f>
        <v>100</v>
      </c>
      <c r="V4" s="75">
        <f>ROUND(series_ep_cost_not_rounded!V4,0)</f>
        <v>100</v>
      </c>
      <c r="W4" s="75">
        <f>ROUND(series_ep_cost_not_rounded!W4,0)</f>
        <v>100</v>
      </c>
      <c r="X4" s="75">
        <f>ROUND(series_ep_cost_not_rounded!X4,0)</f>
        <v>700</v>
      </c>
      <c r="Y4" s="1">
        <f>ROUND(series_ep_cost_not_rounded!Y4,0)</f>
        <v>788</v>
      </c>
      <c r="Z4" s="1">
        <f>ROUND(series_ep_cost_not_rounded!Z4,0)</f>
        <v>788</v>
      </c>
      <c r="AA4" s="1">
        <f>ROUND(series_ep_cost_not_rounded!AA4,0)</f>
        <v>1096</v>
      </c>
      <c r="AB4" s="1">
        <f>ROUND(series_ep_cost_not_rounded!AB4,0)</f>
        <v>2475</v>
      </c>
      <c r="AC4" s="1">
        <f>ROUND(series_ep_cost_not_rounded!AC4,0)</f>
        <v>0</v>
      </c>
      <c r="AD4" s="1">
        <f>ROUND(series_ep_cost_not_rounded!AD4,0)</f>
        <v>4000</v>
      </c>
      <c r="AE4" s="1">
        <f>ROUND(series_ep_cost_not_rounded!AE4,0)</f>
        <v>2475</v>
      </c>
      <c r="AF4" s="1">
        <f>ROUND(series_ep_cost_not_rounded!AF4,0)</f>
        <v>2475</v>
      </c>
      <c r="AG4" s="1">
        <f>ROUND(series_ep_cost_not_rounded!AG4,2)</f>
        <v>0.23</v>
      </c>
      <c r="AH4" s="1">
        <f>ROUND(series_ep_cost_not_rounded!AH4,2)</f>
        <v>6054.06</v>
      </c>
      <c r="AI4" s="1">
        <f>ROUND(series_ep_cost_not_rounded!AI4,2)</f>
        <v>7300</v>
      </c>
      <c r="AJ4" s="1">
        <f>ROUND(series_ep_cost_not_rounded!AJ4,2)</f>
        <v>1444.5</v>
      </c>
      <c r="AK4" s="1">
        <f>ROUND(series_ep_cost_not_rounded!AK4,2)</f>
        <v>1174</v>
      </c>
    </row>
    <row r="5" spans="1:37" x14ac:dyDescent="0.25">
      <c r="A5" s="1">
        <v>3</v>
      </c>
      <c r="B5" s="1">
        <f>ROUND(series_ep_cost_not_rounded!B5,0)</f>
        <v>404</v>
      </c>
      <c r="C5" s="1">
        <f>ROUND(series_ep_cost_not_rounded!C5,0)</f>
        <v>844</v>
      </c>
      <c r="D5" s="1">
        <f>ROUND(series_ep_cost_not_rounded!D5,0)</f>
        <v>2023</v>
      </c>
      <c r="E5" s="1">
        <f>ROUND(series_ep_cost_not_rounded!E5,0)</f>
        <v>192</v>
      </c>
      <c r="F5" s="1">
        <f>ROUND(series_ep_cost_not_rounded!F5,0)</f>
        <v>1</v>
      </c>
      <c r="G5" s="1">
        <f>ROUND(series_ep_cost_not_rounded!G5,0)</f>
        <v>12</v>
      </c>
      <c r="H5" s="1">
        <f>ROUND(series_ep_cost_not_rounded!H5,0)</f>
        <v>856</v>
      </c>
      <c r="I5" s="1">
        <f>ROUND(series_ep_cost_not_rounded!I5,0)</f>
        <v>2475</v>
      </c>
      <c r="J5" s="1">
        <f>ROUND(series_ep_cost_not_rounded!J5,0)</f>
        <v>508</v>
      </c>
      <c r="K5" s="1">
        <f>ROUND(series_ep_cost_not_rounded!K5,0)</f>
        <v>1750</v>
      </c>
      <c r="L5" s="1">
        <f>ROUND(series_ep_cost_not_rounded!L5,0)</f>
        <v>600</v>
      </c>
      <c r="M5" s="1">
        <f>ROUND(series_ep_cost_not_rounded!M5,0)</f>
        <v>300</v>
      </c>
      <c r="N5" s="1">
        <f>ROUND(series_ep_cost_not_rounded!N5,0)</f>
        <v>350</v>
      </c>
      <c r="O5" s="75">
        <f>ROUND(series_ep_cost_not_rounded!O5,0)</f>
        <v>0</v>
      </c>
      <c r="P5" s="1">
        <f>ROUND(series_ep_cost_not_rounded!P5,0)</f>
        <v>0</v>
      </c>
      <c r="Q5" s="75">
        <f>ROUND(series_ep_cost_not_rounded!Q5,0)</f>
        <v>75</v>
      </c>
      <c r="R5" s="75">
        <f>ROUND(series_ep_cost_not_rounded!R5,0)</f>
        <v>100</v>
      </c>
      <c r="S5" s="75">
        <f>ROUND(series_ep_cost_not_rounded!S5,0)</f>
        <v>75</v>
      </c>
      <c r="T5" s="75">
        <f>ROUND(series_ep_cost_not_rounded!T5,0)</f>
        <v>75</v>
      </c>
      <c r="U5" s="75">
        <f>ROUND(series_ep_cost_not_rounded!U5,0)</f>
        <v>100</v>
      </c>
      <c r="V5" s="75">
        <f>ROUND(series_ep_cost_not_rounded!V5,0)</f>
        <v>100</v>
      </c>
      <c r="W5" s="75">
        <f>ROUND(series_ep_cost_not_rounded!W5,0)</f>
        <v>100</v>
      </c>
      <c r="X5" s="75">
        <f>ROUND(series_ep_cost_not_rounded!X5,0)</f>
        <v>700</v>
      </c>
      <c r="Y5" s="1">
        <f>ROUND(series_ep_cost_not_rounded!Y5,0)</f>
        <v>788</v>
      </c>
      <c r="Z5" s="1">
        <f>ROUND(series_ep_cost_not_rounded!Z5,0)</f>
        <v>788</v>
      </c>
      <c r="AA5" s="1">
        <f>ROUND(series_ep_cost_not_rounded!AA5,0)</f>
        <v>1096</v>
      </c>
      <c r="AB5" s="1">
        <f>ROUND(series_ep_cost_not_rounded!AB5,0)</f>
        <v>2475</v>
      </c>
      <c r="AC5" s="1">
        <f>ROUND(series_ep_cost_not_rounded!AC5,0)</f>
        <v>0</v>
      </c>
      <c r="AD5" s="1">
        <f>ROUND(series_ep_cost_not_rounded!AD5,0)</f>
        <v>3850</v>
      </c>
      <c r="AE5" s="1">
        <f>ROUND(series_ep_cost_not_rounded!AE5,0)</f>
        <v>2475</v>
      </c>
      <c r="AF5" s="1">
        <f>ROUND(series_ep_cost_not_rounded!AF5,0)</f>
        <v>2475</v>
      </c>
      <c r="AG5" s="1">
        <f>ROUND(series_ep_cost_not_rounded!AG5,2)</f>
        <v>0.23</v>
      </c>
      <c r="AH5" s="1">
        <f>ROUND(series_ep_cost_not_rounded!AH5,2)</f>
        <v>5611.08</v>
      </c>
      <c r="AI5" s="1">
        <f>ROUND(series_ep_cost_not_rounded!AI5,2)</f>
        <v>7300</v>
      </c>
      <c r="AJ5" s="1">
        <f>ROUND(series_ep_cost_not_rounded!AJ5,2)</f>
        <v>1177</v>
      </c>
      <c r="AK5" s="1">
        <f>ROUND(series_ep_cost_not_rounded!AK5,2)</f>
        <v>1174</v>
      </c>
    </row>
    <row r="6" spans="1:37" x14ac:dyDescent="0.25">
      <c r="A6" s="1">
        <v>4</v>
      </c>
      <c r="B6" s="1">
        <f>ROUND(series_ep_cost_not_rounded!B6,0)</f>
        <v>347</v>
      </c>
      <c r="C6" s="1">
        <f>ROUND(series_ep_cost_not_rounded!C6,0)</f>
        <v>789</v>
      </c>
      <c r="D6" s="1">
        <f>ROUND(series_ep_cost_not_rounded!D6,0)</f>
        <v>1944</v>
      </c>
      <c r="E6" s="1">
        <f>ROUND(series_ep_cost_not_rounded!E6,0)</f>
        <v>174</v>
      </c>
      <c r="F6" s="1">
        <f>ROUND(series_ep_cost_not_rounded!F6,0)</f>
        <v>1</v>
      </c>
      <c r="G6" s="1">
        <f>ROUND(series_ep_cost_not_rounded!G6,0)</f>
        <v>11</v>
      </c>
      <c r="H6" s="1">
        <f>ROUND(series_ep_cost_not_rounded!H6,0)</f>
        <v>856</v>
      </c>
      <c r="I6" s="1">
        <f>ROUND(series_ep_cost_not_rounded!I6,0)</f>
        <v>2475</v>
      </c>
      <c r="J6" s="1">
        <f>ROUND(series_ep_cost_not_rounded!J6,0)</f>
        <v>381</v>
      </c>
      <c r="K6" s="1">
        <f>ROUND(series_ep_cost_not_rounded!K6,0)</f>
        <v>1500</v>
      </c>
      <c r="L6" s="1">
        <f>ROUND(series_ep_cost_not_rounded!L6,0)</f>
        <v>600</v>
      </c>
      <c r="M6" s="1">
        <f>ROUND(series_ep_cost_not_rounded!M6,0)</f>
        <v>300</v>
      </c>
      <c r="N6" s="1">
        <f>ROUND(series_ep_cost_not_rounded!N6,0)</f>
        <v>345</v>
      </c>
      <c r="O6" s="75">
        <f>ROUND(series_ep_cost_not_rounded!O6,0)</f>
        <v>0</v>
      </c>
      <c r="P6" s="1">
        <f>ROUND(series_ep_cost_not_rounded!P6,0)</f>
        <v>0</v>
      </c>
      <c r="Q6" s="75">
        <f>ROUND(series_ep_cost_not_rounded!Q6,0)</f>
        <v>75</v>
      </c>
      <c r="R6" s="75">
        <f>ROUND(series_ep_cost_not_rounded!R6,0)</f>
        <v>100</v>
      </c>
      <c r="S6" s="75">
        <f>ROUND(series_ep_cost_not_rounded!S6,0)</f>
        <v>75</v>
      </c>
      <c r="T6" s="75">
        <f>ROUND(series_ep_cost_not_rounded!T6,0)</f>
        <v>75</v>
      </c>
      <c r="U6" s="75">
        <f>ROUND(series_ep_cost_not_rounded!U6,0)</f>
        <v>100</v>
      </c>
      <c r="V6" s="75">
        <f>ROUND(series_ep_cost_not_rounded!V6,0)</f>
        <v>100</v>
      </c>
      <c r="W6" s="75">
        <f>ROUND(series_ep_cost_not_rounded!W6,0)</f>
        <v>100</v>
      </c>
      <c r="X6" s="75">
        <f>ROUND(series_ep_cost_not_rounded!X6,0)</f>
        <v>700</v>
      </c>
      <c r="Y6" s="1">
        <f>ROUND(series_ep_cost_not_rounded!Y6,0)</f>
        <v>788</v>
      </c>
      <c r="Z6" s="1">
        <f>ROUND(series_ep_cost_not_rounded!Z6,0)</f>
        <v>788</v>
      </c>
      <c r="AA6" s="1">
        <f>ROUND(series_ep_cost_not_rounded!AA6,0)</f>
        <v>1096</v>
      </c>
      <c r="AB6" s="1">
        <f>ROUND(series_ep_cost_not_rounded!AB6,0)</f>
        <v>2475</v>
      </c>
      <c r="AC6" s="1">
        <f>ROUND(series_ep_cost_not_rounded!AC6,0)</f>
        <v>0</v>
      </c>
      <c r="AD6" s="1">
        <f>ROUND(series_ep_cost_not_rounded!AD6,0)</f>
        <v>3760</v>
      </c>
      <c r="AE6" s="1">
        <f>ROUND(series_ep_cost_not_rounded!AE6,0)</f>
        <v>2475</v>
      </c>
      <c r="AF6" s="1">
        <f>ROUND(series_ep_cost_not_rounded!AF6,0)</f>
        <v>2475</v>
      </c>
      <c r="AG6" s="1">
        <f>ROUND(series_ep_cost_not_rounded!AG6,2)</f>
        <v>0.23</v>
      </c>
      <c r="AH6" s="1">
        <f>ROUND(series_ep_cost_not_rounded!AH6,2)</f>
        <v>5611.08</v>
      </c>
      <c r="AI6" s="1">
        <f>ROUND(series_ep_cost_not_rounded!AI6,2)</f>
        <v>7300</v>
      </c>
      <c r="AJ6" s="1">
        <f>ROUND(series_ep_cost_not_rounded!AJ6,2)</f>
        <v>1070</v>
      </c>
      <c r="AK6" s="1">
        <f>ROUND(series_ep_cost_not_rounded!AK6,2)</f>
        <v>1174</v>
      </c>
    </row>
    <row r="7" spans="1:37" x14ac:dyDescent="0.25">
      <c r="A7" s="1">
        <v>5</v>
      </c>
      <c r="B7" s="1">
        <f>ROUND(series_ep_cost_not_rounded!B7,0)</f>
        <v>287</v>
      </c>
      <c r="C7" s="1">
        <f>ROUND(series_ep_cost_not_rounded!C7,0)</f>
        <v>733</v>
      </c>
      <c r="D7" s="1">
        <f>ROUND(series_ep_cost_not_rounded!D7,0)</f>
        <v>1866</v>
      </c>
      <c r="E7" s="1">
        <f>ROUND(series_ep_cost_not_rounded!E7,0)</f>
        <v>157</v>
      </c>
      <c r="F7" s="1">
        <f>ROUND(series_ep_cost_not_rounded!F7,0)</f>
        <v>1</v>
      </c>
      <c r="G7" s="1">
        <f>ROUND(series_ep_cost_not_rounded!G7,0)</f>
        <v>11</v>
      </c>
      <c r="H7" s="1">
        <f>ROUND(series_ep_cost_not_rounded!H7,0)</f>
        <v>856</v>
      </c>
      <c r="I7" s="1">
        <f>ROUND(series_ep_cost_not_rounded!I7,0)</f>
        <v>2475</v>
      </c>
      <c r="J7" s="1">
        <f>ROUND(series_ep_cost_not_rounded!J7,0)</f>
        <v>254</v>
      </c>
      <c r="K7" s="1">
        <f>ROUND(series_ep_cost_not_rounded!K7,0)</f>
        <v>1250</v>
      </c>
      <c r="L7" s="1">
        <f>ROUND(series_ep_cost_not_rounded!L7,0)</f>
        <v>600</v>
      </c>
      <c r="M7" s="1">
        <f>ROUND(series_ep_cost_not_rounded!M7,0)</f>
        <v>300</v>
      </c>
      <c r="N7" s="1">
        <f>ROUND(series_ep_cost_not_rounded!N7,0)</f>
        <v>340</v>
      </c>
      <c r="O7" s="75">
        <f>ROUND(series_ep_cost_not_rounded!O7,0)</f>
        <v>0</v>
      </c>
      <c r="P7" s="1">
        <f>ROUND(series_ep_cost_not_rounded!P7,0)</f>
        <v>0</v>
      </c>
      <c r="Q7" s="75">
        <f>ROUND(series_ep_cost_not_rounded!Q7,0)</f>
        <v>75</v>
      </c>
      <c r="R7" s="75">
        <f>ROUND(series_ep_cost_not_rounded!R7,0)</f>
        <v>100</v>
      </c>
      <c r="S7" s="75">
        <f>ROUND(series_ep_cost_not_rounded!S7,0)</f>
        <v>75</v>
      </c>
      <c r="T7" s="75">
        <f>ROUND(series_ep_cost_not_rounded!T7,0)</f>
        <v>75</v>
      </c>
      <c r="U7" s="75">
        <f>ROUND(series_ep_cost_not_rounded!U7,0)</f>
        <v>100</v>
      </c>
      <c r="V7" s="75">
        <f>ROUND(series_ep_cost_not_rounded!V7,0)</f>
        <v>100</v>
      </c>
      <c r="W7" s="75">
        <f>ROUND(series_ep_cost_not_rounded!W7,0)</f>
        <v>100</v>
      </c>
      <c r="X7" s="75">
        <f>ROUND(series_ep_cost_not_rounded!X7,0)</f>
        <v>700</v>
      </c>
      <c r="Y7" s="1">
        <f>ROUND(series_ep_cost_not_rounded!Y7,0)</f>
        <v>788</v>
      </c>
      <c r="Z7" s="1">
        <f>ROUND(series_ep_cost_not_rounded!Z7,0)</f>
        <v>788</v>
      </c>
      <c r="AA7" s="1">
        <f>ROUND(series_ep_cost_not_rounded!AA7,0)</f>
        <v>1096</v>
      </c>
      <c r="AB7" s="1">
        <f>ROUND(series_ep_cost_not_rounded!AB7,0)</f>
        <v>2475</v>
      </c>
      <c r="AC7" s="1">
        <f>ROUND(series_ep_cost_not_rounded!AC7,0)</f>
        <v>0</v>
      </c>
      <c r="AD7" s="1">
        <f>ROUND(series_ep_cost_not_rounded!AD7,0)</f>
        <v>3680</v>
      </c>
      <c r="AE7" s="1">
        <f>ROUND(series_ep_cost_not_rounded!AE7,0)</f>
        <v>2475</v>
      </c>
      <c r="AF7" s="1">
        <f>ROUND(series_ep_cost_not_rounded!AF7,0)</f>
        <v>2475</v>
      </c>
      <c r="AG7" s="1">
        <f>ROUND(series_ep_cost_not_rounded!AG7,2)</f>
        <v>0.23</v>
      </c>
      <c r="AH7" s="1">
        <f>ROUND(series_ep_cost_not_rounded!AH7,2)</f>
        <v>5537.25</v>
      </c>
      <c r="AI7" s="1">
        <f>ROUND(series_ep_cost_not_rounded!AI7,2)</f>
        <v>7300</v>
      </c>
      <c r="AJ7" s="1">
        <f>ROUND(series_ep_cost_not_rounded!AJ7,2)</f>
        <v>963</v>
      </c>
      <c r="AK7" s="1">
        <f>ROUND(series_ep_cost_not_rounded!AK7,2)</f>
        <v>1174</v>
      </c>
    </row>
    <row r="8" spans="1:37" x14ac:dyDescent="0.25">
      <c r="A8" s="1">
        <v>6</v>
      </c>
      <c r="B8" s="1">
        <f>ROUND(series_ep_cost_not_rounded!B8,0)</f>
        <v>287</v>
      </c>
      <c r="C8" s="1">
        <f>ROUND(series_ep_cost_not_rounded!C8,0)</f>
        <v>733</v>
      </c>
      <c r="D8" s="1">
        <f>ROUND(series_ep_cost_not_rounded!D8,0)</f>
        <v>1866</v>
      </c>
      <c r="E8" s="1">
        <f>ROUND(series_ep_cost_not_rounded!E8,0)</f>
        <v>157</v>
      </c>
      <c r="F8" s="1">
        <f>ROUND(series_ep_cost_not_rounded!F8,0)</f>
        <v>1</v>
      </c>
      <c r="G8" s="1">
        <f>ROUND(series_ep_cost_not_rounded!G8,0)</f>
        <v>11</v>
      </c>
      <c r="H8" s="1">
        <f>ROUND(series_ep_cost_not_rounded!H8,0)</f>
        <v>856</v>
      </c>
      <c r="I8" s="1">
        <f>ROUND(series_ep_cost_not_rounded!I8,0)</f>
        <v>2475</v>
      </c>
      <c r="J8" s="1">
        <f>ROUND(series_ep_cost_not_rounded!J8,0)</f>
        <v>254</v>
      </c>
      <c r="K8" s="1">
        <f>ROUND(series_ep_cost_not_rounded!K8,0)</f>
        <v>1000</v>
      </c>
      <c r="L8" s="1">
        <f>ROUND(series_ep_cost_not_rounded!L8,0)</f>
        <v>600</v>
      </c>
      <c r="M8" s="1">
        <f>ROUND(series_ep_cost_not_rounded!M8,0)</f>
        <v>300</v>
      </c>
      <c r="N8" s="1">
        <f>ROUND(series_ep_cost_not_rounded!N8,0)</f>
        <v>340</v>
      </c>
      <c r="O8" s="75">
        <f>ROUND(series_ep_cost_not_rounded!O8,0)</f>
        <v>0</v>
      </c>
      <c r="P8" s="1">
        <f>ROUND(series_ep_cost_not_rounded!P8,0)</f>
        <v>0</v>
      </c>
      <c r="Q8" s="75">
        <f>ROUND(series_ep_cost_not_rounded!Q8,0)</f>
        <v>75</v>
      </c>
      <c r="R8" s="75">
        <f>ROUND(series_ep_cost_not_rounded!R8,0)</f>
        <v>100</v>
      </c>
      <c r="S8" s="75">
        <f>ROUND(series_ep_cost_not_rounded!S8,0)</f>
        <v>75</v>
      </c>
      <c r="T8" s="75">
        <f>ROUND(series_ep_cost_not_rounded!T8,0)</f>
        <v>75</v>
      </c>
      <c r="U8" s="75">
        <f>ROUND(series_ep_cost_not_rounded!U8,0)</f>
        <v>100</v>
      </c>
      <c r="V8" s="75">
        <f>ROUND(series_ep_cost_not_rounded!V8,0)</f>
        <v>100</v>
      </c>
      <c r="W8" s="75">
        <f>ROUND(series_ep_cost_not_rounded!W8,0)</f>
        <v>100</v>
      </c>
      <c r="X8" s="75">
        <f>ROUND(series_ep_cost_not_rounded!X8,0)</f>
        <v>700</v>
      </c>
      <c r="Y8" s="1">
        <f>ROUND(series_ep_cost_not_rounded!Y8,0)</f>
        <v>788</v>
      </c>
      <c r="Z8" s="1">
        <f>ROUND(series_ep_cost_not_rounded!Z8,0)</f>
        <v>788</v>
      </c>
      <c r="AA8" s="1">
        <f>ROUND(series_ep_cost_not_rounded!AA8,0)</f>
        <v>1096</v>
      </c>
      <c r="AB8" s="1">
        <f>ROUND(series_ep_cost_not_rounded!AB8,0)</f>
        <v>2475</v>
      </c>
      <c r="AC8" s="1">
        <f>ROUND(series_ep_cost_not_rounded!AC8,0)</f>
        <v>0</v>
      </c>
      <c r="AD8" s="1">
        <f>ROUND(series_ep_cost_not_rounded!AD8,0)</f>
        <v>3680</v>
      </c>
      <c r="AE8" s="1">
        <f>ROUND(series_ep_cost_not_rounded!AE8,0)</f>
        <v>2475</v>
      </c>
      <c r="AF8" s="1">
        <f>ROUND(series_ep_cost_not_rounded!AF8,0)</f>
        <v>2475</v>
      </c>
      <c r="AG8" s="1">
        <f>ROUND(series_ep_cost_not_rounded!AG8,2)</f>
        <v>0.23</v>
      </c>
      <c r="AH8" s="1">
        <f>ROUND(series_ep_cost_not_rounded!AH8,2)</f>
        <v>5537.25</v>
      </c>
      <c r="AI8" s="1">
        <f>ROUND(series_ep_cost_not_rounded!AI8,2)</f>
        <v>7300</v>
      </c>
      <c r="AJ8" s="1">
        <f>ROUND(series_ep_cost_not_rounded!AJ8,2)</f>
        <v>963</v>
      </c>
      <c r="AK8" s="1">
        <f>ROUND(series_ep_cost_not_rounded!AK8,2)</f>
        <v>1174</v>
      </c>
    </row>
    <row r="9" spans="1:37" x14ac:dyDescent="0.25">
      <c r="A9" s="1"/>
      <c r="B9" s="1"/>
      <c r="C9" s="1"/>
      <c r="D9" s="1"/>
      <c r="E9" s="1"/>
      <c r="F9" s="1"/>
      <c r="G9" s="1"/>
      <c r="H9" s="1"/>
    </row>
    <row r="10" spans="1:37" x14ac:dyDescent="0.25">
      <c r="A10" s="1"/>
      <c r="B10" s="1"/>
      <c r="C10" s="1"/>
      <c r="D10" s="1"/>
      <c r="E10" s="1"/>
      <c r="F10" s="1"/>
      <c r="G10" s="1"/>
      <c r="H10" s="1"/>
    </row>
    <row r="11" spans="1:37" x14ac:dyDescent="0.25">
      <c r="A11" s="1"/>
      <c r="B11" s="1"/>
      <c r="C11" s="1"/>
      <c r="D11" s="1"/>
      <c r="E11" s="1"/>
      <c r="F11" s="1"/>
      <c r="G11" s="1"/>
      <c r="H11" s="1"/>
    </row>
    <row r="12" spans="1:37" x14ac:dyDescent="0.25">
      <c r="A12" s="1"/>
      <c r="B12" s="1"/>
      <c r="C12" s="1"/>
      <c r="D12" s="1"/>
      <c r="E12" s="1"/>
      <c r="F12" s="1"/>
      <c r="G12" s="1"/>
      <c r="H12" s="1"/>
      <c r="I12" s="1"/>
      <c r="J12" s="1"/>
      <c r="K12" s="1"/>
      <c r="L12" s="1"/>
      <c r="M12" s="1"/>
      <c r="N12" s="1"/>
      <c r="O12" s="1"/>
      <c r="P12" s="1"/>
      <c r="Q12" s="1"/>
      <c r="AC12" s="1"/>
    </row>
    <row r="13" spans="1:37" x14ac:dyDescent="0.25">
      <c r="A13" s="1"/>
      <c r="B13" s="1"/>
      <c r="C13" s="1"/>
      <c r="E13" s="1"/>
      <c r="F13" s="1"/>
      <c r="G13" s="1"/>
      <c r="H13" s="1"/>
    </row>
    <row r="14" spans="1:37" x14ac:dyDescent="0.25">
      <c r="A14" s="1"/>
      <c r="B14" s="1"/>
      <c r="C14" s="1"/>
      <c r="E14" s="1"/>
      <c r="F14" s="1"/>
      <c r="G14" s="1"/>
      <c r="H14" s="1"/>
    </row>
    <row r="15" spans="1:37" x14ac:dyDescent="0.25">
      <c r="A15" s="1"/>
      <c r="B15" s="1"/>
      <c r="C15" s="1"/>
      <c r="D15" s="1"/>
      <c r="E15" s="1"/>
      <c r="F15" s="1"/>
      <c r="G15" s="1"/>
      <c r="H15" s="1"/>
    </row>
    <row r="16" spans="1:37" x14ac:dyDescent="0.25">
      <c r="A16" s="1"/>
      <c r="B16" s="1"/>
      <c r="C16" s="1"/>
      <c r="D16" s="1"/>
      <c r="E16" s="1"/>
      <c r="F16" s="1"/>
      <c r="G16" s="1"/>
      <c r="H16" s="1"/>
    </row>
    <row r="17" spans="1:8" x14ac:dyDescent="0.25">
      <c r="A17" s="1"/>
      <c r="B17" s="1"/>
      <c r="C17" s="1"/>
      <c r="D17" s="1"/>
      <c r="E17" s="1"/>
      <c r="F17" s="1"/>
      <c r="G17" s="1"/>
      <c r="H17" s="1"/>
    </row>
    <row r="18" spans="1:8" x14ac:dyDescent="0.25">
      <c r="A18" s="1"/>
      <c r="B18" s="1"/>
      <c r="C18" s="1"/>
      <c r="D18" s="1"/>
      <c r="E18" s="1"/>
      <c r="F18" s="1"/>
    </row>
    <row r="19" spans="1:8" x14ac:dyDescent="0.25">
      <c r="A19" s="1"/>
      <c r="B19" s="1"/>
      <c r="C19" s="1"/>
      <c r="D19" s="1"/>
      <c r="E19" s="1"/>
      <c r="F19" s="1"/>
      <c r="G19" s="1"/>
      <c r="H19" s="1"/>
    </row>
    <row r="20" spans="1:8" x14ac:dyDescent="0.25">
      <c r="A20" s="1"/>
      <c r="B20" s="1"/>
      <c r="C20" s="1"/>
      <c r="D20" s="1"/>
      <c r="E20" s="1"/>
      <c r="F20" s="1"/>
      <c r="G20" s="1"/>
      <c r="H20" s="1"/>
    </row>
    <row r="21" spans="1:8" x14ac:dyDescent="0.25">
      <c r="H21" s="1"/>
    </row>
    <row r="22" spans="1:8" x14ac:dyDescent="0.25">
      <c r="B22" s="71"/>
      <c r="C22" s="71"/>
      <c r="D22" s="71"/>
      <c r="E22" s="71"/>
      <c r="H22" s="1"/>
    </row>
    <row r="23" spans="1:8" x14ac:dyDescent="0.25">
      <c r="H23" s="1"/>
    </row>
    <row r="24" spans="1:8" x14ac:dyDescent="0.25">
      <c r="H24" s="1"/>
    </row>
    <row r="25" spans="1:8" x14ac:dyDescent="0.25">
      <c r="H25" s="1"/>
    </row>
  </sheetData>
  <phoneticPr fontId="33" type="noConversion"/>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56D5FF-4477-4944-B380-1A60F95A7F28}">
  <sheetPr>
    <tabColor theme="7" tint="0.39997558519241921"/>
  </sheetPr>
  <dimension ref="A1:U21"/>
  <sheetViews>
    <sheetView workbookViewId="0">
      <selection activeCell="L15" sqref="L15"/>
    </sheetView>
  </sheetViews>
  <sheetFormatPr defaultRowHeight="15" x14ac:dyDescent="0.25"/>
  <cols>
    <col min="2" max="2" width="7.5703125" customWidth="1"/>
    <col min="3" max="3" width="6.5703125" customWidth="1"/>
    <col min="4" max="4" width="7.7109375" customWidth="1"/>
    <col min="5" max="5" width="7.42578125" customWidth="1"/>
  </cols>
  <sheetData>
    <row r="1" spans="1:21" x14ac:dyDescent="0.25">
      <c r="B1" s="10" t="s">
        <v>2</v>
      </c>
      <c r="C1" s="10" t="s">
        <v>3</v>
      </c>
      <c r="D1" s="10" t="s">
        <v>4</v>
      </c>
      <c r="E1" s="10" t="s">
        <v>5</v>
      </c>
      <c r="F1" s="10" t="s">
        <v>6</v>
      </c>
      <c r="G1" s="10" t="s">
        <v>7</v>
      </c>
      <c r="H1" s="10" t="s">
        <v>8</v>
      </c>
      <c r="I1" s="10" t="s">
        <v>9</v>
      </c>
      <c r="J1" s="10" t="s">
        <v>10</v>
      </c>
      <c r="K1" s="10" t="s">
        <v>11</v>
      </c>
      <c r="L1" s="10" t="s">
        <v>12</v>
      </c>
      <c r="M1" s="10" t="s">
        <v>13</v>
      </c>
      <c r="N1" s="10" t="s">
        <v>14</v>
      </c>
      <c r="O1" s="10" t="s">
        <v>15</v>
      </c>
      <c r="P1" s="10" t="s">
        <v>16</v>
      </c>
      <c r="Q1" s="10" t="s">
        <v>17</v>
      </c>
      <c r="R1" s="10" t="s">
        <v>18</v>
      </c>
      <c r="S1" s="10" t="s">
        <v>19</v>
      </c>
      <c r="T1" s="10" t="s">
        <v>20</v>
      </c>
      <c r="U1" s="10" t="s">
        <v>21</v>
      </c>
    </row>
    <row r="2" spans="1:21" x14ac:dyDescent="0.25">
      <c r="A2" s="10" t="s">
        <v>2</v>
      </c>
      <c r="B2">
        <v>-1</v>
      </c>
      <c r="C2">
        <v>-1</v>
      </c>
      <c r="D2">
        <v>-1</v>
      </c>
      <c r="E2">
        <v>-1</v>
      </c>
      <c r="F2">
        <v>-1</v>
      </c>
      <c r="G2">
        <v>-1</v>
      </c>
      <c r="H2">
        <v>-1</v>
      </c>
      <c r="I2">
        <v>-1</v>
      </c>
      <c r="J2">
        <v>-1</v>
      </c>
      <c r="K2">
        <v>-1</v>
      </c>
      <c r="L2">
        <v>-1</v>
      </c>
      <c r="M2">
        <v>-1</v>
      </c>
      <c r="N2">
        <v>-1</v>
      </c>
      <c r="O2">
        <v>-1</v>
      </c>
      <c r="P2">
        <v>-1</v>
      </c>
      <c r="Q2">
        <v>-1</v>
      </c>
      <c r="R2">
        <v>-1</v>
      </c>
      <c r="S2">
        <v>-1</v>
      </c>
      <c r="T2">
        <v>-1</v>
      </c>
      <c r="U2">
        <v>-1</v>
      </c>
    </row>
    <row r="3" spans="1:21" x14ac:dyDescent="0.25">
      <c r="A3" s="10" t="s">
        <v>3</v>
      </c>
      <c r="B3">
        <v>-1</v>
      </c>
      <c r="C3">
        <v>-1</v>
      </c>
      <c r="D3">
        <v>-1</v>
      </c>
      <c r="E3">
        <v>-1</v>
      </c>
      <c r="F3">
        <v>-1</v>
      </c>
      <c r="G3">
        <v>-1</v>
      </c>
      <c r="H3">
        <v>-1</v>
      </c>
      <c r="I3">
        <v>-1</v>
      </c>
      <c r="J3">
        <v>-1</v>
      </c>
      <c r="K3">
        <v>-1</v>
      </c>
      <c r="L3">
        <v>-1</v>
      </c>
      <c r="M3">
        <v>-1</v>
      </c>
      <c r="N3">
        <v>-1</v>
      </c>
      <c r="O3">
        <v>-1</v>
      </c>
      <c r="P3">
        <v>-1</v>
      </c>
      <c r="Q3">
        <v>-1</v>
      </c>
      <c r="R3">
        <v>-1</v>
      </c>
      <c r="S3">
        <v>-1</v>
      </c>
      <c r="T3">
        <v>-1</v>
      </c>
      <c r="U3">
        <v>-1</v>
      </c>
    </row>
    <row r="4" spans="1:21" x14ac:dyDescent="0.25">
      <c r="A4" s="10" t="s">
        <v>4</v>
      </c>
      <c r="B4">
        <v>-1</v>
      </c>
      <c r="C4">
        <v>-1</v>
      </c>
      <c r="D4">
        <v>-1</v>
      </c>
      <c r="E4">
        <v>-1</v>
      </c>
      <c r="F4">
        <v>-1</v>
      </c>
      <c r="G4">
        <v>-1</v>
      </c>
      <c r="H4">
        <v>-1</v>
      </c>
      <c r="I4">
        <v>-1</v>
      </c>
      <c r="J4">
        <v>-1</v>
      </c>
      <c r="K4">
        <v>-1</v>
      </c>
      <c r="L4">
        <v>-1</v>
      </c>
      <c r="M4">
        <v>-1</v>
      </c>
      <c r="N4">
        <v>-1</v>
      </c>
      <c r="O4">
        <v>-1</v>
      </c>
      <c r="P4">
        <v>-1</v>
      </c>
      <c r="Q4">
        <v>-1</v>
      </c>
      <c r="R4">
        <v>-1</v>
      </c>
      <c r="S4">
        <v>-1</v>
      </c>
      <c r="T4">
        <v>-1</v>
      </c>
      <c r="U4">
        <v>-1</v>
      </c>
    </row>
    <row r="5" spans="1:21" x14ac:dyDescent="0.25">
      <c r="A5" s="10" t="s">
        <v>5</v>
      </c>
      <c r="B5">
        <v>-1</v>
      </c>
      <c r="C5">
        <v>-1</v>
      </c>
      <c r="D5">
        <v>-1</v>
      </c>
      <c r="E5">
        <v>-1</v>
      </c>
      <c r="F5">
        <v>-1</v>
      </c>
      <c r="G5">
        <v>-1</v>
      </c>
      <c r="H5">
        <v>-1</v>
      </c>
      <c r="I5">
        <v>-1</v>
      </c>
      <c r="J5">
        <v>-1</v>
      </c>
      <c r="K5">
        <v>-1</v>
      </c>
      <c r="L5">
        <v>-1</v>
      </c>
      <c r="M5">
        <v>-1</v>
      </c>
      <c r="N5">
        <v>-1</v>
      </c>
      <c r="O5">
        <v>-1</v>
      </c>
      <c r="P5">
        <v>-1</v>
      </c>
      <c r="Q5">
        <v>-1</v>
      </c>
      <c r="R5">
        <v>-1</v>
      </c>
      <c r="S5">
        <v>-1</v>
      </c>
      <c r="T5">
        <v>-1</v>
      </c>
      <c r="U5">
        <v>-1</v>
      </c>
    </row>
    <row r="6" spans="1:21" x14ac:dyDescent="0.25">
      <c r="A6" s="10" t="s">
        <v>6</v>
      </c>
      <c r="B6">
        <v>-1</v>
      </c>
      <c r="C6">
        <v>-1</v>
      </c>
      <c r="D6">
        <v>-1</v>
      </c>
      <c r="E6">
        <v>-1</v>
      </c>
      <c r="F6">
        <v>-1</v>
      </c>
      <c r="G6">
        <v>-1</v>
      </c>
      <c r="H6">
        <v>-1</v>
      </c>
      <c r="I6">
        <v>-1</v>
      </c>
      <c r="J6">
        <v>-1</v>
      </c>
      <c r="K6">
        <v>-1</v>
      </c>
      <c r="L6">
        <v>-1</v>
      </c>
      <c r="M6">
        <v>-1</v>
      </c>
      <c r="N6">
        <v>-1</v>
      </c>
      <c r="O6">
        <v>-1</v>
      </c>
      <c r="P6">
        <v>-1</v>
      </c>
      <c r="Q6">
        <v>-1</v>
      </c>
      <c r="R6">
        <v>-1</v>
      </c>
      <c r="S6">
        <v>-1</v>
      </c>
      <c r="T6">
        <v>-1</v>
      </c>
      <c r="U6">
        <v>-1</v>
      </c>
    </row>
    <row r="7" spans="1:21" x14ac:dyDescent="0.25">
      <c r="A7" s="10" t="s">
        <v>7</v>
      </c>
      <c r="B7">
        <v>-1</v>
      </c>
      <c r="C7">
        <v>-1</v>
      </c>
      <c r="D7">
        <v>-1</v>
      </c>
      <c r="E7">
        <v>-1</v>
      </c>
      <c r="F7">
        <v>-1</v>
      </c>
      <c r="G7">
        <v>-1</v>
      </c>
      <c r="H7">
        <v>-1</v>
      </c>
      <c r="I7">
        <v>-1</v>
      </c>
      <c r="J7">
        <v>-1</v>
      </c>
      <c r="K7">
        <v>-1</v>
      </c>
      <c r="L7">
        <v>-1</v>
      </c>
      <c r="M7">
        <v>-1</v>
      </c>
      <c r="N7">
        <v>-1</v>
      </c>
      <c r="O7">
        <v>-1</v>
      </c>
      <c r="P7">
        <v>-1</v>
      </c>
      <c r="Q7">
        <v>-1</v>
      </c>
      <c r="R7">
        <v>-1</v>
      </c>
      <c r="S7">
        <v>-1</v>
      </c>
      <c r="T7">
        <v>-1</v>
      </c>
      <c r="U7">
        <v>-1</v>
      </c>
    </row>
    <row r="8" spans="1:21" x14ac:dyDescent="0.25">
      <c r="A8" s="10" t="s">
        <v>8</v>
      </c>
      <c r="B8">
        <v>-1</v>
      </c>
      <c r="C8">
        <v>-1</v>
      </c>
      <c r="D8">
        <v>-1</v>
      </c>
      <c r="E8">
        <v>-1</v>
      </c>
      <c r="F8">
        <v>-1</v>
      </c>
      <c r="G8">
        <v>-1</v>
      </c>
      <c r="H8">
        <v>-1</v>
      </c>
      <c r="I8">
        <v>-1</v>
      </c>
      <c r="J8">
        <v>-1</v>
      </c>
      <c r="K8">
        <v>-1</v>
      </c>
      <c r="L8">
        <v>-1</v>
      </c>
      <c r="M8">
        <v>-1</v>
      </c>
      <c r="N8">
        <v>-1</v>
      </c>
      <c r="O8">
        <v>-1</v>
      </c>
      <c r="P8">
        <v>-1</v>
      </c>
      <c r="Q8">
        <v>-1</v>
      </c>
      <c r="R8">
        <v>-1</v>
      </c>
      <c r="S8">
        <v>-1</v>
      </c>
      <c r="T8">
        <v>-1</v>
      </c>
      <c r="U8">
        <v>-1</v>
      </c>
    </row>
    <row r="9" spans="1:21" x14ac:dyDescent="0.25">
      <c r="A9" s="10" t="s">
        <v>9</v>
      </c>
      <c r="B9">
        <v>-1</v>
      </c>
      <c r="C9">
        <v>-1</v>
      </c>
      <c r="D9">
        <v>-1</v>
      </c>
      <c r="E9">
        <v>-1</v>
      </c>
      <c r="F9">
        <v>-1</v>
      </c>
      <c r="G9">
        <v>-1</v>
      </c>
      <c r="H9">
        <v>-1</v>
      </c>
      <c r="I9">
        <v>-1</v>
      </c>
      <c r="J9">
        <v>-1</v>
      </c>
      <c r="K9">
        <v>-1</v>
      </c>
      <c r="L9">
        <v>-1</v>
      </c>
      <c r="M9">
        <v>2</v>
      </c>
      <c r="N9">
        <v>-1</v>
      </c>
      <c r="O9">
        <v>-1</v>
      </c>
      <c r="P9">
        <v>-1</v>
      </c>
      <c r="Q9">
        <v>-1</v>
      </c>
      <c r="R9">
        <v>-1</v>
      </c>
      <c r="S9">
        <v>-1</v>
      </c>
      <c r="T9">
        <v>-1</v>
      </c>
      <c r="U9">
        <v>-1</v>
      </c>
    </row>
    <row r="10" spans="1:21" x14ac:dyDescent="0.25">
      <c r="A10" s="10" t="s">
        <v>10</v>
      </c>
      <c r="B10">
        <v>-1</v>
      </c>
      <c r="C10">
        <v>-1</v>
      </c>
      <c r="D10">
        <v>-1</v>
      </c>
      <c r="E10">
        <v>-1</v>
      </c>
      <c r="F10">
        <v>-1</v>
      </c>
      <c r="G10">
        <v>-1</v>
      </c>
      <c r="H10">
        <v>-1</v>
      </c>
      <c r="I10">
        <v>-1</v>
      </c>
      <c r="J10">
        <v>-1</v>
      </c>
      <c r="K10">
        <v>-1</v>
      </c>
      <c r="L10">
        <v>-1</v>
      </c>
      <c r="M10">
        <v>-1</v>
      </c>
      <c r="N10">
        <v>-1</v>
      </c>
      <c r="O10">
        <v>-1</v>
      </c>
      <c r="P10">
        <v>-1</v>
      </c>
      <c r="Q10">
        <v>-1</v>
      </c>
      <c r="R10">
        <v>-1</v>
      </c>
      <c r="S10">
        <v>-1</v>
      </c>
      <c r="T10">
        <v>-1</v>
      </c>
      <c r="U10">
        <v>-1</v>
      </c>
    </row>
    <row r="11" spans="1:21" x14ac:dyDescent="0.25">
      <c r="A11" s="10" t="s">
        <v>11</v>
      </c>
      <c r="B11">
        <v>-1</v>
      </c>
      <c r="C11">
        <v>-1</v>
      </c>
      <c r="D11">
        <v>-1</v>
      </c>
      <c r="E11">
        <v>-1</v>
      </c>
      <c r="F11">
        <v>-1</v>
      </c>
      <c r="G11">
        <v>-1</v>
      </c>
      <c r="H11">
        <v>-1</v>
      </c>
      <c r="I11">
        <v>-1</v>
      </c>
      <c r="J11">
        <v>-1</v>
      </c>
      <c r="K11">
        <v>-1</v>
      </c>
      <c r="L11">
        <v>-1</v>
      </c>
      <c r="M11">
        <v>-1</v>
      </c>
      <c r="N11">
        <v>0.5</v>
      </c>
      <c r="O11">
        <v>-1</v>
      </c>
      <c r="P11">
        <v>-1</v>
      </c>
      <c r="Q11">
        <v>-1</v>
      </c>
      <c r="R11">
        <v>-1</v>
      </c>
      <c r="S11">
        <v>-1</v>
      </c>
      <c r="T11">
        <v>-1</v>
      </c>
      <c r="U11">
        <v>-1</v>
      </c>
    </row>
    <row r="12" spans="1:21" x14ac:dyDescent="0.25">
      <c r="A12" s="10" t="s">
        <v>12</v>
      </c>
      <c r="B12">
        <v>-1</v>
      </c>
      <c r="C12">
        <v>-1</v>
      </c>
      <c r="D12">
        <v>-1</v>
      </c>
      <c r="E12">
        <v>-1</v>
      </c>
      <c r="F12">
        <v>-1</v>
      </c>
      <c r="G12">
        <v>-1</v>
      </c>
      <c r="H12">
        <v>-1</v>
      </c>
      <c r="I12">
        <v>-1</v>
      </c>
      <c r="J12">
        <v>-1</v>
      </c>
      <c r="K12">
        <v>-1</v>
      </c>
      <c r="L12">
        <v>-1</v>
      </c>
      <c r="M12">
        <v>-1</v>
      </c>
      <c r="N12">
        <v>-1</v>
      </c>
      <c r="O12">
        <v>-1</v>
      </c>
      <c r="P12">
        <v>-1</v>
      </c>
      <c r="Q12">
        <v>-1</v>
      </c>
      <c r="R12">
        <v>-1</v>
      </c>
      <c r="S12">
        <v>-1</v>
      </c>
      <c r="T12">
        <v>-1</v>
      </c>
      <c r="U12">
        <v>-1</v>
      </c>
    </row>
    <row r="13" spans="1:21" x14ac:dyDescent="0.25">
      <c r="A13" s="10" t="s">
        <v>13</v>
      </c>
      <c r="B13">
        <v>-1</v>
      </c>
      <c r="C13">
        <v>-1</v>
      </c>
      <c r="D13">
        <v>-1</v>
      </c>
      <c r="E13">
        <v>-1</v>
      </c>
      <c r="F13">
        <v>-1</v>
      </c>
      <c r="G13">
        <v>-1</v>
      </c>
      <c r="H13">
        <v>-1</v>
      </c>
      <c r="I13">
        <v>2</v>
      </c>
      <c r="J13">
        <v>0.8</v>
      </c>
      <c r="K13">
        <v>-1</v>
      </c>
      <c r="L13">
        <v>-1</v>
      </c>
      <c r="M13">
        <v>-1</v>
      </c>
      <c r="N13">
        <v>-1</v>
      </c>
      <c r="O13">
        <v>-1</v>
      </c>
      <c r="P13">
        <v>-1</v>
      </c>
      <c r="Q13">
        <v>-1</v>
      </c>
      <c r="R13">
        <v>-1</v>
      </c>
      <c r="S13">
        <v>-1</v>
      </c>
      <c r="T13">
        <v>-1</v>
      </c>
      <c r="U13">
        <v>-1</v>
      </c>
    </row>
    <row r="14" spans="1:21" x14ac:dyDescent="0.25">
      <c r="A14" s="10" t="s">
        <v>14</v>
      </c>
      <c r="B14">
        <v>-1</v>
      </c>
      <c r="C14">
        <v>-1</v>
      </c>
      <c r="D14">
        <v>-1</v>
      </c>
      <c r="E14">
        <v>-1</v>
      </c>
      <c r="F14">
        <v>-1</v>
      </c>
      <c r="G14">
        <v>-1</v>
      </c>
      <c r="H14">
        <v>-1</v>
      </c>
      <c r="I14">
        <v>-1</v>
      </c>
      <c r="J14">
        <v>-1</v>
      </c>
      <c r="K14">
        <v>0.5</v>
      </c>
      <c r="L14">
        <v>-1</v>
      </c>
      <c r="M14">
        <v>-1</v>
      </c>
      <c r="N14">
        <v>-1</v>
      </c>
      <c r="O14">
        <v>-1</v>
      </c>
      <c r="P14">
        <v>-1</v>
      </c>
      <c r="Q14">
        <v>0.5</v>
      </c>
      <c r="R14">
        <v>-1</v>
      </c>
      <c r="S14">
        <v>-1</v>
      </c>
      <c r="T14">
        <v>-1</v>
      </c>
      <c r="U14">
        <v>-1</v>
      </c>
    </row>
    <row r="15" spans="1:21" x14ac:dyDescent="0.25">
      <c r="A15" s="10" t="s">
        <v>15</v>
      </c>
      <c r="B15">
        <v>-1</v>
      </c>
      <c r="C15">
        <v>-1</v>
      </c>
      <c r="D15">
        <v>-1</v>
      </c>
      <c r="E15">
        <v>-1</v>
      </c>
      <c r="F15">
        <v>-1</v>
      </c>
      <c r="G15">
        <v>-1</v>
      </c>
      <c r="H15">
        <v>-1</v>
      </c>
      <c r="I15">
        <v>-1</v>
      </c>
      <c r="J15">
        <v>-1</v>
      </c>
      <c r="K15">
        <v>-1</v>
      </c>
      <c r="L15">
        <v>-1</v>
      </c>
      <c r="M15">
        <v>-1</v>
      </c>
      <c r="N15">
        <v>-1</v>
      </c>
      <c r="O15">
        <v>-1</v>
      </c>
      <c r="P15">
        <v>-1</v>
      </c>
      <c r="Q15">
        <v>-1</v>
      </c>
      <c r="R15">
        <v>-1</v>
      </c>
      <c r="S15">
        <v>-1</v>
      </c>
      <c r="T15">
        <v>-1</v>
      </c>
      <c r="U15">
        <v>-1</v>
      </c>
    </row>
    <row r="16" spans="1:21" x14ac:dyDescent="0.25">
      <c r="A16" s="10" t="s">
        <v>16</v>
      </c>
      <c r="B16">
        <v>-1</v>
      </c>
      <c r="C16">
        <v>-1</v>
      </c>
      <c r="D16">
        <v>-1</v>
      </c>
      <c r="E16">
        <v>-1</v>
      </c>
      <c r="F16">
        <v>-1</v>
      </c>
      <c r="G16">
        <v>-1</v>
      </c>
      <c r="H16">
        <v>-1</v>
      </c>
      <c r="I16">
        <v>-1</v>
      </c>
      <c r="J16">
        <v>-1</v>
      </c>
      <c r="K16">
        <v>-1</v>
      </c>
      <c r="L16">
        <v>-1</v>
      </c>
      <c r="M16">
        <v>-1</v>
      </c>
      <c r="N16">
        <v>-1</v>
      </c>
      <c r="O16">
        <v>-1</v>
      </c>
      <c r="P16">
        <v>-1</v>
      </c>
      <c r="Q16">
        <v>0.2</v>
      </c>
      <c r="R16">
        <v>0.3</v>
      </c>
      <c r="S16">
        <v>-1</v>
      </c>
      <c r="T16">
        <v>-1</v>
      </c>
      <c r="U16">
        <v>-1</v>
      </c>
    </row>
    <row r="17" spans="1:21" x14ac:dyDescent="0.25">
      <c r="A17" s="10" t="s">
        <v>17</v>
      </c>
      <c r="B17">
        <v>-1</v>
      </c>
      <c r="C17">
        <v>-1</v>
      </c>
      <c r="D17">
        <v>-1</v>
      </c>
      <c r="E17">
        <v>-1</v>
      </c>
      <c r="F17">
        <v>-1</v>
      </c>
      <c r="G17">
        <v>-1</v>
      </c>
      <c r="H17">
        <v>-1</v>
      </c>
      <c r="I17">
        <v>-1</v>
      </c>
      <c r="J17">
        <v>-1</v>
      </c>
      <c r="K17">
        <v>-1</v>
      </c>
      <c r="L17">
        <v>-1</v>
      </c>
      <c r="M17">
        <v>-1</v>
      </c>
      <c r="N17">
        <v>0.6</v>
      </c>
      <c r="O17">
        <v>-1</v>
      </c>
      <c r="P17">
        <v>0.2</v>
      </c>
      <c r="Q17">
        <v>-1</v>
      </c>
      <c r="R17">
        <v>-1</v>
      </c>
      <c r="S17">
        <v>-1</v>
      </c>
      <c r="T17">
        <v>-1</v>
      </c>
      <c r="U17">
        <v>-1</v>
      </c>
    </row>
    <row r="18" spans="1:21" x14ac:dyDescent="0.25">
      <c r="A18" s="10" t="s">
        <v>18</v>
      </c>
      <c r="B18">
        <v>-1</v>
      </c>
      <c r="C18">
        <v>-1</v>
      </c>
      <c r="D18">
        <v>-1</v>
      </c>
      <c r="E18">
        <v>-1</v>
      </c>
      <c r="F18">
        <v>-1</v>
      </c>
      <c r="G18">
        <v>-1</v>
      </c>
      <c r="H18">
        <v>-1</v>
      </c>
      <c r="I18">
        <v>-1</v>
      </c>
      <c r="J18">
        <v>-1</v>
      </c>
      <c r="K18">
        <v>-1</v>
      </c>
      <c r="L18">
        <v>-1</v>
      </c>
      <c r="M18">
        <v>-1</v>
      </c>
      <c r="N18">
        <v>-1</v>
      </c>
      <c r="O18">
        <v>-1</v>
      </c>
      <c r="P18">
        <v>0.3</v>
      </c>
      <c r="Q18">
        <v>-1</v>
      </c>
      <c r="R18">
        <v>-1</v>
      </c>
      <c r="S18">
        <v>-1</v>
      </c>
      <c r="T18">
        <v>-1</v>
      </c>
      <c r="U18">
        <v>-1</v>
      </c>
    </row>
    <row r="19" spans="1:21" x14ac:dyDescent="0.25">
      <c r="A19" s="10" t="s">
        <v>19</v>
      </c>
      <c r="B19">
        <v>-1</v>
      </c>
      <c r="C19">
        <v>-1</v>
      </c>
      <c r="D19">
        <v>-1</v>
      </c>
      <c r="E19">
        <v>-1</v>
      </c>
      <c r="F19">
        <v>-1</v>
      </c>
      <c r="G19">
        <v>-1</v>
      </c>
      <c r="H19">
        <v>-1</v>
      </c>
      <c r="I19">
        <v>-1</v>
      </c>
      <c r="J19">
        <v>-1</v>
      </c>
      <c r="K19">
        <v>-1</v>
      </c>
      <c r="L19">
        <v>-1</v>
      </c>
      <c r="M19">
        <v>-1</v>
      </c>
      <c r="N19">
        <v>-1</v>
      </c>
      <c r="O19">
        <v>-1</v>
      </c>
      <c r="P19">
        <v>-1</v>
      </c>
      <c r="Q19">
        <v>-1</v>
      </c>
      <c r="R19">
        <v>-1</v>
      </c>
      <c r="S19">
        <v>-1</v>
      </c>
      <c r="T19">
        <v>-1</v>
      </c>
      <c r="U19">
        <v>-1</v>
      </c>
    </row>
    <row r="20" spans="1:21" x14ac:dyDescent="0.25">
      <c r="A20" s="10" t="s">
        <v>20</v>
      </c>
      <c r="B20">
        <v>-1</v>
      </c>
      <c r="C20">
        <v>-1</v>
      </c>
      <c r="D20">
        <v>-1</v>
      </c>
      <c r="E20">
        <v>-1</v>
      </c>
      <c r="F20">
        <v>-1</v>
      </c>
      <c r="G20">
        <v>-1</v>
      </c>
      <c r="H20">
        <v>-1</v>
      </c>
      <c r="I20">
        <v>-1</v>
      </c>
      <c r="J20">
        <v>-1</v>
      </c>
      <c r="K20">
        <v>-1</v>
      </c>
      <c r="L20">
        <v>-1</v>
      </c>
      <c r="M20">
        <v>-1</v>
      </c>
      <c r="N20">
        <v>-1</v>
      </c>
      <c r="O20">
        <v>-1</v>
      </c>
      <c r="P20">
        <v>-1</v>
      </c>
      <c r="Q20">
        <v>-1</v>
      </c>
      <c r="R20">
        <v>-1</v>
      </c>
      <c r="S20">
        <v>-1</v>
      </c>
      <c r="T20">
        <v>-1</v>
      </c>
      <c r="U20">
        <v>-1</v>
      </c>
    </row>
    <row r="21" spans="1:21" x14ac:dyDescent="0.25">
      <c r="A21" s="10" t="s">
        <v>21</v>
      </c>
      <c r="B21">
        <v>-1</v>
      </c>
      <c r="C21">
        <v>-1</v>
      </c>
      <c r="D21">
        <v>-1</v>
      </c>
      <c r="E21">
        <v>-1</v>
      </c>
      <c r="F21">
        <v>-1</v>
      </c>
      <c r="G21">
        <v>-1</v>
      </c>
      <c r="H21">
        <v>-1</v>
      </c>
      <c r="I21">
        <v>-1</v>
      </c>
      <c r="J21">
        <v>-1</v>
      </c>
      <c r="K21">
        <v>-1</v>
      </c>
      <c r="L21">
        <v>-1</v>
      </c>
      <c r="M21">
        <v>-1</v>
      </c>
      <c r="N21">
        <v>-1</v>
      </c>
      <c r="O21">
        <v>-1</v>
      </c>
      <c r="P21">
        <v>-1</v>
      </c>
      <c r="Q21">
        <v>-1</v>
      </c>
      <c r="R21">
        <v>-1</v>
      </c>
      <c r="S21">
        <v>-1</v>
      </c>
      <c r="T21">
        <v>-1</v>
      </c>
      <c r="U21">
        <v>-1</v>
      </c>
    </row>
  </sheetData>
  <conditionalFormatting sqref="B2:U21">
    <cfRule type="cellIs" dxfId="43" priority="1" operator="equal">
      <formula>2</formula>
    </cfRule>
    <cfRule type="cellIs" dxfId="42" priority="2" operator="equal">
      <formula>10.9</formula>
    </cfRule>
    <cfRule type="cellIs" dxfId="41" priority="3" operator="equal">
      <formula>10900</formula>
    </cfRule>
    <cfRule type="cellIs" dxfId="40" priority="4" operator="equal">
      <formula>2000</formula>
    </cfRule>
    <cfRule type="cellIs" dxfId="39" priority="5" operator="greaterThan">
      <formula>0</formula>
    </cfRule>
  </conditionalFormatting>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D3E8EE-E983-44D7-81C4-25D9A19DD9BF}">
  <sheetPr>
    <tabColor theme="7" tint="0.39997558519241921"/>
  </sheetPr>
  <dimension ref="A1:U21"/>
  <sheetViews>
    <sheetView workbookViewId="0">
      <selection activeCell="A27" sqref="A27:U47"/>
    </sheetView>
  </sheetViews>
  <sheetFormatPr defaultRowHeight="15" x14ac:dyDescent="0.25"/>
  <cols>
    <col min="2" max="2" width="7.5703125" customWidth="1"/>
    <col min="3" max="3" width="6.5703125" customWidth="1"/>
    <col min="4" max="4" width="7.7109375" customWidth="1"/>
    <col min="5" max="5" width="7.42578125" customWidth="1"/>
  </cols>
  <sheetData>
    <row r="1" spans="1:21" x14ac:dyDescent="0.25">
      <c r="B1" s="10" t="s">
        <v>2</v>
      </c>
      <c r="C1" s="10" t="s">
        <v>3</v>
      </c>
      <c r="D1" s="10" t="s">
        <v>4</v>
      </c>
      <c r="E1" s="10" t="s">
        <v>5</v>
      </c>
      <c r="F1" s="10" t="s">
        <v>6</v>
      </c>
      <c r="G1" s="10" t="s">
        <v>7</v>
      </c>
      <c r="H1" s="10" t="s">
        <v>8</v>
      </c>
      <c r="I1" s="10" t="s">
        <v>9</v>
      </c>
      <c r="J1" s="10" t="s">
        <v>10</v>
      </c>
      <c r="K1" s="10" t="s">
        <v>11</v>
      </c>
      <c r="L1" s="10" t="s">
        <v>12</v>
      </c>
      <c r="M1" s="10" t="s">
        <v>13</v>
      </c>
      <c r="N1" s="10" t="s">
        <v>14</v>
      </c>
      <c r="O1" s="10" t="s">
        <v>15</v>
      </c>
      <c r="P1" s="10" t="s">
        <v>16</v>
      </c>
      <c r="Q1" s="10" t="s">
        <v>17</v>
      </c>
      <c r="R1" s="10" t="s">
        <v>18</v>
      </c>
      <c r="S1" s="10" t="s">
        <v>19</v>
      </c>
      <c r="T1" s="10" t="s">
        <v>20</v>
      </c>
      <c r="U1" s="10" t="s">
        <v>21</v>
      </c>
    </row>
    <row r="2" spans="1:21" x14ac:dyDescent="0.25">
      <c r="A2" s="10" t="s">
        <v>2</v>
      </c>
      <c r="B2">
        <v>-1</v>
      </c>
      <c r="C2">
        <v>-1</v>
      </c>
      <c r="D2">
        <v>-1</v>
      </c>
      <c r="E2">
        <v>-1</v>
      </c>
      <c r="F2">
        <v>-1</v>
      </c>
      <c r="G2">
        <v>-1</v>
      </c>
      <c r="H2">
        <v>-1</v>
      </c>
      <c r="I2">
        <v>-1</v>
      </c>
      <c r="J2">
        <v>-1</v>
      </c>
      <c r="K2">
        <v>-1</v>
      </c>
      <c r="L2">
        <v>-1</v>
      </c>
      <c r="M2">
        <v>-1</v>
      </c>
      <c r="N2">
        <v>-1</v>
      </c>
      <c r="O2">
        <v>-1</v>
      </c>
      <c r="P2">
        <v>-1</v>
      </c>
      <c r="Q2">
        <v>-1</v>
      </c>
      <c r="R2">
        <v>-1</v>
      </c>
      <c r="S2">
        <v>-1</v>
      </c>
      <c r="T2">
        <v>-1</v>
      </c>
      <c r="U2">
        <v>-1</v>
      </c>
    </row>
    <row r="3" spans="1:21" x14ac:dyDescent="0.25">
      <c r="A3" s="10" t="s">
        <v>3</v>
      </c>
      <c r="B3">
        <v>-1</v>
      </c>
      <c r="C3">
        <v>-1</v>
      </c>
      <c r="D3">
        <v>-1</v>
      </c>
      <c r="E3">
        <v>-1</v>
      </c>
      <c r="F3">
        <v>-1</v>
      </c>
      <c r="G3">
        <v>-1</v>
      </c>
      <c r="H3">
        <v>-1</v>
      </c>
      <c r="I3">
        <v>-1</v>
      </c>
      <c r="J3">
        <v>-1</v>
      </c>
      <c r="K3">
        <v>-1</v>
      </c>
      <c r="L3">
        <v>-1</v>
      </c>
      <c r="M3">
        <v>-1</v>
      </c>
      <c r="N3">
        <v>-1</v>
      </c>
      <c r="O3">
        <v>-1</v>
      </c>
      <c r="P3">
        <v>-1</v>
      </c>
      <c r="Q3">
        <v>-1</v>
      </c>
      <c r="R3">
        <v>-1</v>
      </c>
      <c r="S3">
        <v>-1</v>
      </c>
      <c r="T3">
        <v>-1</v>
      </c>
      <c r="U3">
        <v>-1</v>
      </c>
    </row>
    <row r="4" spans="1:21" x14ac:dyDescent="0.25">
      <c r="A4" s="10" t="s">
        <v>4</v>
      </c>
      <c r="B4">
        <v>-1</v>
      </c>
      <c r="C4">
        <v>-1</v>
      </c>
      <c r="D4">
        <v>-1</v>
      </c>
      <c r="E4">
        <v>-1</v>
      </c>
      <c r="F4">
        <v>-1</v>
      </c>
      <c r="G4">
        <v>-1</v>
      </c>
      <c r="H4">
        <v>-1</v>
      </c>
      <c r="I4">
        <v>-1</v>
      </c>
      <c r="J4">
        <v>-1</v>
      </c>
      <c r="K4">
        <v>-1</v>
      </c>
      <c r="L4">
        <v>-1</v>
      </c>
      <c r="M4">
        <v>-1</v>
      </c>
      <c r="N4">
        <v>-1</v>
      </c>
      <c r="O4">
        <v>-1</v>
      </c>
      <c r="P4">
        <v>-1</v>
      </c>
      <c r="Q4">
        <v>-1</v>
      </c>
      <c r="R4">
        <v>-1</v>
      </c>
      <c r="S4">
        <v>-1</v>
      </c>
      <c r="T4">
        <v>-1</v>
      </c>
      <c r="U4">
        <v>-1</v>
      </c>
    </row>
    <row r="5" spans="1:21" x14ac:dyDescent="0.25">
      <c r="A5" s="10" t="s">
        <v>5</v>
      </c>
      <c r="B5">
        <v>-1</v>
      </c>
      <c r="C5">
        <v>-1</v>
      </c>
      <c r="D5">
        <v>-1</v>
      </c>
      <c r="E5">
        <v>-1</v>
      </c>
      <c r="F5">
        <v>-1</v>
      </c>
      <c r="G5">
        <v>-1</v>
      </c>
      <c r="H5">
        <v>-1</v>
      </c>
      <c r="I5">
        <v>-1</v>
      </c>
      <c r="J5">
        <v>-1</v>
      </c>
      <c r="K5">
        <v>-1</v>
      </c>
      <c r="L5">
        <v>-1</v>
      </c>
      <c r="M5">
        <v>-1</v>
      </c>
      <c r="N5">
        <v>-1</v>
      </c>
      <c r="O5">
        <v>-1</v>
      </c>
      <c r="P5">
        <v>-1</v>
      </c>
      <c r="Q5">
        <v>-1</v>
      </c>
      <c r="R5">
        <v>-1</v>
      </c>
      <c r="S5">
        <v>-1</v>
      </c>
      <c r="T5">
        <v>-1</v>
      </c>
      <c r="U5">
        <v>-1</v>
      </c>
    </row>
    <row r="6" spans="1:21" x14ac:dyDescent="0.25">
      <c r="A6" s="10" t="s">
        <v>6</v>
      </c>
      <c r="B6">
        <v>-1</v>
      </c>
      <c r="C6">
        <v>-1</v>
      </c>
      <c r="D6">
        <v>-1</v>
      </c>
      <c r="E6">
        <v>-1</v>
      </c>
      <c r="F6">
        <v>-1</v>
      </c>
      <c r="G6">
        <v>-1</v>
      </c>
      <c r="H6">
        <v>-1</v>
      </c>
      <c r="I6">
        <v>-1</v>
      </c>
      <c r="J6">
        <v>-1</v>
      </c>
      <c r="K6">
        <v>-1</v>
      </c>
      <c r="L6">
        <v>-1</v>
      </c>
      <c r="M6">
        <v>-1</v>
      </c>
      <c r="N6">
        <v>-1</v>
      </c>
      <c r="O6">
        <v>-1</v>
      </c>
      <c r="P6">
        <v>-1</v>
      </c>
      <c r="Q6">
        <v>-1</v>
      </c>
      <c r="R6">
        <v>-1</v>
      </c>
      <c r="S6">
        <v>-1</v>
      </c>
      <c r="T6">
        <v>-1</v>
      </c>
      <c r="U6">
        <v>-1</v>
      </c>
    </row>
    <row r="7" spans="1:21" x14ac:dyDescent="0.25">
      <c r="A7" s="10" t="s">
        <v>7</v>
      </c>
      <c r="B7">
        <v>-1</v>
      </c>
      <c r="C7">
        <v>-1</v>
      </c>
      <c r="D7">
        <v>-1</v>
      </c>
      <c r="E7">
        <v>-1</v>
      </c>
      <c r="F7">
        <v>-1</v>
      </c>
      <c r="G7">
        <v>-1</v>
      </c>
      <c r="H7">
        <v>-1</v>
      </c>
      <c r="I7">
        <v>-1</v>
      </c>
      <c r="J7">
        <v>-1</v>
      </c>
      <c r="K7">
        <v>-1</v>
      </c>
      <c r="L7">
        <v>-1</v>
      </c>
      <c r="M7">
        <v>-1</v>
      </c>
      <c r="N7">
        <v>-1</v>
      </c>
      <c r="O7">
        <v>-1</v>
      </c>
      <c r="P7">
        <v>-1</v>
      </c>
      <c r="Q7">
        <v>-1</v>
      </c>
      <c r="R7">
        <v>-1</v>
      </c>
      <c r="S7">
        <v>-1</v>
      </c>
      <c r="T7">
        <v>-1</v>
      </c>
      <c r="U7">
        <v>-1</v>
      </c>
    </row>
    <row r="8" spans="1:21" x14ac:dyDescent="0.25">
      <c r="A8" s="10" t="s">
        <v>8</v>
      </c>
      <c r="B8">
        <v>-1</v>
      </c>
      <c r="C8">
        <v>-1</v>
      </c>
      <c r="D8">
        <v>-1</v>
      </c>
      <c r="E8">
        <v>-1</v>
      </c>
      <c r="F8">
        <v>-1</v>
      </c>
      <c r="G8">
        <v>-1</v>
      </c>
      <c r="H8">
        <v>-1</v>
      </c>
      <c r="I8">
        <v>-1</v>
      </c>
      <c r="J8">
        <v>-1</v>
      </c>
      <c r="K8">
        <v>-1</v>
      </c>
      <c r="L8">
        <v>-1</v>
      </c>
      <c r="M8">
        <v>-1</v>
      </c>
      <c r="N8">
        <v>-1</v>
      </c>
      <c r="O8">
        <v>-1</v>
      </c>
      <c r="P8">
        <v>-1</v>
      </c>
      <c r="Q8">
        <v>-1</v>
      </c>
      <c r="R8">
        <v>-1</v>
      </c>
      <c r="S8">
        <v>-1</v>
      </c>
      <c r="T8">
        <v>-1</v>
      </c>
      <c r="U8">
        <v>-1</v>
      </c>
    </row>
    <row r="9" spans="1:21" x14ac:dyDescent="0.25">
      <c r="A9" s="10" t="s">
        <v>9</v>
      </c>
      <c r="B9">
        <v>-1</v>
      </c>
      <c r="C9">
        <v>-1</v>
      </c>
      <c r="D9">
        <v>-1</v>
      </c>
      <c r="E9">
        <v>-1</v>
      </c>
      <c r="F9">
        <v>-1</v>
      </c>
      <c r="G9">
        <v>-1</v>
      </c>
      <c r="H9">
        <v>-1</v>
      </c>
      <c r="I9">
        <v>-1</v>
      </c>
      <c r="J9">
        <v>-1</v>
      </c>
      <c r="K9">
        <v>2</v>
      </c>
      <c r="L9">
        <v>-1</v>
      </c>
      <c r="M9">
        <v>-1</v>
      </c>
      <c r="N9">
        <v>-1</v>
      </c>
      <c r="O9">
        <v>-1</v>
      </c>
      <c r="P9">
        <v>-1</v>
      </c>
      <c r="Q9">
        <v>-1</v>
      </c>
      <c r="R9">
        <v>-1</v>
      </c>
      <c r="S9">
        <v>-1</v>
      </c>
      <c r="T9">
        <v>-1</v>
      </c>
      <c r="U9">
        <v>-1</v>
      </c>
    </row>
    <row r="10" spans="1:21" x14ac:dyDescent="0.25">
      <c r="A10" s="10" t="s">
        <v>10</v>
      </c>
      <c r="B10">
        <v>-1</v>
      </c>
      <c r="C10">
        <v>-1</v>
      </c>
      <c r="D10">
        <v>-1</v>
      </c>
      <c r="E10">
        <v>-1</v>
      </c>
      <c r="F10">
        <v>-1</v>
      </c>
      <c r="G10">
        <v>-1</v>
      </c>
      <c r="H10">
        <v>-1</v>
      </c>
      <c r="I10">
        <v>-1</v>
      </c>
      <c r="J10">
        <v>-1</v>
      </c>
      <c r="K10">
        <v>-1</v>
      </c>
      <c r="L10">
        <v>-1</v>
      </c>
      <c r="M10">
        <v>-1</v>
      </c>
      <c r="N10">
        <v>-1</v>
      </c>
      <c r="O10">
        <v>-1</v>
      </c>
      <c r="P10">
        <v>-1</v>
      </c>
      <c r="Q10">
        <v>-1</v>
      </c>
      <c r="R10">
        <v>-1</v>
      </c>
      <c r="S10">
        <v>-1</v>
      </c>
      <c r="T10">
        <v>-1</v>
      </c>
      <c r="U10">
        <v>-1</v>
      </c>
    </row>
    <row r="11" spans="1:21" x14ac:dyDescent="0.25">
      <c r="A11" s="10" t="s">
        <v>11</v>
      </c>
      <c r="B11">
        <v>-1</v>
      </c>
      <c r="C11">
        <v>-1</v>
      </c>
      <c r="D11">
        <v>-1</v>
      </c>
      <c r="E11">
        <v>-1</v>
      </c>
      <c r="F11">
        <v>-1</v>
      </c>
      <c r="G11">
        <v>-1</v>
      </c>
      <c r="H11">
        <v>-1</v>
      </c>
      <c r="I11">
        <v>2</v>
      </c>
      <c r="J11">
        <v>-1</v>
      </c>
      <c r="K11">
        <v>-1</v>
      </c>
      <c r="L11">
        <v>-1</v>
      </c>
      <c r="M11">
        <v>-1</v>
      </c>
      <c r="N11">
        <v>0.5</v>
      </c>
      <c r="O11">
        <v>-1</v>
      </c>
      <c r="P11">
        <v>-1</v>
      </c>
      <c r="Q11">
        <v>-1</v>
      </c>
      <c r="R11">
        <v>-1</v>
      </c>
      <c r="S11">
        <v>-1</v>
      </c>
      <c r="T11">
        <v>-1</v>
      </c>
      <c r="U11">
        <v>-1</v>
      </c>
    </row>
    <row r="12" spans="1:21" x14ac:dyDescent="0.25">
      <c r="A12" s="10" t="s">
        <v>12</v>
      </c>
      <c r="B12">
        <v>-1</v>
      </c>
      <c r="C12">
        <v>-1</v>
      </c>
      <c r="D12">
        <v>-1</v>
      </c>
      <c r="E12">
        <v>-1</v>
      </c>
      <c r="F12">
        <v>-1</v>
      </c>
      <c r="G12">
        <v>-1</v>
      </c>
      <c r="H12">
        <v>-1</v>
      </c>
      <c r="I12">
        <v>-1</v>
      </c>
      <c r="J12">
        <v>-1</v>
      </c>
      <c r="K12">
        <v>-1</v>
      </c>
      <c r="L12">
        <v>-1</v>
      </c>
      <c r="M12">
        <v>-1</v>
      </c>
      <c r="N12">
        <v>-1</v>
      </c>
      <c r="O12">
        <v>-1</v>
      </c>
      <c r="P12">
        <v>-1</v>
      </c>
      <c r="Q12">
        <v>-1</v>
      </c>
      <c r="R12">
        <v>-1</v>
      </c>
      <c r="S12">
        <v>-1</v>
      </c>
      <c r="T12">
        <v>-1</v>
      </c>
      <c r="U12">
        <v>-1</v>
      </c>
    </row>
    <row r="13" spans="1:21" x14ac:dyDescent="0.25">
      <c r="A13" s="10" t="s">
        <v>13</v>
      </c>
      <c r="B13">
        <v>-1</v>
      </c>
      <c r="C13">
        <v>-1</v>
      </c>
      <c r="D13">
        <v>-1</v>
      </c>
      <c r="E13">
        <v>-1</v>
      </c>
      <c r="F13">
        <v>-1</v>
      </c>
      <c r="G13">
        <v>-1</v>
      </c>
      <c r="H13">
        <v>-1</v>
      </c>
      <c r="I13">
        <v>-1</v>
      </c>
      <c r="J13">
        <v>-1</v>
      </c>
      <c r="K13">
        <v>-1</v>
      </c>
      <c r="L13">
        <v>-1</v>
      </c>
      <c r="M13">
        <v>-1</v>
      </c>
      <c r="N13">
        <v>-1</v>
      </c>
      <c r="O13">
        <v>-1</v>
      </c>
      <c r="P13">
        <v>2</v>
      </c>
      <c r="Q13">
        <v>-1</v>
      </c>
      <c r="R13">
        <v>-1</v>
      </c>
      <c r="S13">
        <v>-1</v>
      </c>
      <c r="T13">
        <v>-1</v>
      </c>
      <c r="U13">
        <v>1</v>
      </c>
    </row>
    <row r="14" spans="1:21" x14ac:dyDescent="0.25">
      <c r="A14" s="10" t="s">
        <v>14</v>
      </c>
      <c r="B14">
        <v>-1</v>
      </c>
      <c r="C14">
        <v>-1</v>
      </c>
      <c r="D14">
        <v>-1</v>
      </c>
      <c r="E14">
        <v>-1</v>
      </c>
      <c r="F14">
        <v>-1</v>
      </c>
      <c r="G14">
        <v>-1</v>
      </c>
      <c r="H14">
        <v>-1</v>
      </c>
      <c r="I14">
        <v>-1</v>
      </c>
      <c r="J14">
        <v>-1</v>
      </c>
      <c r="K14">
        <v>0.5</v>
      </c>
      <c r="L14">
        <v>-1</v>
      </c>
      <c r="M14">
        <v>-1</v>
      </c>
      <c r="N14">
        <v>-1</v>
      </c>
      <c r="O14">
        <v>-1</v>
      </c>
      <c r="P14">
        <v>-1</v>
      </c>
      <c r="Q14">
        <v>-1</v>
      </c>
      <c r="R14">
        <v>-1</v>
      </c>
      <c r="S14">
        <v>-1</v>
      </c>
      <c r="T14">
        <v>-1</v>
      </c>
      <c r="U14">
        <v>-1</v>
      </c>
    </row>
    <row r="15" spans="1:21" x14ac:dyDescent="0.25">
      <c r="A15" s="10" t="s">
        <v>15</v>
      </c>
      <c r="B15">
        <v>-1</v>
      </c>
      <c r="C15">
        <v>-1</v>
      </c>
      <c r="D15">
        <v>-1</v>
      </c>
      <c r="E15">
        <v>-1</v>
      </c>
      <c r="F15">
        <v>-1</v>
      </c>
      <c r="G15">
        <v>-1</v>
      </c>
      <c r="H15">
        <v>-1</v>
      </c>
      <c r="I15">
        <v>-1</v>
      </c>
      <c r="J15">
        <v>-1</v>
      </c>
      <c r="K15">
        <v>-1</v>
      </c>
      <c r="L15">
        <v>-1</v>
      </c>
      <c r="M15">
        <v>-1</v>
      </c>
      <c r="N15">
        <v>-1</v>
      </c>
      <c r="O15">
        <v>-1</v>
      </c>
      <c r="P15">
        <v>-1</v>
      </c>
      <c r="Q15">
        <v>-1</v>
      </c>
      <c r="R15">
        <v>-1</v>
      </c>
      <c r="S15">
        <v>-1</v>
      </c>
      <c r="T15">
        <v>-1</v>
      </c>
      <c r="U15">
        <v>-1</v>
      </c>
    </row>
    <row r="16" spans="1:21" x14ac:dyDescent="0.25">
      <c r="A16" s="10" t="s">
        <v>16</v>
      </c>
      <c r="B16">
        <v>-1</v>
      </c>
      <c r="C16">
        <v>-1</v>
      </c>
      <c r="D16">
        <v>-1</v>
      </c>
      <c r="E16">
        <v>-1</v>
      </c>
      <c r="F16">
        <v>-1</v>
      </c>
      <c r="G16">
        <v>-1</v>
      </c>
      <c r="H16">
        <v>-1</v>
      </c>
      <c r="I16">
        <v>-1</v>
      </c>
      <c r="J16">
        <v>-1</v>
      </c>
      <c r="K16">
        <v>-1</v>
      </c>
      <c r="L16">
        <v>-1</v>
      </c>
      <c r="M16">
        <v>2</v>
      </c>
      <c r="N16">
        <v>-1</v>
      </c>
      <c r="O16">
        <v>-1</v>
      </c>
      <c r="P16">
        <v>-1</v>
      </c>
      <c r="Q16">
        <v>-1</v>
      </c>
      <c r="R16">
        <v>2</v>
      </c>
      <c r="S16">
        <v>-1</v>
      </c>
      <c r="T16">
        <v>-1</v>
      </c>
      <c r="U16">
        <v>-1</v>
      </c>
    </row>
    <row r="17" spans="1:21" x14ac:dyDescent="0.25">
      <c r="A17" s="10" t="s">
        <v>17</v>
      </c>
      <c r="B17">
        <v>-1</v>
      </c>
      <c r="C17">
        <v>-1</v>
      </c>
      <c r="D17">
        <v>-1</v>
      </c>
      <c r="E17">
        <v>-1</v>
      </c>
      <c r="F17">
        <v>-1</v>
      </c>
      <c r="G17">
        <v>-1</v>
      </c>
      <c r="H17">
        <v>-1</v>
      </c>
      <c r="I17">
        <v>-1</v>
      </c>
      <c r="J17">
        <v>-1</v>
      </c>
      <c r="K17">
        <v>-1</v>
      </c>
      <c r="L17">
        <v>-1</v>
      </c>
      <c r="M17">
        <v>-1</v>
      </c>
      <c r="N17">
        <v>-1</v>
      </c>
      <c r="O17">
        <v>-1</v>
      </c>
      <c r="P17">
        <v>-1</v>
      </c>
      <c r="Q17">
        <v>-1</v>
      </c>
      <c r="R17">
        <v>-1</v>
      </c>
      <c r="S17">
        <v>-1</v>
      </c>
      <c r="T17">
        <v>-1</v>
      </c>
      <c r="U17">
        <v>-1</v>
      </c>
    </row>
    <row r="18" spans="1:21" x14ac:dyDescent="0.25">
      <c r="A18" s="10" t="s">
        <v>18</v>
      </c>
      <c r="B18">
        <v>-1</v>
      </c>
      <c r="C18">
        <v>-1</v>
      </c>
      <c r="D18">
        <v>-1</v>
      </c>
      <c r="E18">
        <v>-1</v>
      </c>
      <c r="F18">
        <v>-1</v>
      </c>
      <c r="G18">
        <v>-1</v>
      </c>
      <c r="H18">
        <v>-1</v>
      </c>
      <c r="I18">
        <v>-1</v>
      </c>
      <c r="J18">
        <v>-1</v>
      </c>
      <c r="K18">
        <v>-1</v>
      </c>
      <c r="L18">
        <v>-1</v>
      </c>
      <c r="M18">
        <v>-1</v>
      </c>
      <c r="N18">
        <v>-1</v>
      </c>
      <c r="O18">
        <v>-1</v>
      </c>
      <c r="P18">
        <v>2</v>
      </c>
      <c r="Q18">
        <v>-1</v>
      </c>
      <c r="R18">
        <v>-1</v>
      </c>
      <c r="S18">
        <v>2</v>
      </c>
      <c r="T18">
        <v>-1</v>
      </c>
      <c r="U18">
        <v>-1</v>
      </c>
    </row>
    <row r="19" spans="1:21" x14ac:dyDescent="0.25">
      <c r="A19" s="10" t="s">
        <v>19</v>
      </c>
      <c r="B19">
        <v>-1</v>
      </c>
      <c r="C19">
        <v>-1</v>
      </c>
      <c r="D19">
        <v>-1</v>
      </c>
      <c r="E19">
        <v>-1</v>
      </c>
      <c r="F19">
        <v>-1</v>
      </c>
      <c r="G19">
        <v>-1</v>
      </c>
      <c r="H19">
        <v>-1</v>
      </c>
      <c r="I19">
        <v>-1</v>
      </c>
      <c r="J19">
        <v>-1</v>
      </c>
      <c r="K19">
        <v>-1</v>
      </c>
      <c r="L19">
        <v>-1</v>
      </c>
      <c r="M19">
        <v>-1</v>
      </c>
      <c r="N19">
        <v>-1</v>
      </c>
      <c r="O19">
        <v>-1</v>
      </c>
      <c r="P19">
        <v>-1</v>
      </c>
      <c r="Q19">
        <v>-1</v>
      </c>
      <c r="R19">
        <v>2</v>
      </c>
      <c r="S19">
        <v>-1</v>
      </c>
      <c r="T19">
        <v>2</v>
      </c>
      <c r="U19">
        <v>-1</v>
      </c>
    </row>
    <row r="20" spans="1:21" x14ac:dyDescent="0.25">
      <c r="A20" s="10" t="s">
        <v>20</v>
      </c>
      <c r="B20">
        <v>-1</v>
      </c>
      <c r="C20">
        <v>-1</v>
      </c>
      <c r="D20">
        <v>-1</v>
      </c>
      <c r="E20">
        <v>-1</v>
      </c>
      <c r="F20">
        <v>-1</v>
      </c>
      <c r="G20">
        <v>-1</v>
      </c>
      <c r="H20">
        <v>-1</v>
      </c>
      <c r="I20">
        <v>-1</v>
      </c>
      <c r="J20">
        <v>-1</v>
      </c>
      <c r="K20">
        <v>-1</v>
      </c>
      <c r="L20">
        <v>-1</v>
      </c>
      <c r="M20">
        <v>-1</v>
      </c>
      <c r="N20">
        <v>-1</v>
      </c>
      <c r="O20">
        <v>-1</v>
      </c>
      <c r="P20">
        <v>-1</v>
      </c>
      <c r="Q20">
        <v>-1</v>
      </c>
      <c r="R20">
        <v>-1</v>
      </c>
      <c r="S20">
        <v>2</v>
      </c>
      <c r="T20">
        <v>-1</v>
      </c>
      <c r="U20">
        <v>-1</v>
      </c>
    </row>
    <row r="21" spans="1:21" x14ac:dyDescent="0.25">
      <c r="A21" s="10" t="s">
        <v>21</v>
      </c>
      <c r="B21">
        <v>-1</v>
      </c>
      <c r="C21">
        <v>-1</v>
      </c>
      <c r="D21">
        <v>-1</v>
      </c>
      <c r="E21">
        <v>-1</v>
      </c>
      <c r="F21">
        <v>-1</v>
      </c>
      <c r="G21">
        <v>-1</v>
      </c>
      <c r="H21">
        <v>-1</v>
      </c>
      <c r="I21">
        <v>-1</v>
      </c>
      <c r="J21">
        <v>-1</v>
      </c>
      <c r="K21">
        <v>-1</v>
      </c>
      <c r="L21">
        <v>-1</v>
      </c>
      <c r="M21">
        <v>1</v>
      </c>
      <c r="N21">
        <v>-1</v>
      </c>
      <c r="O21">
        <v>-1</v>
      </c>
      <c r="P21">
        <v>-1</v>
      </c>
      <c r="Q21">
        <v>-1</v>
      </c>
      <c r="R21">
        <v>-1</v>
      </c>
      <c r="S21">
        <v>-1</v>
      </c>
      <c r="T21">
        <v>-1</v>
      </c>
      <c r="U21">
        <v>-1</v>
      </c>
    </row>
  </sheetData>
  <conditionalFormatting sqref="B2:U21">
    <cfRule type="cellIs" dxfId="38" priority="1" operator="equal">
      <formula>2</formula>
    </cfRule>
    <cfRule type="cellIs" dxfId="37" priority="2" operator="equal">
      <formula>10.9</formula>
    </cfRule>
    <cfRule type="cellIs" dxfId="36" priority="3" operator="equal">
      <formula>10900</formula>
    </cfRule>
    <cfRule type="cellIs" dxfId="35" priority="4" operator="equal">
      <formula>2000</formula>
    </cfRule>
    <cfRule type="cellIs" dxfId="34" priority="5" operator="greaterThan">
      <formula>0</formula>
    </cfRule>
  </conditionalFormatting>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5AECC5-D2B8-403C-8113-39192F0D3D39}">
  <sheetPr>
    <tabColor theme="7" tint="0.39997558519241921"/>
  </sheetPr>
  <dimension ref="A1:U46"/>
  <sheetViews>
    <sheetView workbookViewId="0">
      <selection activeCell="X45" sqref="X45"/>
    </sheetView>
  </sheetViews>
  <sheetFormatPr defaultRowHeight="15" x14ac:dyDescent="0.25"/>
  <cols>
    <col min="2" max="2" width="7.5703125" customWidth="1"/>
    <col min="3" max="3" width="6.5703125" customWidth="1"/>
    <col min="4" max="4" width="7.7109375" customWidth="1"/>
    <col min="5" max="5" width="7.42578125" customWidth="1"/>
  </cols>
  <sheetData>
    <row r="1" spans="1:21" x14ac:dyDescent="0.25">
      <c r="B1" s="10" t="s">
        <v>2</v>
      </c>
      <c r="C1" s="10" t="s">
        <v>3</v>
      </c>
      <c r="D1" s="10" t="s">
        <v>4</v>
      </c>
      <c r="E1" s="10" t="s">
        <v>5</v>
      </c>
      <c r="F1" s="10" t="s">
        <v>6</v>
      </c>
      <c r="G1" s="10" t="s">
        <v>7</v>
      </c>
      <c r="H1" s="10" t="s">
        <v>8</v>
      </c>
      <c r="I1" s="10" t="s">
        <v>9</v>
      </c>
      <c r="J1" s="10" t="s">
        <v>10</v>
      </c>
      <c r="K1" s="10" t="s">
        <v>11</v>
      </c>
      <c r="L1" s="10" t="s">
        <v>12</v>
      </c>
      <c r="M1" s="10" t="s">
        <v>13</v>
      </c>
      <c r="N1" s="10" t="s">
        <v>14</v>
      </c>
      <c r="O1" s="10" t="s">
        <v>15</v>
      </c>
      <c r="P1" s="10" t="s">
        <v>16</v>
      </c>
      <c r="Q1" s="10" t="s">
        <v>17</v>
      </c>
      <c r="R1" s="10" t="s">
        <v>18</v>
      </c>
      <c r="S1" s="10" t="s">
        <v>19</v>
      </c>
      <c r="T1" s="10" t="s">
        <v>20</v>
      </c>
      <c r="U1" s="10" t="s">
        <v>21</v>
      </c>
    </row>
    <row r="2" spans="1:21" x14ac:dyDescent="0.25">
      <c r="A2" s="10" t="s">
        <v>2</v>
      </c>
      <c r="B2">
        <v>-1</v>
      </c>
      <c r="C2">
        <v>-1</v>
      </c>
      <c r="D2">
        <v>-1</v>
      </c>
      <c r="E2">
        <v>-1</v>
      </c>
      <c r="F2">
        <v>-1</v>
      </c>
      <c r="G2">
        <v>-1</v>
      </c>
      <c r="H2">
        <v>-1</v>
      </c>
      <c r="I2">
        <v>-1</v>
      </c>
      <c r="J2">
        <v>-1</v>
      </c>
      <c r="K2">
        <v>-1</v>
      </c>
      <c r="L2">
        <v>-1</v>
      </c>
      <c r="M2">
        <v>-1</v>
      </c>
      <c r="N2">
        <v>-1</v>
      </c>
      <c r="O2">
        <v>-1</v>
      </c>
      <c r="P2">
        <v>-1</v>
      </c>
      <c r="Q2">
        <v>-1</v>
      </c>
      <c r="R2">
        <v>-1</v>
      </c>
      <c r="S2">
        <v>-1</v>
      </c>
      <c r="T2">
        <v>-1</v>
      </c>
      <c r="U2">
        <v>-1</v>
      </c>
    </row>
    <row r="3" spans="1:21" x14ac:dyDescent="0.25">
      <c r="A3" s="10" t="s">
        <v>3</v>
      </c>
      <c r="B3">
        <v>-1</v>
      </c>
      <c r="C3">
        <v>-1</v>
      </c>
      <c r="D3">
        <v>-1</v>
      </c>
      <c r="E3">
        <v>-1</v>
      </c>
      <c r="F3">
        <v>-1</v>
      </c>
      <c r="G3">
        <v>-1</v>
      </c>
      <c r="H3">
        <v>-1</v>
      </c>
      <c r="I3">
        <v>-1</v>
      </c>
      <c r="J3">
        <v>-1</v>
      </c>
      <c r="K3">
        <v>-1</v>
      </c>
      <c r="L3">
        <v>-1</v>
      </c>
      <c r="M3">
        <v>-1</v>
      </c>
      <c r="N3">
        <v>-1</v>
      </c>
      <c r="O3">
        <v>-1</v>
      </c>
      <c r="P3">
        <v>-1</v>
      </c>
      <c r="Q3">
        <v>-1</v>
      </c>
      <c r="R3">
        <v>-1</v>
      </c>
      <c r="S3">
        <v>-1</v>
      </c>
      <c r="T3">
        <v>-1</v>
      </c>
      <c r="U3">
        <v>-1</v>
      </c>
    </row>
    <row r="4" spans="1:21" x14ac:dyDescent="0.25">
      <c r="A4" s="10" t="s">
        <v>4</v>
      </c>
      <c r="B4">
        <v>-1</v>
      </c>
      <c r="C4">
        <v>-1</v>
      </c>
      <c r="D4">
        <v>-1</v>
      </c>
      <c r="E4">
        <v>-1</v>
      </c>
      <c r="F4">
        <v>-1</v>
      </c>
      <c r="G4">
        <v>-1</v>
      </c>
      <c r="H4">
        <v>-1</v>
      </c>
      <c r="I4">
        <v>-1</v>
      </c>
      <c r="J4">
        <v>-1</v>
      </c>
      <c r="K4">
        <v>-1</v>
      </c>
      <c r="L4">
        <v>-1</v>
      </c>
      <c r="M4">
        <v>-1</v>
      </c>
      <c r="N4">
        <v>-1</v>
      </c>
      <c r="O4">
        <v>-1</v>
      </c>
      <c r="P4">
        <v>-1</v>
      </c>
      <c r="Q4">
        <v>-1</v>
      </c>
      <c r="R4">
        <v>-1</v>
      </c>
      <c r="S4">
        <v>-1</v>
      </c>
      <c r="T4">
        <v>-1</v>
      </c>
      <c r="U4">
        <v>-1</v>
      </c>
    </row>
    <row r="5" spans="1:21" x14ac:dyDescent="0.25">
      <c r="A5" s="10" t="s">
        <v>5</v>
      </c>
      <c r="B5">
        <v>-1</v>
      </c>
      <c r="C5">
        <v>-1</v>
      </c>
      <c r="D5">
        <v>-1</v>
      </c>
      <c r="E5">
        <v>-1</v>
      </c>
      <c r="F5">
        <v>-1</v>
      </c>
      <c r="G5">
        <v>-1</v>
      </c>
      <c r="H5">
        <v>-1</v>
      </c>
      <c r="I5">
        <v>-1</v>
      </c>
      <c r="J5">
        <v>-1</v>
      </c>
      <c r="K5">
        <v>-1</v>
      </c>
      <c r="L5">
        <v>-1</v>
      </c>
      <c r="M5">
        <v>-1</v>
      </c>
      <c r="N5">
        <v>-1</v>
      </c>
      <c r="O5">
        <v>-1</v>
      </c>
      <c r="P5">
        <v>-1</v>
      </c>
      <c r="Q5">
        <v>-1</v>
      </c>
      <c r="R5">
        <v>-1</v>
      </c>
      <c r="S5">
        <v>-1</v>
      </c>
      <c r="T5">
        <v>-1</v>
      </c>
      <c r="U5">
        <v>-1</v>
      </c>
    </row>
    <row r="6" spans="1:21" x14ac:dyDescent="0.25">
      <c r="A6" s="10" t="s">
        <v>6</v>
      </c>
      <c r="B6">
        <v>-1</v>
      </c>
      <c r="C6">
        <v>-1</v>
      </c>
      <c r="D6">
        <v>-1</v>
      </c>
      <c r="E6">
        <v>-1</v>
      </c>
      <c r="F6">
        <v>-1</v>
      </c>
      <c r="G6">
        <v>-1</v>
      </c>
      <c r="H6">
        <v>-1</v>
      </c>
      <c r="I6">
        <v>-1</v>
      </c>
      <c r="J6">
        <v>-1</v>
      </c>
      <c r="K6">
        <v>-1</v>
      </c>
      <c r="L6">
        <v>-1</v>
      </c>
      <c r="M6">
        <v>-1</v>
      </c>
      <c r="N6">
        <v>-1</v>
      </c>
      <c r="O6">
        <v>-1</v>
      </c>
      <c r="P6">
        <v>-1</v>
      </c>
      <c r="Q6">
        <v>-1</v>
      </c>
      <c r="R6">
        <v>-1</v>
      </c>
      <c r="S6">
        <v>-1</v>
      </c>
      <c r="T6">
        <v>-1</v>
      </c>
      <c r="U6">
        <v>-1</v>
      </c>
    </row>
    <row r="7" spans="1:21" x14ac:dyDescent="0.25">
      <c r="A7" s="10" t="s">
        <v>7</v>
      </c>
      <c r="B7">
        <v>-1</v>
      </c>
      <c r="C7">
        <v>-1</v>
      </c>
      <c r="D7">
        <v>-1</v>
      </c>
      <c r="E7">
        <v>-1</v>
      </c>
      <c r="F7">
        <v>-1</v>
      </c>
      <c r="G7">
        <v>-1</v>
      </c>
      <c r="H7">
        <v>-1</v>
      </c>
      <c r="I7">
        <v>-1</v>
      </c>
      <c r="J7">
        <v>-1</v>
      </c>
      <c r="K7">
        <v>-1</v>
      </c>
      <c r="L7">
        <v>-1</v>
      </c>
      <c r="M7">
        <v>-1</v>
      </c>
      <c r="N7">
        <v>-1</v>
      </c>
      <c r="O7">
        <v>-1</v>
      </c>
      <c r="P7">
        <v>-1</v>
      </c>
      <c r="Q7">
        <v>-1</v>
      </c>
      <c r="R7">
        <v>-1</v>
      </c>
      <c r="S7">
        <v>-1</v>
      </c>
      <c r="T7">
        <v>-1</v>
      </c>
      <c r="U7">
        <v>-1</v>
      </c>
    </row>
    <row r="8" spans="1:21" x14ac:dyDescent="0.25">
      <c r="A8" s="10" t="s">
        <v>8</v>
      </c>
      <c r="B8">
        <v>-1</v>
      </c>
      <c r="C8">
        <v>-1</v>
      </c>
      <c r="D8">
        <v>-1</v>
      </c>
      <c r="E8">
        <v>-1</v>
      </c>
      <c r="F8">
        <v>-1</v>
      </c>
      <c r="G8">
        <v>-1</v>
      </c>
      <c r="H8">
        <v>-1</v>
      </c>
      <c r="I8">
        <v>-1</v>
      </c>
      <c r="J8">
        <v>1</v>
      </c>
      <c r="K8">
        <v>-1</v>
      </c>
      <c r="L8">
        <v>-1</v>
      </c>
      <c r="M8">
        <v>-1</v>
      </c>
      <c r="N8">
        <v>-1</v>
      </c>
      <c r="O8">
        <v>-1</v>
      </c>
      <c r="P8">
        <v>-1</v>
      </c>
      <c r="Q8">
        <v>-1</v>
      </c>
      <c r="R8">
        <v>-1</v>
      </c>
      <c r="S8">
        <v>-1</v>
      </c>
      <c r="T8">
        <v>-1</v>
      </c>
      <c r="U8">
        <v>-1</v>
      </c>
    </row>
    <row r="9" spans="1:21" x14ac:dyDescent="0.25">
      <c r="A9" s="10" t="s">
        <v>9</v>
      </c>
      <c r="B9">
        <v>-1</v>
      </c>
      <c r="C9">
        <v>-1</v>
      </c>
      <c r="D9">
        <v>-1</v>
      </c>
      <c r="E9">
        <v>-1</v>
      </c>
      <c r="F9">
        <v>-1</v>
      </c>
      <c r="G9">
        <v>-1</v>
      </c>
      <c r="H9">
        <v>-1</v>
      </c>
      <c r="I9">
        <v>-1</v>
      </c>
      <c r="J9">
        <v>1</v>
      </c>
      <c r="K9">
        <v>-1</v>
      </c>
      <c r="L9">
        <v>1</v>
      </c>
      <c r="M9">
        <v>-1</v>
      </c>
      <c r="N9">
        <v>-1</v>
      </c>
      <c r="O9">
        <v>-1</v>
      </c>
      <c r="P9">
        <v>-1</v>
      </c>
      <c r="Q9">
        <v>-1</v>
      </c>
      <c r="R9">
        <v>-1</v>
      </c>
      <c r="S9">
        <v>-1</v>
      </c>
      <c r="T9">
        <v>-1</v>
      </c>
      <c r="U9">
        <v>-1</v>
      </c>
    </row>
    <row r="10" spans="1:21" x14ac:dyDescent="0.25">
      <c r="A10" s="10" t="s">
        <v>10</v>
      </c>
      <c r="B10">
        <v>-1</v>
      </c>
      <c r="C10">
        <v>-1</v>
      </c>
      <c r="D10">
        <v>-1</v>
      </c>
      <c r="E10">
        <v>-1</v>
      </c>
      <c r="F10">
        <v>-1</v>
      </c>
      <c r="G10">
        <v>-1</v>
      </c>
      <c r="H10">
        <v>1</v>
      </c>
      <c r="I10">
        <v>1</v>
      </c>
      <c r="J10">
        <v>-1</v>
      </c>
      <c r="K10">
        <v>1</v>
      </c>
      <c r="L10">
        <v>-1</v>
      </c>
      <c r="M10">
        <v>1</v>
      </c>
      <c r="N10">
        <v>-1</v>
      </c>
      <c r="O10">
        <v>-1</v>
      </c>
      <c r="P10">
        <v>-1</v>
      </c>
      <c r="Q10">
        <v>-1</v>
      </c>
      <c r="R10">
        <v>-1</v>
      </c>
      <c r="S10">
        <v>-1</v>
      </c>
      <c r="T10">
        <v>-1</v>
      </c>
      <c r="U10">
        <v>1</v>
      </c>
    </row>
    <row r="11" spans="1:21" x14ac:dyDescent="0.25">
      <c r="A11" s="10" t="s">
        <v>11</v>
      </c>
      <c r="B11">
        <v>-1</v>
      </c>
      <c r="C11">
        <v>-1</v>
      </c>
      <c r="D11">
        <v>-1</v>
      </c>
      <c r="E11">
        <v>-1</v>
      </c>
      <c r="F11">
        <v>-1</v>
      </c>
      <c r="G11">
        <v>-1</v>
      </c>
      <c r="H11">
        <v>-1</v>
      </c>
      <c r="I11">
        <v>-1</v>
      </c>
      <c r="J11">
        <v>1</v>
      </c>
      <c r="K11">
        <v>-1</v>
      </c>
      <c r="L11">
        <v>1</v>
      </c>
      <c r="M11">
        <v>-1</v>
      </c>
      <c r="N11">
        <v>-1</v>
      </c>
      <c r="O11">
        <v>-1</v>
      </c>
      <c r="P11">
        <v>-1</v>
      </c>
      <c r="Q11">
        <v>-1</v>
      </c>
      <c r="R11">
        <v>-1</v>
      </c>
      <c r="S11">
        <v>-1</v>
      </c>
      <c r="T11">
        <v>-1</v>
      </c>
      <c r="U11">
        <v>-1</v>
      </c>
    </row>
    <row r="12" spans="1:21" x14ac:dyDescent="0.25">
      <c r="A12" s="10" t="s">
        <v>12</v>
      </c>
      <c r="B12">
        <v>-1</v>
      </c>
      <c r="C12">
        <v>-1</v>
      </c>
      <c r="D12">
        <v>-1</v>
      </c>
      <c r="E12">
        <v>-1</v>
      </c>
      <c r="F12">
        <v>-1</v>
      </c>
      <c r="G12">
        <v>-1</v>
      </c>
      <c r="H12">
        <v>-1</v>
      </c>
      <c r="I12">
        <v>1</v>
      </c>
      <c r="J12">
        <v>-1</v>
      </c>
      <c r="K12">
        <v>1</v>
      </c>
      <c r="L12">
        <v>-1</v>
      </c>
      <c r="M12">
        <v>1</v>
      </c>
      <c r="N12">
        <v>1</v>
      </c>
      <c r="O12">
        <v>-1</v>
      </c>
      <c r="P12">
        <v>-1</v>
      </c>
      <c r="Q12">
        <v>-1</v>
      </c>
      <c r="R12">
        <v>-1</v>
      </c>
      <c r="S12">
        <v>-1</v>
      </c>
      <c r="T12">
        <v>-1</v>
      </c>
      <c r="U12">
        <v>-1</v>
      </c>
    </row>
    <row r="13" spans="1:21" x14ac:dyDescent="0.25">
      <c r="A13" s="10" t="s">
        <v>13</v>
      </c>
      <c r="B13">
        <v>-1</v>
      </c>
      <c r="C13">
        <v>-1</v>
      </c>
      <c r="D13">
        <v>-1</v>
      </c>
      <c r="E13">
        <v>-1</v>
      </c>
      <c r="F13">
        <v>-1</v>
      </c>
      <c r="G13">
        <v>-1</v>
      </c>
      <c r="H13">
        <v>-1</v>
      </c>
      <c r="I13">
        <v>-1</v>
      </c>
      <c r="J13">
        <v>1</v>
      </c>
      <c r="K13">
        <v>-1</v>
      </c>
      <c r="L13">
        <v>1</v>
      </c>
      <c r="M13">
        <v>-1</v>
      </c>
      <c r="N13">
        <v>-1</v>
      </c>
      <c r="O13">
        <v>1</v>
      </c>
      <c r="P13">
        <v>-1</v>
      </c>
      <c r="Q13">
        <v>-1</v>
      </c>
      <c r="R13">
        <v>-1</v>
      </c>
      <c r="S13">
        <v>-1</v>
      </c>
      <c r="T13">
        <v>-1</v>
      </c>
      <c r="U13">
        <v>1</v>
      </c>
    </row>
    <row r="14" spans="1:21" x14ac:dyDescent="0.25">
      <c r="A14" s="10" t="s">
        <v>14</v>
      </c>
      <c r="B14">
        <v>-1</v>
      </c>
      <c r="C14">
        <v>-1</v>
      </c>
      <c r="D14">
        <v>-1</v>
      </c>
      <c r="E14">
        <v>-1</v>
      </c>
      <c r="F14">
        <v>-1</v>
      </c>
      <c r="G14">
        <v>-1</v>
      </c>
      <c r="H14">
        <v>-1</v>
      </c>
      <c r="I14">
        <v>-1</v>
      </c>
      <c r="J14">
        <v>-1</v>
      </c>
      <c r="K14">
        <v>-1</v>
      </c>
      <c r="L14">
        <v>1</v>
      </c>
      <c r="M14">
        <v>-1</v>
      </c>
      <c r="N14">
        <v>-1</v>
      </c>
      <c r="O14">
        <v>1</v>
      </c>
      <c r="P14">
        <v>-1</v>
      </c>
      <c r="Q14">
        <v>1</v>
      </c>
      <c r="R14">
        <v>-1</v>
      </c>
      <c r="S14">
        <v>-1</v>
      </c>
      <c r="T14">
        <v>-1</v>
      </c>
      <c r="U14">
        <v>-1</v>
      </c>
    </row>
    <row r="15" spans="1:21" x14ac:dyDescent="0.25">
      <c r="A15" s="10" t="s">
        <v>15</v>
      </c>
      <c r="B15">
        <v>-1</v>
      </c>
      <c r="C15">
        <v>-1</v>
      </c>
      <c r="D15">
        <v>-1</v>
      </c>
      <c r="E15">
        <v>-1</v>
      </c>
      <c r="F15">
        <v>-1</v>
      </c>
      <c r="G15">
        <v>-1</v>
      </c>
      <c r="H15">
        <v>-1</v>
      </c>
      <c r="I15">
        <v>-1</v>
      </c>
      <c r="J15">
        <v>-1</v>
      </c>
      <c r="K15">
        <v>-1</v>
      </c>
      <c r="L15">
        <v>-1</v>
      </c>
      <c r="M15">
        <v>1</v>
      </c>
      <c r="N15">
        <v>1</v>
      </c>
      <c r="O15">
        <v>-1</v>
      </c>
      <c r="P15">
        <v>1</v>
      </c>
      <c r="Q15">
        <v>-1</v>
      </c>
      <c r="R15">
        <v>-1</v>
      </c>
      <c r="S15">
        <v>-1</v>
      </c>
      <c r="T15">
        <v>-1</v>
      </c>
      <c r="U15">
        <v>-1</v>
      </c>
    </row>
    <row r="16" spans="1:21" x14ac:dyDescent="0.25">
      <c r="A16" s="10" t="s">
        <v>16</v>
      </c>
      <c r="B16">
        <v>-1</v>
      </c>
      <c r="C16">
        <v>-1</v>
      </c>
      <c r="D16">
        <v>-1</v>
      </c>
      <c r="E16">
        <v>-1</v>
      </c>
      <c r="F16">
        <v>-1</v>
      </c>
      <c r="G16">
        <v>-1</v>
      </c>
      <c r="H16">
        <v>-1</v>
      </c>
      <c r="I16">
        <v>-1</v>
      </c>
      <c r="J16">
        <v>-1</v>
      </c>
      <c r="K16">
        <v>-1</v>
      </c>
      <c r="L16">
        <v>-1</v>
      </c>
      <c r="M16">
        <v>-1</v>
      </c>
      <c r="N16">
        <v>-1</v>
      </c>
      <c r="O16">
        <v>1</v>
      </c>
      <c r="P16">
        <v>-1</v>
      </c>
      <c r="Q16">
        <v>1</v>
      </c>
      <c r="R16">
        <v>1</v>
      </c>
      <c r="S16">
        <v>1</v>
      </c>
      <c r="T16">
        <v>1</v>
      </c>
      <c r="U16">
        <v>-1</v>
      </c>
    </row>
    <row r="17" spans="1:21" x14ac:dyDescent="0.25">
      <c r="A17" s="10" t="s">
        <v>17</v>
      </c>
      <c r="B17">
        <v>-1</v>
      </c>
      <c r="C17">
        <v>-1</v>
      </c>
      <c r="D17">
        <v>-1</v>
      </c>
      <c r="E17">
        <v>-1</v>
      </c>
      <c r="F17">
        <v>-1</v>
      </c>
      <c r="G17">
        <v>-1</v>
      </c>
      <c r="H17">
        <v>-1</v>
      </c>
      <c r="I17">
        <v>-1</v>
      </c>
      <c r="J17">
        <v>-1</v>
      </c>
      <c r="K17">
        <v>-1</v>
      </c>
      <c r="L17">
        <v>-1</v>
      </c>
      <c r="M17">
        <v>-1</v>
      </c>
      <c r="N17">
        <v>1</v>
      </c>
      <c r="O17">
        <v>-1</v>
      </c>
      <c r="P17">
        <v>1</v>
      </c>
      <c r="Q17">
        <v>-1</v>
      </c>
      <c r="R17">
        <v>-1</v>
      </c>
      <c r="S17">
        <v>-1</v>
      </c>
      <c r="T17">
        <v>-1</v>
      </c>
      <c r="U17">
        <v>-1</v>
      </c>
    </row>
    <row r="18" spans="1:21" x14ac:dyDescent="0.25">
      <c r="A18" s="10" t="s">
        <v>18</v>
      </c>
      <c r="B18">
        <v>-1</v>
      </c>
      <c r="C18">
        <v>-1</v>
      </c>
      <c r="D18">
        <v>-1</v>
      </c>
      <c r="E18">
        <v>-1</v>
      </c>
      <c r="F18">
        <v>-1</v>
      </c>
      <c r="G18">
        <v>-1</v>
      </c>
      <c r="H18">
        <v>-1</v>
      </c>
      <c r="I18">
        <v>-1</v>
      </c>
      <c r="J18">
        <v>-1</v>
      </c>
      <c r="K18">
        <v>-1</v>
      </c>
      <c r="L18">
        <v>-1</v>
      </c>
      <c r="M18">
        <v>-1</v>
      </c>
      <c r="N18">
        <v>-1</v>
      </c>
      <c r="O18">
        <v>-1</v>
      </c>
      <c r="P18">
        <v>1</v>
      </c>
      <c r="Q18">
        <v>-1</v>
      </c>
      <c r="R18">
        <v>-1</v>
      </c>
      <c r="S18">
        <v>1</v>
      </c>
      <c r="T18">
        <v>-1</v>
      </c>
      <c r="U18">
        <v>-1</v>
      </c>
    </row>
    <row r="19" spans="1:21" x14ac:dyDescent="0.25">
      <c r="A19" s="10" t="s">
        <v>19</v>
      </c>
      <c r="B19">
        <v>-1</v>
      </c>
      <c r="C19">
        <v>-1</v>
      </c>
      <c r="D19">
        <v>-1</v>
      </c>
      <c r="E19">
        <v>-1</v>
      </c>
      <c r="F19">
        <v>-1</v>
      </c>
      <c r="G19">
        <v>-1</v>
      </c>
      <c r="H19">
        <v>-1</v>
      </c>
      <c r="I19">
        <v>-1</v>
      </c>
      <c r="J19">
        <v>-1</v>
      </c>
      <c r="K19">
        <v>-1</v>
      </c>
      <c r="L19">
        <v>-1</v>
      </c>
      <c r="M19">
        <v>-1</v>
      </c>
      <c r="N19">
        <v>-1</v>
      </c>
      <c r="O19">
        <v>-1</v>
      </c>
      <c r="P19">
        <v>1</v>
      </c>
      <c r="Q19">
        <v>-1</v>
      </c>
      <c r="R19">
        <v>1</v>
      </c>
      <c r="S19">
        <v>-1</v>
      </c>
      <c r="T19">
        <v>1</v>
      </c>
      <c r="U19">
        <v>-1</v>
      </c>
    </row>
    <row r="20" spans="1:21" x14ac:dyDescent="0.25">
      <c r="A20" s="10" t="s">
        <v>20</v>
      </c>
      <c r="B20">
        <v>-1</v>
      </c>
      <c r="C20">
        <v>-1</v>
      </c>
      <c r="D20">
        <v>-1</v>
      </c>
      <c r="E20">
        <v>-1</v>
      </c>
      <c r="F20">
        <v>-1</v>
      </c>
      <c r="G20">
        <v>-1</v>
      </c>
      <c r="H20">
        <v>-1</v>
      </c>
      <c r="I20">
        <v>-1</v>
      </c>
      <c r="J20">
        <v>-1</v>
      </c>
      <c r="K20">
        <v>-1</v>
      </c>
      <c r="L20">
        <v>-1</v>
      </c>
      <c r="M20">
        <v>-1</v>
      </c>
      <c r="N20">
        <v>-1</v>
      </c>
      <c r="O20">
        <v>-1</v>
      </c>
      <c r="P20">
        <v>1</v>
      </c>
      <c r="Q20">
        <v>-1</v>
      </c>
      <c r="R20">
        <v>-1</v>
      </c>
      <c r="S20">
        <v>1</v>
      </c>
      <c r="T20">
        <v>-1</v>
      </c>
      <c r="U20">
        <v>1</v>
      </c>
    </row>
    <row r="21" spans="1:21" x14ac:dyDescent="0.25">
      <c r="A21" s="10" t="s">
        <v>21</v>
      </c>
      <c r="B21">
        <v>-1</v>
      </c>
      <c r="C21">
        <v>-1</v>
      </c>
      <c r="D21">
        <v>-1</v>
      </c>
      <c r="E21">
        <v>-1</v>
      </c>
      <c r="F21">
        <v>-1</v>
      </c>
      <c r="G21">
        <v>-1</v>
      </c>
      <c r="H21">
        <v>-1</v>
      </c>
      <c r="I21">
        <v>-1</v>
      </c>
      <c r="J21">
        <v>1</v>
      </c>
      <c r="K21">
        <v>-1</v>
      </c>
      <c r="L21">
        <v>-1</v>
      </c>
      <c r="M21">
        <v>1</v>
      </c>
      <c r="N21">
        <v>-1</v>
      </c>
      <c r="O21">
        <v>-1</v>
      </c>
      <c r="P21">
        <v>-1</v>
      </c>
      <c r="Q21">
        <v>-1</v>
      </c>
      <c r="R21">
        <v>-1</v>
      </c>
      <c r="S21">
        <v>-1</v>
      </c>
      <c r="T21">
        <v>1</v>
      </c>
      <c r="U21">
        <v>-1</v>
      </c>
    </row>
    <row r="26" spans="1:21" x14ac:dyDescent="0.25">
      <c r="B26" s="10"/>
      <c r="C26" s="10"/>
      <c r="D26" s="10"/>
      <c r="E26" s="10"/>
      <c r="F26" s="10"/>
      <c r="G26" s="10"/>
      <c r="H26" s="10"/>
      <c r="I26" s="10"/>
      <c r="J26" s="10"/>
      <c r="K26" s="10"/>
      <c r="L26" s="10"/>
      <c r="M26" s="10"/>
      <c r="N26" s="10"/>
      <c r="O26" s="10"/>
      <c r="P26" s="10"/>
      <c r="Q26" s="10"/>
      <c r="R26" s="10"/>
      <c r="S26" s="10"/>
      <c r="T26" s="10"/>
      <c r="U26" s="10"/>
    </row>
    <row r="27" spans="1:21" x14ac:dyDescent="0.25">
      <c r="A27" s="10"/>
    </row>
    <row r="28" spans="1:21" x14ac:dyDescent="0.25">
      <c r="A28" s="10"/>
    </row>
    <row r="29" spans="1:21" x14ac:dyDescent="0.25">
      <c r="A29" s="10"/>
    </row>
    <row r="30" spans="1:21" x14ac:dyDescent="0.25">
      <c r="A30" s="10"/>
    </row>
    <row r="31" spans="1:21" x14ac:dyDescent="0.25">
      <c r="A31" s="10"/>
    </row>
    <row r="32" spans="1:21" x14ac:dyDescent="0.25">
      <c r="A32" s="10"/>
    </row>
    <row r="33" spans="1:1" x14ac:dyDescent="0.25">
      <c r="A33" s="10"/>
    </row>
    <row r="34" spans="1:1" x14ac:dyDescent="0.25">
      <c r="A34" s="10"/>
    </row>
    <row r="35" spans="1:1" x14ac:dyDescent="0.25">
      <c r="A35" s="10"/>
    </row>
    <row r="36" spans="1:1" x14ac:dyDescent="0.25">
      <c r="A36" s="10"/>
    </row>
    <row r="37" spans="1:1" x14ac:dyDescent="0.25">
      <c r="A37" s="10"/>
    </row>
    <row r="38" spans="1:1" x14ac:dyDescent="0.25">
      <c r="A38" s="10"/>
    </row>
    <row r="39" spans="1:1" x14ac:dyDescent="0.25">
      <c r="A39" s="10"/>
    </row>
    <row r="40" spans="1:1" x14ac:dyDescent="0.25">
      <c r="A40" s="10"/>
    </row>
    <row r="41" spans="1:1" x14ac:dyDescent="0.25">
      <c r="A41" s="10"/>
    </row>
    <row r="42" spans="1:1" x14ac:dyDescent="0.25">
      <c r="A42" s="10"/>
    </row>
    <row r="43" spans="1:1" x14ac:dyDescent="0.25">
      <c r="A43" s="10"/>
    </row>
    <row r="44" spans="1:1" x14ac:dyDescent="0.25">
      <c r="A44" s="10"/>
    </row>
    <row r="45" spans="1:1" x14ac:dyDescent="0.25">
      <c r="A45" s="10"/>
    </row>
    <row r="46" spans="1:1" x14ac:dyDescent="0.25">
      <c r="A46" s="10"/>
    </row>
  </sheetData>
  <conditionalFormatting sqref="B2:U21">
    <cfRule type="cellIs" dxfId="33" priority="6" operator="equal">
      <formula>2</formula>
    </cfRule>
    <cfRule type="cellIs" dxfId="32" priority="7" operator="equal">
      <formula>10.9</formula>
    </cfRule>
    <cfRule type="cellIs" dxfId="31" priority="8" operator="equal">
      <formula>10900</formula>
    </cfRule>
    <cfRule type="cellIs" dxfId="30" priority="9" operator="equal">
      <formula>2000</formula>
    </cfRule>
    <cfRule type="cellIs" dxfId="29" priority="10" operator="greaterThan">
      <formula>0</formula>
    </cfRule>
  </conditionalFormatting>
  <conditionalFormatting sqref="B27:U46">
    <cfRule type="cellIs" dxfId="28" priority="1" operator="equal">
      <formula>2</formula>
    </cfRule>
    <cfRule type="cellIs" dxfId="27" priority="2" operator="equal">
      <formula>10.9</formula>
    </cfRule>
    <cfRule type="cellIs" dxfId="26" priority="3" operator="equal">
      <formula>10900</formula>
    </cfRule>
    <cfRule type="cellIs" dxfId="25" priority="4" operator="equal">
      <formula>2000</formula>
    </cfRule>
    <cfRule type="cellIs" dxfId="24" priority="5" operator="greaterThan">
      <formula>0</formula>
    </cfRule>
  </conditionalFormatting>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C8CE4E-1C30-4466-9363-6778E844642E}">
  <sheetPr>
    <tabColor theme="7" tint="0.39997558519241921"/>
  </sheetPr>
  <dimension ref="A1:U21"/>
  <sheetViews>
    <sheetView workbookViewId="0">
      <selection activeCell="K15" sqref="K15"/>
    </sheetView>
  </sheetViews>
  <sheetFormatPr defaultRowHeight="15" x14ac:dyDescent="0.25"/>
  <cols>
    <col min="2" max="2" width="7.5703125" customWidth="1"/>
    <col min="3" max="3" width="6.5703125" customWidth="1"/>
    <col min="4" max="4" width="7.7109375" customWidth="1"/>
    <col min="5" max="5" width="7.42578125" customWidth="1"/>
  </cols>
  <sheetData>
    <row r="1" spans="1:21" x14ac:dyDescent="0.25">
      <c r="B1" s="10" t="s">
        <v>2</v>
      </c>
      <c r="C1" s="10" t="s">
        <v>3</v>
      </c>
      <c r="D1" s="10" t="s">
        <v>4</v>
      </c>
      <c r="E1" s="10" t="s">
        <v>5</v>
      </c>
      <c r="F1" s="10" t="s">
        <v>6</v>
      </c>
      <c r="G1" s="10" t="s">
        <v>7</v>
      </c>
      <c r="H1" s="10" t="s">
        <v>8</v>
      </c>
      <c r="I1" s="10" t="s">
        <v>9</v>
      </c>
      <c r="J1" s="10" t="s">
        <v>10</v>
      </c>
      <c r="K1" s="10" t="s">
        <v>11</v>
      </c>
      <c r="L1" s="10" t="s">
        <v>12</v>
      </c>
      <c r="M1" s="10" t="s">
        <v>13</v>
      </c>
      <c r="N1" s="10" t="s">
        <v>14</v>
      </c>
      <c r="O1" s="10" t="s">
        <v>15</v>
      </c>
      <c r="P1" s="10" t="s">
        <v>16</v>
      </c>
      <c r="Q1" s="10" t="s">
        <v>17</v>
      </c>
      <c r="R1" s="10" t="s">
        <v>18</v>
      </c>
      <c r="S1" s="10" t="s">
        <v>19</v>
      </c>
      <c r="T1" s="10" t="s">
        <v>20</v>
      </c>
      <c r="U1" s="10" t="s">
        <v>21</v>
      </c>
    </row>
    <row r="2" spans="1:21" x14ac:dyDescent="0.25">
      <c r="A2" s="10" t="s">
        <v>2</v>
      </c>
      <c r="B2">
        <v>-1</v>
      </c>
      <c r="C2">
        <v>3</v>
      </c>
      <c r="D2">
        <v>4.21</v>
      </c>
      <c r="E2">
        <v>-1</v>
      </c>
      <c r="F2">
        <v>-1</v>
      </c>
      <c r="G2">
        <v>-1</v>
      </c>
      <c r="H2">
        <v>3</v>
      </c>
      <c r="I2">
        <v>-1</v>
      </c>
      <c r="J2">
        <v>-1</v>
      </c>
      <c r="K2">
        <v>-1</v>
      </c>
      <c r="L2">
        <v>-1</v>
      </c>
      <c r="M2">
        <v>-1</v>
      </c>
      <c r="N2">
        <v>-1</v>
      </c>
      <c r="O2">
        <v>-1</v>
      </c>
      <c r="P2">
        <v>-1</v>
      </c>
      <c r="Q2">
        <v>-1</v>
      </c>
      <c r="R2">
        <v>-1</v>
      </c>
      <c r="S2">
        <v>-1</v>
      </c>
      <c r="T2">
        <v>-1</v>
      </c>
      <c r="U2">
        <v>-1</v>
      </c>
    </row>
    <row r="3" spans="1:21" x14ac:dyDescent="0.25">
      <c r="A3" s="10" t="s">
        <v>3</v>
      </c>
      <c r="B3">
        <v>3</v>
      </c>
      <c r="C3">
        <v>-1</v>
      </c>
      <c r="D3">
        <v>-1</v>
      </c>
      <c r="E3">
        <v>-1</v>
      </c>
      <c r="F3">
        <v>-1</v>
      </c>
      <c r="G3">
        <v>-1</v>
      </c>
      <c r="H3">
        <v>-1</v>
      </c>
      <c r="I3">
        <v>-1</v>
      </c>
      <c r="J3">
        <v>-1</v>
      </c>
      <c r="K3">
        <v>-1</v>
      </c>
      <c r="L3">
        <v>-1</v>
      </c>
      <c r="M3">
        <v>-1</v>
      </c>
      <c r="N3">
        <v>-1</v>
      </c>
      <c r="O3">
        <v>-1</v>
      </c>
      <c r="P3">
        <v>-1</v>
      </c>
      <c r="Q3">
        <v>-1</v>
      </c>
      <c r="R3">
        <v>-1</v>
      </c>
      <c r="S3">
        <v>-1</v>
      </c>
      <c r="T3">
        <v>-1</v>
      </c>
      <c r="U3">
        <v>-1</v>
      </c>
    </row>
    <row r="4" spans="1:21" x14ac:dyDescent="0.25">
      <c r="A4" s="10" t="s">
        <v>4</v>
      </c>
      <c r="B4">
        <v>4.21</v>
      </c>
      <c r="C4">
        <v>-1</v>
      </c>
      <c r="D4">
        <v>-1</v>
      </c>
      <c r="E4">
        <v>-1</v>
      </c>
      <c r="F4">
        <v>1.54</v>
      </c>
      <c r="G4">
        <v>-1</v>
      </c>
      <c r="H4">
        <v>-1</v>
      </c>
      <c r="I4">
        <v>3.34</v>
      </c>
      <c r="J4">
        <v>-1</v>
      </c>
      <c r="K4">
        <v>-1</v>
      </c>
      <c r="L4">
        <v>-1</v>
      </c>
      <c r="M4">
        <v>-1</v>
      </c>
      <c r="N4">
        <v>-1</v>
      </c>
      <c r="O4">
        <v>-1</v>
      </c>
      <c r="P4">
        <v>-1</v>
      </c>
      <c r="Q4">
        <v>-1</v>
      </c>
      <c r="R4">
        <v>-1</v>
      </c>
      <c r="S4">
        <v>-1</v>
      </c>
      <c r="T4">
        <v>-1</v>
      </c>
      <c r="U4">
        <v>-1</v>
      </c>
    </row>
    <row r="5" spans="1:21" x14ac:dyDescent="0.25">
      <c r="A5" s="10" t="s">
        <v>5</v>
      </c>
      <c r="B5">
        <v>-1</v>
      </c>
      <c r="C5">
        <v>-1</v>
      </c>
      <c r="D5">
        <v>-1</v>
      </c>
      <c r="E5">
        <v>-1</v>
      </c>
      <c r="F5">
        <v>0.35</v>
      </c>
      <c r="G5">
        <v>-1</v>
      </c>
      <c r="H5">
        <v>-1</v>
      </c>
      <c r="I5">
        <v>-1</v>
      </c>
      <c r="J5">
        <v>-1</v>
      </c>
      <c r="K5">
        <v>-1</v>
      </c>
      <c r="L5">
        <v>-1</v>
      </c>
      <c r="M5">
        <v>-1</v>
      </c>
      <c r="N5">
        <v>-1</v>
      </c>
      <c r="O5">
        <v>-1</v>
      </c>
      <c r="P5">
        <v>-1</v>
      </c>
      <c r="Q5">
        <v>-1</v>
      </c>
      <c r="R5">
        <v>-1</v>
      </c>
      <c r="S5">
        <v>-1</v>
      </c>
      <c r="T5">
        <v>-1</v>
      </c>
      <c r="U5">
        <v>-1</v>
      </c>
    </row>
    <row r="6" spans="1:21" x14ac:dyDescent="0.25">
      <c r="A6" s="10" t="s">
        <v>6</v>
      </c>
      <c r="B6">
        <v>-1</v>
      </c>
      <c r="C6">
        <v>-1</v>
      </c>
      <c r="D6">
        <v>1.54</v>
      </c>
      <c r="E6">
        <v>0.35</v>
      </c>
      <c r="F6">
        <v>-1</v>
      </c>
      <c r="G6">
        <v>4.17</v>
      </c>
      <c r="H6">
        <v>-1</v>
      </c>
      <c r="I6">
        <v>1.94</v>
      </c>
      <c r="J6">
        <v>-1</v>
      </c>
      <c r="K6">
        <v>-1</v>
      </c>
      <c r="L6">
        <v>-1</v>
      </c>
      <c r="M6">
        <v>-1</v>
      </c>
      <c r="N6">
        <v>-1</v>
      </c>
      <c r="O6">
        <v>-1</v>
      </c>
      <c r="P6">
        <v>-1</v>
      </c>
      <c r="Q6">
        <v>-1</v>
      </c>
      <c r="R6">
        <v>-1</v>
      </c>
      <c r="S6">
        <v>-1</v>
      </c>
      <c r="T6">
        <v>-1</v>
      </c>
      <c r="U6">
        <v>-1</v>
      </c>
    </row>
    <row r="7" spans="1:21" x14ac:dyDescent="0.25">
      <c r="A7" s="10" t="s">
        <v>7</v>
      </c>
      <c r="B7">
        <v>-1</v>
      </c>
      <c r="C7">
        <v>-1</v>
      </c>
      <c r="D7">
        <v>-1</v>
      </c>
      <c r="E7">
        <v>-1</v>
      </c>
      <c r="F7">
        <v>4.17</v>
      </c>
      <c r="G7">
        <v>-1</v>
      </c>
      <c r="H7">
        <v>-1</v>
      </c>
      <c r="I7">
        <v>-1</v>
      </c>
      <c r="J7">
        <v>-1</v>
      </c>
      <c r="K7">
        <v>-1</v>
      </c>
      <c r="L7">
        <v>-1</v>
      </c>
      <c r="M7">
        <v>-1</v>
      </c>
      <c r="N7">
        <v>-1</v>
      </c>
      <c r="O7">
        <v>-1</v>
      </c>
      <c r="P7">
        <v>-1</v>
      </c>
      <c r="Q7">
        <v>-1</v>
      </c>
      <c r="R7">
        <v>-1</v>
      </c>
      <c r="S7">
        <v>-1</v>
      </c>
      <c r="T7">
        <v>-1</v>
      </c>
      <c r="U7">
        <v>-1</v>
      </c>
    </row>
    <row r="8" spans="1:21" x14ac:dyDescent="0.25">
      <c r="A8" s="10" t="s">
        <v>8</v>
      </c>
      <c r="B8">
        <v>3</v>
      </c>
      <c r="C8">
        <v>-1</v>
      </c>
      <c r="D8">
        <v>-1</v>
      </c>
      <c r="E8">
        <v>-1</v>
      </c>
      <c r="F8">
        <v>-1</v>
      </c>
      <c r="G8">
        <v>-1</v>
      </c>
      <c r="H8">
        <v>-1</v>
      </c>
      <c r="I8">
        <v>3</v>
      </c>
      <c r="J8">
        <v>0.44</v>
      </c>
      <c r="K8">
        <v>-1</v>
      </c>
      <c r="L8">
        <v>-1</v>
      </c>
      <c r="M8">
        <v>-1</v>
      </c>
      <c r="N8">
        <v>-1</v>
      </c>
      <c r="O8">
        <v>-1</v>
      </c>
      <c r="P8">
        <v>-1</v>
      </c>
      <c r="Q8">
        <v>-1</v>
      </c>
      <c r="R8">
        <v>-1</v>
      </c>
      <c r="S8">
        <v>-1</v>
      </c>
      <c r="T8">
        <v>-1</v>
      </c>
      <c r="U8">
        <v>-1</v>
      </c>
    </row>
    <row r="9" spans="1:21" x14ac:dyDescent="0.25">
      <c r="A9" s="10" t="s">
        <v>9</v>
      </c>
      <c r="B9">
        <v>-1</v>
      </c>
      <c r="C9">
        <v>-1</v>
      </c>
      <c r="D9">
        <v>3.34</v>
      </c>
      <c r="E9">
        <v>-1</v>
      </c>
      <c r="F9">
        <v>1.94</v>
      </c>
      <c r="G9">
        <v>-1</v>
      </c>
      <c r="H9">
        <v>3</v>
      </c>
      <c r="I9">
        <v>-1</v>
      </c>
      <c r="J9">
        <v>3.21</v>
      </c>
      <c r="K9">
        <v>-1</v>
      </c>
      <c r="L9">
        <v>1.46</v>
      </c>
      <c r="M9">
        <v>-1</v>
      </c>
      <c r="N9">
        <v>-1</v>
      </c>
      <c r="O9">
        <v>-1</v>
      </c>
      <c r="P9">
        <v>-1</v>
      </c>
      <c r="Q9">
        <v>-1</v>
      </c>
      <c r="R9">
        <v>-1</v>
      </c>
      <c r="S9">
        <v>-1</v>
      </c>
      <c r="T9">
        <v>-1</v>
      </c>
      <c r="U9">
        <v>-1</v>
      </c>
    </row>
    <row r="10" spans="1:21" x14ac:dyDescent="0.25">
      <c r="A10" s="10" t="s">
        <v>10</v>
      </c>
      <c r="B10">
        <v>-1</v>
      </c>
      <c r="C10">
        <v>-1</v>
      </c>
      <c r="D10">
        <v>-1</v>
      </c>
      <c r="E10">
        <v>-1</v>
      </c>
      <c r="F10">
        <v>-1</v>
      </c>
      <c r="G10">
        <v>-1</v>
      </c>
      <c r="H10">
        <v>0.44</v>
      </c>
      <c r="I10">
        <v>3.21</v>
      </c>
      <c r="J10">
        <v>-1</v>
      </c>
      <c r="K10">
        <v>2</v>
      </c>
      <c r="L10">
        <v>2.2599999999999998</v>
      </c>
      <c r="M10">
        <v>-1</v>
      </c>
      <c r="N10">
        <v>-1</v>
      </c>
      <c r="O10">
        <v>-1</v>
      </c>
      <c r="P10">
        <v>-1</v>
      </c>
      <c r="Q10">
        <v>-1</v>
      </c>
      <c r="R10">
        <v>-1</v>
      </c>
      <c r="S10">
        <v>-1</v>
      </c>
      <c r="T10">
        <v>-1</v>
      </c>
      <c r="U10">
        <v>-1</v>
      </c>
    </row>
    <row r="11" spans="1:21" x14ac:dyDescent="0.25">
      <c r="A11" s="10" t="s">
        <v>11</v>
      </c>
      <c r="B11">
        <v>-1</v>
      </c>
      <c r="C11">
        <v>-1</v>
      </c>
      <c r="D11">
        <v>-1</v>
      </c>
      <c r="E11">
        <v>-1</v>
      </c>
      <c r="F11">
        <v>-1</v>
      </c>
      <c r="G11">
        <v>-1</v>
      </c>
      <c r="H11">
        <v>-1</v>
      </c>
      <c r="I11">
        <v>-1</v>
      </c>
      <c r="J11">
        <v>2</v>
      </c>
      <c r="K11">
        <v>-1</v>
      </c>
      <c r="L11">
        <v>2.54</v>
      </c>
      <c r="M11">
        <v>3.37</v>
      </c>
      <c r="N11">
        <v>-1</v>
      </c>
      <c r="O11">
        <v>-1</v>
      </c>
      <c r="P11">
        <v>-1</v>
      </c>
      <c r="Q11">
        <v>-1</v>
      </c>
      <c r="R11">
        <v>-1</v>
      </c>
      <c r="S11">
        <v>-1</v>
      </c>
      <c r="T11">
        <v>-1</v>
      </c>
      <c r="U11">
        <v>-1</v>
      </c>
    </row>
    <row r="12" spans="1:21" x14ac:dyDescent="0.25">
      <c r="A12" s="10" t="s">
        <v>12</v>
      </c>
      <c r="B12">
        <v>-1</v>
      </c>
      <c r="C12">
        <v>-1</v>
      </c>
      <c r="D12">
        <v>-1</v>
      </c>
      <c r="E12">
        <v>-1</v>
      </c>
      <c r="F12">
        <v>-1</v>
      </c>
      <c r="G12">
        <v>-1</v>
      </c>
      <c r="H12">
        <v>-1</v>
      </c>
      <c r="I12">
        <v>1.46</v>
      </c>
      <c r="J12">
        <v>2.2599999999999998</v>
      </c>
      <c r="K12">
        <v>2.54</v>
      </c>
      <c r="L12">
        <v>-1</v>
      </c>
      <c r="M12">
        <v>-1</v>
      </c>
      <c r="N12">
        <v>1.46</v>
      </c>
      <c r="O12">
        <v>-1</v>
      </c>
      <c r="P12">
        <v>-1</v>
      </c>
      <c r="Q12">
        <v>-1</v>
      </c>
      <c r="R12">
        <v>-1</v>
      </c>
      <c r="S12">
        <v>-1</v>
      </c>
      <c r="T12">
        <v>-1</v>
      </c>
      <c r="U12">
        <v>-1</v>
      </c>
    </row>
    <row r="13" spans="1:21" x14ac:dyDescent="0.25">
      <c r="A13" s="10" t="s">
        <v>13</v>
      </c>
      <c r="B13">
        <v>-1</v>
      </c>
      <c r="C13">
        <v>-1</v>
      </c>
      <c r="D13">
        <v>-1</v>
      </c>
      <c r="E13">
        <v>-1</v>
      </c>
      <c r="F13">
        <v>-1</v>
      </c>
      <c r="G13">
        <v>-1</v>
      </c>
      <c r="H13">
        <v>-1</v>
      </c>
      <c r="I13">
        <v>-1</v>
      </c>
      <c r="J13">
        <v>-1</v>
      </c>
      <c r="K13">
        <v>3.37</v>
      </c>
      <c r="L13">
        <v>-1</v>
      </c>
      <c r="M13">
        <v>-1</v>
      </c>
      <c r="N13">
        <v>1.46</v>
      </c>
      <c r="O13">
        <v>-1</v>
      </c>
      <c r="P13">
        <v>1.1299999999999999</v>
      </c>
      <c r="Q13">
        <v>-1</v>
      </c>
      <c r="R13">
        <v>-1</v>
      </c>
      <c r="S13">
        <v>-1</v>
      </c>
      <c r="T13">
        <v>-1</v>
      </c>
      <c r="U13">
        <v>-1</v>
      </c>
    </row>
    <row r="14" spans="1:21" x14ac:dyDescent="0.25">
      <c r="A14" s="10" t="s">
        <v>14</v>
      </c>
      <c r="B14">
        <v>-1</v>
      </c>
      <c r="C14">
        <v>-1</v>
      </c>
      <c r="D14">
        <v>-1</v>
      </c>
      <c r="E14">
        <v>-1</v>
      </c>
      <c r="F14">
        <v>-1</v>
      </c>
      <c r="G14">
        <v>-1</v>
      </c>
      <c r="H14">
        <v>-1</v>
      </c>
      <c r="I14">
        <v>-1</v>
      </c>
      <c r="J14">
        <v>-1</v>
      </c>
      <c r="K14">
        <v>-1</v>
      </c>
      <c r="L14">
        <v>1.46</v>
      </c>
      <c r="M14">
        <v>1.46</v>
      </c>
      <c r="N14">
        <v>-1</v>
      </c>
      <c r="O14">
        <v>2.46</v>
      </c>
      <c r="P14">
        <v>-1</v>
      </c>
      <c r="Q14">
        <v>-1</v>
      </c>
      <c r="R14">
        <v>-1</v>
      </c>
      <c r="S14">
        <v>-1</v>
      </c>
      <c r="T14">
        <v>-1</v>
      </c>
      <c r="U14">
        <v>-1</v>
      </c>
    </row>
    <row r="15" spans="1:21" x14ac:dyDescent="0.25">
      <c r="A15" s="10" t="s">
        <v>15</v>
      </c>
      <c r="B15">
        <v>-1</v>
      </c>
      <c r="C15">
        <v>-1</v>
      </c>
      <c r="D15">
        <v>-1</v>
      </c>
      <c r="E15">
        <v>-1</v>
      </c>
      <c r="F15">
        <v>-1</v>
      </c>
      <c r="G15">
        <v>-1</v>
      </c>
      <c r="H15">
        <v>-1</v>
      </c>
      <c r="I15">
        <v>-1</v>
      </c>
      <c r="J15">
        <v>-1</v>
      </c>
      <c r="K15">
        <v>-1</v>
      </c>
      <c r="L15">
        <v>-1</v>
      </c>
      <c r="M15">
        <v>-1</v>
      </c>
      <c r="N15">
        <v>2.46</v>
      </c>
      <c r="O15">
        <v>-1</v>
      </c>
      <c r="P15">
        <v>3.39</v>
      </c>
      <c r="Q15">
        <v>0.2</v>
      </c>
      <c r="R15">
        <v>-1</v>
      </c>
      <c r="S15">
        <v>-1</v>
      </c>
      <c r="T15">
        <v>-1</v>
      </c>
      <c r="U15">
        <v>-1</v>
      </c>
    </row>
    <row r="16" spans="1:21" x14ac:dyDescent="0.25">
      <c r="A16" s="10" t="s">
        <v>16</v>
      </c>
      <c r="B16">
        <v>-1</v>
      </c>
      <c r="C16">
        <v>-1</v>
      </c>
      <c r="D16">
        <v>-1</v>
      </c>
      <c r="E16">
        <v>-1</v>
      </c>
      <c r="F16">
        <v>-1</v>
      </c>
      <c r="G16">
        <v>-1</v>
      </c>
      <c r="H16">
        <v>-1</v>
      </c>
      <c r="I16">
        <v>-1</v>
      </c>
      <c r="J16">
        <v>-1</v>
      </c>
      <c r="K16">
        <v>-1</v>
      </c>
      <c r="L16">
        <v>-1</v>
      </c>
      <c r="M16">
        <v>1.1299999999999999</v>
      </c>
      <c r="N16">
        <v>-1</v>
      </c>
      <c r="O16">
        <v>3.39</v>
      </c>
      <c r="P16">
        <v>-1</v>
      </c>
      <c r="Q16">
        <v>1.41</v>
      </c>
      <c r="R16">
        <v>3.13</v>
      </c>
      <c r="S16">
        <v>-1</v>
      </c>
      <c r="T16">
        <v>-1</v>
      </c>
      <c r="U16">
        <v>-1</v>
      </c>
    </row>
    <row r="17" spans="1:21" x14ac:dyDescent="0.25">
      <c r="A17" s="10" t="s">
        <v>17</v>
      </c>
      <c r="B17">
        <v>-1</v>
      </c>
      <c r="C17">
        <v>-1</v>
      </c>
      <c r="D17">
        <v>-1</v>
      </c>
      <c r="E17">
        <v>-1</v>
      </c>
      <c r="F17">
        <v>-1</v>
      </c>
      <c r="G17">
        <v>-1</v>
      </c>
      <c r="H17">
        <v>-1</v>
      </c>
      <c r="I17">
        <v>-1</v>
      </c>
      <c r="J17">
        <v>-1</v>
      </c>
      <c r="K17">
        <v>-1</v>
      </c>
      <c r="L17">
        <v>-1</v>
      </c>
      <c r="M17">
        <v>-1</v>
      </c>
      <c r="N17">
        <v>-1</v>
      </c>
      <c r="O17">
        <v>0.2</v>
      </c>
      <c r="P17">
        <v>1.41</v>
      </c>
      <c r="Q17">
        <v>-1</v>
      </c>
      <c r="R17">
        <v>2.67</v>
      </c>
      <c r="S17">
        <v>-1</v>
      </c>
      <c r="T17">
        <v>-1</v>
      </c>
      <c r="U17">
        <v>-1</v>
      </c>
    </row>
    <row r="18" spans="1:21" x14ac:dyDescent="0.25">
      <c r="A18" s="10" t="s">
        <v>18</v>
      </c>
      <c r="B18">
        <v>-1</v>
      </c>
      <c r="C18">
        <v>-1</v>
      </c>
      <c r="D18">
        <v>-1</v>
      </c>
      <c r="E18">
        <v>-1</v>
      </c>
      <c r="F18">
        <v>-1</v>
      </c>
      <c r="G18">
        <v>-1</v>
      </c>
      <c r="H18">
        <v>-1</v>
      </c>
      <c r="I18">
        <v>-1</v>
      </c>
      <c r="J18">
        <v>-1</v>
      </c>
      <c r="K18">
        <v>-1</v>
      </c>
      <c r="L18">
        <v>-1</v>
      </c>
      <c r="M18">
        <v>-1</v>
      </c>
      <c r="N18">
        <v>-1</v>
      </c>
      <c r="O18">
        <v>-1</v>
      </c>
      <c r="P18">
        <v>3.13</v>
      </c>
      <c r="Q18">
        <v>2.67</v>
      </c>
      <c r="R18">
        <v>-1</v>
      </c>
      <c r="S18">
        <v>2.2599999999999998</v>
      </c>
      <c r="T18">
        <v>-1</v>
      </c>
      <c r="U18">
        <v>-1</v>
      </c>
    </row>
    <row r="19" spans="1:21" x14ac:dyDescent="0.25">
      <c r="A19" s="10" t="s">
        <v>19</v>
      </c>
      <c r="B19">
        <v>-1</v>
      </c>
      <c r="C19">
        <v>-1</v>
      </c>
      <c r="D19">
        <v>-1</v>
      </c>
      <c r="E19">
        <v>-1</v>
      </c>
      <c r="F19">
        <v>-1</v>
      </c>
      <c r="G19">
        <v>-1</v>
      </c>
      <c r="H19">
        <v>-1</v>
      </c>
      <c r="I19">
        <v>-1</v>
      </c>
      <c r="J19">
        <v>-1</v>
      </c>
      <c r="K19">
        <v>-1</v>
      </c>
      <c r="L19">
        <v>-1</v>
      </c>
      <c r="M19">
        <v>-1</v>
      </c>
      <c r="N19">
        <v>-1</v>
      </c>
      <c r="O19">
        <v>-1</v>
      </c>
      <c r="P19">
        <v>-1</v>
      </c>
      <c r="Q19">
        <v>-1</v>
      </c>
      <c r="R19">
        <v>2.2599999999999998</v>
      </c>
      <c r="S19">
        <v>-1</v>
      </c>
      <c r="T19">
        <v>1.58</v>
      </c>
      <c r="U19">
        <v>-1</v>
      </c>
    </row>
    <row r="20" spans="1:21" x14ac:dyDescent="0.25">
      <c r="A20" s="10" t="s">
        <v>20</v>
      </c>
      <c r="B20">
        <v>-1</v>
      </c>
      <c r="C20">
        <v>-1</v>
      </c>
      <c r="D20">
        <v>-1</v>
      </c>
      <c r="E20">
        <v>-1</v>
      </c>
      <c r="F20">
        <v>-1</v>
      </c>
      <c r="G20">
        <v>-1</v>
      </c>
      <c r="H20">
        <v>-1</v>
      </c>
      <c r="I20">
        <v>-1</v>
      </c>
      <c r="J20">
        <v>-1</v>
      </c>
      <c r="K20">
        <v>-1</v>
      </c>
      <c r="L20">
        <v>-1</v>
      </c>
      <c r="M20">
        <v>-1</v>
      </c>
      <c r="N20">
        <v>-1</v>
      </c>
      <c r="O20">
        <v>-1</v>
      </c>
      <c r="P20">
        <v>-1</v>
      </c>
      <c r="Q20">
        <v>-1</v>
      </c>
      <c r="R20">
        <v>-1</v>
      </c>
      <c r="S20">
        <v>1.58</v>
      </c>
      <c r="T20">
        <v>-1</v>
      </c>
      <c r="U20">
        <v>-1</v>
      </c>
    </row>
    <row r="21" spans="1:21" x14ac:dyDescent="0.25">
      <c r="A21" s="10" t="s">
        <v>21</v>
      </c>
      <c r="B21">
        <v>-1</v>
      </c>
      <c r="C21">
        <v>-1</v>
      </c>
      <c r="D21">
        <v>-1</v>
      </c>
      <c r="E21">
        <v>-1</v>
      </c>
      <c r="F21">
        <v>-1</v>
      </c>
      <c r="G21">
        <v>-1</v>
      </c>
      <c r="H21">
        <v>-1</v>
      </c>
      <c r="I21">
        <v>-1</v>
      </c>
      <c r="J21">
        <v>-1</v>
      </c>
      <c r="K21">
        <v>-1</v>
      </c>
      <c r="L21">
        <v>-1</v>
      </c>
      <c r="M21">
        <v>-1</v>
      </c>
      <c r="N21">
        <v>-1</v>
      </c>
      <c r="O21">
        <v>-1</v>
      </c>
      <c r="P21">
        <v>-1</v>
      </c>
      <c r="Q21">
        <v>-1</v>
      </c>
      <c r="R21">
        <v>-1</v>
      </c>
      <c r="S21">
        <v>-1</v>
      </c>
      <c r="T21">
        <v>-1</v>
      </c>
      <c r="U21">
        <v>-1</v>
      </c>
    </row>
  </sheetData>
  <conditionalFormatting sqref="A1:XFD1048576">
    <cfRule type="cellIs" dxfId="23" priority="2" operator="equal">
      <formula>15</formula>
    </cfRule>
  </conditionalFormatting>
  <conditionalFormatting sqref="B2:U21">
    <cfRule type="cellIs" dxfId="22" priority="1" operator="equal">
      <formula>3</formula>
    </cfRule>
    <cfRule type="cellIs" dxfId="21" priority="4" operator="equal">
      <formula>10900</formula>
    </cfRule>
    <cfRule type="cellIs" dxfId="20" priority="5" operator="equal">
      <formula>2000</formula>
    </cfRule>
    <cfRule type="cellIs" dxfId="19" priority="6" operator="greaterThan">
      <formula>0</formula>
    </cfRule>
  </conditionalFormatting>
  <conditionalFormatting sqref="C2">
    <cfRule type="cellIs" dxfId="18" priority="3" operator="equal">
      <formula>15</formula>
    </cfRule>
  </conditionalFormatting>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6D84FE-3C00-4FBD-8574-8724E17F5EBC}">
  <sheetPr>
    <tabColor theme="7" tint="0.39997558519241921"/>
  </sheetPr>
  <dimension ref="A1:U21"/>
  <sheetViews>
    <sheetView workbookViewId="0">
      <selection activeCell="L27" sqref="L27"/>
    </sheetView>
  </sheetViews>
  <sheetFormatPr defaultRowHeight="15" x14ac:dyDescent="0.25"/>
  <cols>
    <col min="2" max="2" width="7.5703125" customWidth="1"/>
    <col min="3" max="3" width="6.5703125" customWidth="1"/>
    <col min="4" max="4" width="7.7109375" customWidth="1"/>
    <col min="5" max="5" width="7.42578125" customWidth="1"/>
  </cols>
  <sheetData>
    <row r="1" spans="1:21" x14ac:dyDescent="0.25">
      <c r="B1" s="10" t="s">
        <v>2</v>
      </c>
      <c r="C1" s="10" t="s">
        <v>3</v>
      </c>
      <c r="D1" s="10" t="s">
        <v>4</v>
      </c>
      <c r="E1" s="10" t="s">
        <v>5</v>
      </c>
      <c r="F1" s="10" t="s">
        <v>6</v>
      </c>
      <c r="G1" s="10" t="s">
        <v>7</v>
      </c>
      <c r="H1" s="10" t="s">
        <v>8</v>
      </c>
      <c r="I1" s="10" t="s">
        <v>9</v>
      </c>
      <c r="J1" s="10" t="s">
        <v>10</v>
      </c>
      <c r="K1" s="10" t="s">
        <v>11</v>
      </c>
      <c r="L1" s="10" t="s">
        <v>12</v>
      </c>
      <c r="M1" s="10" t="s">
        <v>13</v>
      </c>
      <c r="N1" s="10" t="s">
        <v>14</v>
      </c>
      <c r="O1" s="10" t="s">
        <v>15</v>
      </c>
      <c r="P1" s="10" t="s">
        <v>16</v>
      </c>
      <c r="Q1" s="10" t="s">
        <v>17</v>
      </c>
      <c r="R1" s="10" t="s">
        <v>18</v>
      </c>
      <c r="S1" s="10" t="s">
        <v>19</v>
      </c>
      <c r="T1" s="10" t="s">
        <v>20</v>
      </c>
      <c r="U1" s="10" t="s">
        <v>21</v>
      </c>
    </row>
    <row r="2" spans="1:21" x14ac:dyDescent="0.25">
      <c r="A2" s="10" t="s">
        <v>2</v>
      </c>
      <c r="B2">
        <v>-1</v>
      </c>
      <c r="C2">
        <v>86</v>
      </c>
      <c r="D2">
        <v>158</v>
      </c>
      <c r="E2">
        <v>-1</v>
      </c>
      <c r="F2">
        <v>-1</v>
      </c>
      <c r="G2">
        <v>-1</v>
      </c>
      <c r="H2">
        <v>88</v>
      </c>
      <c r="I2">
        <v>-1</v>
      </c>
      <c r="J2">
        <v>-1</v>
      </c>
      <c r="K2">
        <v>-1</v>
      </c>
      <c r="L2">
        <v>-1</v>
      </c>
      <c r="M2">
        <v>-1</v>
      </c>
      <c r="N2">
        <v>-1</v>
      </c>
      <c r="O2">
        <v>-1</v>
      </c>
      <c r="P2">
        <v>-1</v>
      </c>
      <c r="Q2">
        <v>-1</v>
      </c>
      <c r="R2">
        <v>-1</v>
      </c>
      <c r="S2">
        <v>-1</v>
      </c>
      <c r="T2">
        <v>-1</v>
      </c>
      <c r="U2">
        <v>-1</v>
      </c>
    </row>
    <row r="3" spans="1:21" x14ac:dyDescent="0.25">
      <c r="A3" s="10" t="s">
        <v>3</v>
      </c>
      <c r="B3">
        <v>86</v>
      </c>
      <c r="C3">
        <v>-1</v>
      </c>
      <c r="D3">
        <v>-1</v>
      </c>
      <c r="E3">
        <v>-1</v>
      </c>
      <c r="F3">
        <v>-1</v>
      </c>
      <c r="G3">
        <v>-1</v>
      </c>
      <c r="H3">
        <v>-1</v>
      </c>
      <c r="I3">
        <v>-1</v>
      </c>
      <c r="J3">
        <v>-1</v>
      </c>
      <c r="K3">
        <v>-1</v>
      </c>
      <c r="L3">
        <v>-1</v>
      </c>
      <c r="M3">
        <v>-1</v>
      </c>
      <c r="N3">
        <v>-1</v>
      </c>
      <c r="O3">
        <v>-1</v>
      </c>
      <c r="P3">
        <v>-1</v>
      </c>
      <c r="Q3">
        <v>-1</v>
      </c>
      <c r="R3">
        <v>-1</v>
      </c>
      <c r="S3">
        <v>-1</v>
      </c>
      <c r="T3">
        <v>-1</v>
      </c>
      <c r="U3">
        <v>-1</v>
      </c>
    </row>
    <row r="4" spans="1:21" x14ac:dyDescent="0.25">
      <c r="A4" s="10" t="s">
        <v>4</v>
      </c>
      <c r="B4">
        <v>158</v>
      </c>
      <c r="C4">
        <v>-1</v>
      </c>
      <c r="D4">
        <v>-1</v>
      </c>
      <c r="E4">
        <v>148</v>
      </c>
      <c r="F4">
        <v>162</v>
      </c>
      <c r="G4">
        <v>-1</v>
      </c>
      <c r="H4">
        <v>-1</v>
      </c>
      <c r="I4">
        <v>157</v>
      </c>
      <c r="J4">
        <v>-1</v>
      </c>
      <c r="K4">
        <v>-1</v>
      </c>
      <c r="L4">
        <v>-1</v>
      </c>
      <c r="M4">
        <v>-1</v>
      </c>
      <c r="N4">
        <v>-1</v>
      </c>
      <c r="O4">
        <v>-1</v>
      </c>
      <c r="P4">
        <v>-1</v>
      </c>
      <c r="Q4">
        <v>-1</v>
      </c>
      <c r="R4">
        <v>-1</v>
      </c>
      <c r="S4">
        <v>-1</v>
      </c>
      <c r="T4">
        <v>-1</v>
      </c>
      <c r="U4">
        <v>-1</v>
      </c>
    </row>
    <row r="5" spans="1:21" x14ac:dyDescent="0.25">
      <c r="A5" s="10" t="s">
        <v>5</v>
      </c>
      <c r="B5">
        <v>-1</v>
      </c>
      <c r="C5">
        <v>-1</v>
      </c>
      <c r="D5">
        <v>148</v>
      </c>
      <c r="E5">
        <v>-1</v>
      </c>
      <c r="F5">
        <v>98</v>
      </c>
      <c r="G5">
        <v>-1</v>
      </c>
      <c r="H5">
        <v>-1</v>
      </c>
      <c r="I5">
        <v>-1</v>
      </c>
      <c r="J5">
        <v>-1</v>
      </c>
      <c r="K5">
        <v>-1</v>
      </c>
      <c r="L5">
        <v>-1</v>
      </c>
      <c r="M5">
        <v>-1</v>
      </c>
      <c r="N5">
        <v>-1</v>
      </c>
      <c r="O5">
        <v>-1</v>
      </c>
      <c r="P5">
        <v>-1</v>
      </c>
      <c r="Q5">
        <v>-1</v>
      </c>
      <c r="R5">
        <v>-1</v>
      </c>
      <c r="S5">
        <v>-1</v>
      </c>
      <c r="T5">
        <v>-1</v>
      </c>
      <c r="U5">
        <v>-1</v>
      </c>
    </row>
    <row r="6" spans="1:21" x14ac:dyDescent="0.25">
      <c r="A6" s="10" t="s">
        <v>6</v>
      </c>
      <c r="B6">
        <v>-1</v>
      </c>
      <c r="C6">
        <v>-1</v>
      </c>
      <c r="D6">
        <v>162</v>
      </c>
      <c r="E6">
        <v>98</v>
      </c>
      <c r="F6">
        <v>-1</v>
      </c>
      <c r="G6">
        <v>109</v>
      </c>
      <c r="H6">
        <v>-1</v>
      </c>
      <c r="I6">
        <v>140</v>
      </c>
      <c r="J6">
        <v>-1</v>
      </c>
      <c r="K6">
        <v>-1</v>
      </c>
      <c r="L6">
        <v>-1</v>
      </c>
      <c r="M6">
        <v>-1</v>
      </c>
      <c r="N6">
        <v>-1</v>
      </c>
      <c r="O6">
        <v>-1</v>
      </c>
      <c r="P6">
        <v>-1</v>
      </c>
      <c r="Q6">
        <v>-1</v>
      </c>
      <c r="R6">
        <v>-1</v>
      </c>
      <c r="S6">
        <v>-1</v>
      </c>
      <c r="T6">
        <v>-1</v>
      </c>
      <c r="U6">
        <v>-1</v>
      </c>
    </row>
    <row r="7" spans="1:21" x14ac:dyDescent="0.25">
      <c r="A7" s="10" t="s">
        <v>7</v>
      </c>
      <c r="B7">
        <v>-1</v>
      </c>
      <c r="C7">
        <v>-1</v>
      </c>
      <c r="D7">
        <v>-1</v>
      </c>
      <c r="E7">
        <v>-1</v>
      </c>
      <c r="F7">
        <v>109</v>
      </c>
      <c r="G7">
        <v>-1</v>
      </c>
      <c r="H7">
        <v>-1</v>
      </c>
      <c r="I7">
        <v>-1</v>
      </c>
      <c r="J7">
        <v>-1</v>
      </c>
      <c r="K7">
        <v>-1</v>
      </c>
      <c r="L7">
        <v>-1</v>
      </c>
      <c r="M7">
        <v>-1</v>
      </c>
      <c r="N7">
        <v>-1</v>
      </c>
      <c r="O7">
        <v>-1</v>
      </c>
      <c r="P7">
        <v>-1</v>
      </c>
      <c r="Q7">
        <v>-1</v>
      </c>
      <c r="R7">
        <v>-1</v>
      </c>
      <c r="S7">
        <v>-1</v>
      </c>
      <c r="T7">
        <v>-1</v>
      </c>
      <c r="U7">
        <v>-1</v>
      </c>
    </row>
    <row r="8" spans="1:21" x14ac:dyDescent="0.25">
      <c r="A8" s="10" t="s">
        <v>8</v>
      </c>
      <c r="B8">
        <v>88</v>
      </c>
      <c r="C8">
        <v>-1</v>
      </c>
      <c r="D8">
        <v>-1</v>
      </c>
      <c r="E8">
        <v>-1</v>
      </c>
      <c r="F8">
        <v>-1</v>
      </c>
      <c r="G8">
        <v>-1</v>
      </c>
      <c r="H8">
        <v>-1</v>
      </c>
      <c r="I8">
        <v>-1</v>
      </c>
      <c r="J8">
        <v>227</v>
      </c>
      <c r="K8">
        <v>-1</v>
      </c>
      <c r="L8">
        <v>-1</v>
      </c>
      <c r="M8">
        <v>-1</v>
      </c>
      <c r="N8">
        <v>-1</v>
      </c>
      <c r="O8">
        <v>-1</v>
      </c>
      <c r="P8">
        <v>-1</v>
      </c>
      <c r="Q8">
        <v>-1</v>
      </c>
      <c r="R8">
        <v>-1</v>
      </c>
      <c r="S8">
        <v>-1</v>
      </c>
      <c r="T8">
        <v>-1</v>
      </c>
      <c r="U8">
        <v>-1</v>
      </c>
    </row>
    <row r="9" spans="1:21" x14ac:dyDescent="0.25">
      <c r="A9" s="10" t="s">
        <v>9</v>
      </c>
      <c r="B9">
        <v>-1</v>
      </c>
      <c r="C9">
        <v>-1</v>
      </c>
      <c r="D9">
        <v>157</v>
      </c>
      <c r="E9">
        <v>-1</v>
      </c>
      <c r="F9">
        <v>140</v>
      </c>
      <c r="G9">
        <v>-1</v>
      </c>
      <c r="H9">
        <v>-1</v>
      </c>
      <c r="I9">
        <v>-1</v>
      </c>
      <c r="J9">
        <v>120</v>
      </c>
      <c r="K9">
        <v>-1</v>
      </c>
      <c r="L9">
        <v>213</v>
      </c>
      <c r="M9">
        <v>-1</v>
      </c>
      <c r="N9">
        <v>-1</v>
      </c>
      <c r="O9">
        <v>-1</v>
      </c>
      <c r="P9">
        <v>-1</v>
      </c>
      <c r="Q9">
        <v>-1</v>
      </c>
      <c r="R9">
        <v>-1</v>
      </c>
      <c r="S9">
        <v>-1</v>
      </c>
      <c r="T9">
        <v>-1</v>
      </c>
      <c r="U9">
        <v>-1</v>
      </c>
    </row>
    <row r="10" spans="1:21" x14ac:dyDescent="0.25">
      <c r="A10" s="10" t="s">
        <v>10</v>
      </c>
      <c r="B10">
        <v>-1</v>
      </c>
      <c r="C10">
        <v>-1</v>
      </c>
      <c r="D10">
        <v>-1</v>
      </c>
      <c r="E10">
        <v>-1</v>
      </c>
      <c r="F10">
        <v>-1</v>
      </c>
      <c r="G10">
        <v>-1</v>
      </c>
      <c r="H10">
        <v>227</v>
      </c>
      <c r="I10">
        <v>120</v>
      </c>
      <c r="J10">
        <v>-1</v>
      </c>
      <c r="K10">
        <v>123</v>
      </c>
      <c r="L10">
        <v>-1</v>
      </c>
      <c r="M10">
        <v>211</v>
      </c>
      <c r="N10">
        <v>-1</v>
      </c>
      <c r="O10">
        <v>-1</v>
      </c>
      <c r="P10">
        <v>-1</v>
      </c>
      <c r="Q10">
        <v>-1</v>
      </c>
      <c r="R10">
        <v>-1</v>
      </c>
      <c r="S10">
        <v>-1</v>
      </c>
      <c r="T10">
        <v>-1</v>
      </c>
      <c r="U10">
        <v>412</v>
      </c>
    </row>
    <row r="11" spans="1:21" x14ac:dyDescent="0.25">
      <c r="A11" s="10" t="s">
        <v>11</v>
      </c>
      <c r="B11">
        <v>-1</v>
      </c>
      <c r="C11">
        <v>-1</v>
      </c>
      <c r="D11">
        <v>-1</v>
      </c>
      <c r="E11">
        <v>-1</v>
      </c>
      <c r="F11">
        <v>-1</v>
      </c>
      <c r="G11">
        <v>-1</v>
      </c>
      <c r="H11">
        <v>-1</v>
      </c>
      <c r="I11">
        <v>-1</v>
      </c>
      <c r="J11">
        <v>123</v>
      </c>
      <c r="K11">
        <v>-1</v>
      </c>
      <c r="L11">
        <v>-1</v>
      </c>
      <c r="M11">
        <v>112</v>
      </c>
      <c r="N11">
        <v>-1</v>
      </c>
      <c r="O11">
        <v>-1</v>
      </c>
      <c r="P11">
        <v>-1</v>
      </c>
      <c r="Q11">
        <v>-1</v>
      </c>
      <c r="R11">
        <v>-1</v>
      </c>
      <c r="S11">
        <v>-1</v>
      </c>
      <c r="T11">
        <v>-1</v>
      </c>
      <c r="U11">
        <v>-1</v>
      </c>
    </row>
    <row r="12" spans="1:21" x14ac:dyDescent="0.25">
      <c r="A12" s="10" t="s">
        <v>12</v>
      </c>
      <c r="B12">
        <v>-1</v>
      </c>
      <c r="C12">
        <v>-1</v>
      </c>
      <c r="D12">
        <v>-1</v>
      </c>
      <c r="E12">
        <v>-1</v>
      </c>
      <c r="F12">
        <v>-1</v>
      </c>
      <c r="G12">
        <v>-1</v>
      </c>
      <c r="H12">
        <v>-1</v>
      </c>
      <c r="I12">
        <v>213</v>
      </c>
      <c r="J12">
        <v>-1</v>
      </c>
      <c r="K12">
        <v>-1</v>
      </c>
      <c r="L12">
        <v>-1</v>
      </c>
      <c r="M12">
        <v>-1</v>
      </c>
      <c r="N12">
        <v>138</v>
      </c>
      <c r="O12">
        <v>-1</v>
      </c>
      <c r="P12">
        <v>-1</v>
      </c>
      <c r="Q12">
        <v>-1</v>
      </c>
      <c r="R12">
        <v>-1</v>
      </c>
      <c r="S12">
        <v>-1</v>
      </c>
      <c r="T12">
        <v>-1</v>
      </c>
      <c r="U12">
        <v>-1</v>
      </c>
    </row>
    <row r="13" spans="1:21" x14ac:dyDescent="0.25">
      <c r="A13" s="10" t="s">
        <v>13</v>
      </c>
      <c r="B13">
        <v>-1</v>
      </c>
      <c r="C13">
        <v>-1</v>
      </c>
      <c r="D13">
        <v>-1</v>
      </c>
      <c r="E13">
        <v>-1</v>
      </c>
      <c r="F13">
        <v>-1</v>
      </c>
      <c r="G13">
        <v>-1</v>
      </c>
      <c r="H13">
        <v>-1</v>
      </c>
      <c r="I13">
        <v>-1</v>
      </c>
      <c r="J13">
        <v>211</v>
      </c>
      <c r="K13">
        <v>112</v>
      </c>
      <c r="L13">
        <v>-1</v>
      </c>
      <c r="M13">
        <v>-1</v>
      </c>
      <c r="N13">
        <v>-1</v>
      </c>
      <c r="O13">
        <v>155</v>
      </c>
      <c r="P13">
        <v>213</v>
      </c>
      <c r="Q13">
        <v>-1</v>
      </c>
      <c r="R13">
        <v>-1</v>
      </c>
      <c r="S13">
        <v>-1</v>
      </c>
      <c r="T13">
        <v>-1</v>
      </c>
      <c r="U13">
        <v>-1</v>
      </c>
    </row>
    <row r="14" spans="1:21" x14ac:dyDescent="0.25">
      <c r="A14" s="10" t="s">
        <v>14</v>
      </c>
      <c r="B14">
        <v>-1</v>
      </c>
      <c r="C14">
        <v>-1</v>
      </c>
      <c r="D14">
        <v>-1</v>
      </c>
      <c r="E14">
        <v>-1</v>
      </c>
      <c r="F14">
        <v>-1</v>
      </c>
      <c r="G14">
        <v>-1</v>
      </c>
      <c r="H14">
        <v>-1</v>
      </c>
      <c r="I14">
        <v>-1</v>
      </c>
      <c r="J14">
        <v>-1</v>
      </c>
      <c r="K14">
        <v>-1</v>
      </c>
      <c r="L14">
        <v>138</v>
      </c>
      <c r="M14">
        <v>-1</v>
      </c>
      <c r="N14">
        <v>-1</v>
      </c>
      <c r="O14">
        <v>86</v>
      </c>
      <c r="P14">
        <v>-1</v>
      </c>
      <c r="Q14">
        <v>-1</v>
      </c>
      <c r="R14">
        <v>-1</v>
      </c>
      <c r="S14">
        <v>-1</v>
      </c>
      <c r="T14">
        <v>-1</v>
      </c>
      <c r="U14">
        <v>-1</v>
      </c>
    </row>
    <row r="15" spans="1:21" x14ac:dyDescent="0.25">
      <c r="A15" s="10" t="s">
        <v>15</v>
      </c>
      <c r="B15">
        <v>-1</v>
      </c>
      <c r="C15">
        <v>-1</v>
      </c>
      <c r="D15">
        <v>-1</v>
      </c>
      <c r="E15">
        <v>-1</v>
      </c>
      <c r="F15">
        <v>-1</v>
      </c>
      <c r="G15">
        <v>-1</v>
      </c>
      <c r="H15">
        <v>-1</v>
      </c>
      <c r="I15">
        <v>-1</v>
      </c>
      <c r="J15">
        <v>-1</v>
      </c>
      <c r="K15">
        <v>-1</v>
      </c>
      <c r="L15">
        <v>-1</v>
      </c>
      <c r="M15">
        <v>155</v>
      </c>
      <c r="N15">
        <v>86</v>
      </c>
      <c r="O15">
        <v>-1</v>
      </c>
      <c r="P15">
        <v>94</v>
      </c>
      <c r="Q15">
        <v>189</v>
      </c>
      <c r="R15">
        <v>-1</v>
      </c>
      <c r="S15">
        <v>-1</v>
      </c>
      <c r="T15">
        <v>-1</v>
      </c>
      <c r="U15">
        <v>-1</v>
      </c>
    </row>
    <row r="16" spans="1:21" x14ac:dyDescent="0.25">
      <c r="A16" s="10" t="s">
        <v>16</v>
      </c>
      <c r="B16">
        <v>-1</v>
      </c>
      <c r="C16">
        <v>-1</v>
      </c>
      <c r="D16">
        <v>-1</v>
      </c>
      <c r="E16">
        <v>-1</v>
      </c>
      <c r="F16">
        <v>-1</v>
      </c>
      <c r="G16">
        <v>-1</v>
      </c>
      <c r="H16">
        <v>-1</v>
      </c>
      <c r="I16">
        <v>-1</v>
      </c>
      <c r="J16">
        <v>-1</v>
      </c>
      <c r="K16">
        <v>-1</v>
      </c>
      <c r="L16">
        <v>-1</v>
      </c>
      <c r="M16">
        <v>213</v>
      </c>
      <c r="N16">
        <v>-1</v>
      </c>
      <c r="O16">
        <v>94</v>
      </c>
      <c r="P16">
        <v>-1</v>
      </c>
      <c r="Q16">
        <v>152</v>
      </c>
      <c r="R16">
        <v>112</v>
      </c>
      <c r="S16">
        <v>-1</v>
      </c>
      <c r="T16">
        <v>369</v>
      </c>
      <c r="U16">
        <v>-1</v>
      </c>
    </row>
    <row r="17" spans="1:21" x14ac:dyDescent="0.25">
      <c r="A17" s="10" t="s">
        <v>17</v>
      </c>
      <c r="B17">
        <v>-1</v>
      </c>
      <c r="C17">
        <v>-1</v>
      </c>
      <c r="D17">
        <v>-1</v>
      </c>
      <c r="E17">
        <v>-1</v>
      </c>
      <c r="F17">
        <v>-1</v>
      </c>
      <c r="G17">
        <v>-1</v>
      </c>
      <c r="H17">
        <v>-1</v>
      </c>
      <c r="I17">
        <v>-1</v>
      </c>
      <c r="J17">
        <v>-1</v>
      </c>
      <c r="K17">
        <v>-1</v>
      </c>
      <c r="L17">
        <v>-1</v>
      </c>
      <c r="M17">
        <v>-1</v>
      </c>
      <c r="N17">
        <v>-1</v>
      </c>
      <c r="O17">
        <v>189</v>
      </c>
      <c r="P17">
        <v>152</v>
      </c>
      <c r="Q17">
        <v>-1</v>
      </c>
      <c r="R17">
        <v>72</v>
      </c>
      <c r="S17">
        <v>-1</v>
      </c>
      <c r="T17">
        <v>-1</v>
      </c>
      <c r="U17">
        <v>-1</v>
      </c>
    </row>
    <row r="18" spans="1:21" x14ac:dyDescent="0.25">
      <c r="A18" s="10" t="s">
        <v>18</v>
      </c>
      <c r="B18">
        <v>-1</v>
      </c>
      <c r="C18">
        <v>-1</v>
      </c>
      <c r="D18">
        <v>-1</v>
      </c>
      <c r="E18">
        <v>-1</v>
      </c>
      <c r="F18">
        <v>-1</v>
      </c>
      <c r="G18">
        <v>-1</v>
      </c>
      <c r="H18">
        <v>-1</v>
      </c>
      <c r="I18">
        <v>-1</v>
      </c>
      <c r="J18">
        <v>-1</v>
      </c>
      <c r="K18">
        <v>-1</v>
      </c>
      <c r="L18">
        <v>-1</v>
      </c>
      <c r="M18">
        <v>-1</v>
      </c>
      <c r="N18">
        <v>-1</v>
      </c>
      <c r="O18">
        <v>-1</v>
      </c>
      <c r="P18">
        <v>112</v>
      </c>
      <c r="Q18">
        <v>72</v>
      </c>
      <c r="R18">
        <v>-1</v>
      </c>
      <c r="S18">
        <v>161</v>
      </c>
      <c r="T18">
        <v>-1</v>
      </c>
      <c r="U18">
        <v>-1</v>
      </c>
    </row>
    <row r="19" spans="1:21" x14ac:dyDescent="0.25">
      <c r="A19" s="10" t="s">
        <v>19</v>
      </c>
      <c r="B19">
        <v>-1</v>
      </c>
      <c r="C19">
        <v>-1</v>
      </c>
      <c r="D19">
        <v>-1</v>
      </c>
      <c r="E19">
        <v>-1</v>
      </c>
      <c r="F19">
        <v>-1</v>
      </c>
      <c r="G19">
        <v>-1</v>
      </c>
      <c r="H19">
        <v>-1</v>
      </c>
      <c r="I19">
        <v>-1</v>
      </c>
      <c r="J19">
        <v>-1</v>
      </c>
      <c r="K19">
        <v>-1</v>
      </c>
      <c r="L19">
        <v>-1</v>
      </c>
      <c r="M19">
        <v>-1</v>
      </c>
      <c r="N19">
        <v>-1</v>
      </c>
      <c r="O19">
        <v>-1</v>
      </c>
      <c r="P19">
        <v>-1</v>
      </c>
      <c r="Q19">
        <v>-1</v>
      </c>
      <c r="R19">
        <v>161</v>
      </c>
      <c r="S19">
        <v>-1</v>
      </c>
      <c r="T19">
        <v>253</v>
      </c>
      <c r="U19">
        <v>-1</v>
      </c>
    </row>
    <row r="20" spans="1:21" x14ac:dyDescent="0.25">
      <c r="A20" s="10" t="s">
        <v>20</v>
      </c>
      <c r="B20">
        <v>-1</v>
      </c>
      <c r="C20">
        <v>-1</v>
      </c>
      <c r="D20">
        <v>-1</v>
      </c>
      <c r="E20">
        <v>-1</v>
      </c>
      <c r="F20">
        <v>-1</v>
      </c>
      <c r="G20">
        <v>-1</v>
      </c>
      <c r="H20">
        <v>-1</v>
      </c>
      <c r="I20">
        <v>-1</v>
      </c>
      <c r="J20">
        <v>-1</v>
      </c>
      <c r="K20">
        <v>-1</v>
      </c>
      <c r="L20">
        <v>-1</v>
      </c>
      <c r="M20">
        <v>-1</v>
      </c>
      <c r="N20">
        <v>-1</v>
      </c>
      <c r="O20">
        <v>-1</v>
      </c>
      <c r="P20">
        <v>369</v>
      </c>
      <c r="Q20">
        <v>-1</v>
      </c>
      <c r="R20">
        <v>-1</v>
      </c>
      <c r="S20">
        <v>253</v>
      </c>
      <c r="T20">
        <v>-1</v>
      </c>
      <c r="U20">
        <v>523</v>
      </c>
    </row>
    <row r="21" spans="1:21" x14ac:dyDescent="0.25">
      <c r="A21" s="10" t="s">
        <v>21</v>
      </c>
      <c r="B21">
        <v>-1</v>
      </c>
      <c r="C21">
        <v>-1</v>
      </c>
      <c r="D21">
        <v>-1</v>
      </c>
      <c r="E21">
        <v>-1</v>
      </c>
      <c r="F21">
        <v>-1</v>
      </c>
      <c r="G21">
        <v>-1</v>
      </c>
      <c r="H21">
        <v>-1</v>
      </c>
      <c r="I21">
        <v>-1</v>
      </c>
      <c r="J21">
        <v>412</v>
      </c>
      <c r="K21">
        <v>-1</v>
      </c>
      <c r="L21">
        <v>-1</v>
      </c>
      <c r="M21">
        <v>-1</v>
      </c>
      <c r="N21">
        <v>-1</v>
      </c>
      <c r="O21">
        <v>-1</v>
      </c>
      <c r="P21">
        <v>-1</v>
      </c>
      <c r="Q21">
        <v>-1</v>
      </c>
      <c r="R21">
        <v>-1</v>
      </c>
      <c r="S21">
        <v>-1</v>
      </c>
      <c r="T21">
        <v>523</v>
      </c>
      <c r="U21">
        <v>-1</v>
      </c>
    </row>
  </sheetData>
  <conditionalFormatting sqref="B2:U21">
    <cfRule type="cellIs" dxfId="17" priority="1" operator="equal">
      <formula>10900</formula>
    </cfRule>
    <cfRule type="cellIs" dxfId="16" priority="2" operator="equal">
      <formula>2000</formula>
    </cfRule>
    <cfRule type="cellIs" dxfId="15" priority="3" operator="greaterThan">
      <formula>0</formula>
    </cfRule>
  </conditionalFormatting>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4FC220-99EE-41B7-B0DB-EE1694F95CE1}">
  <sheetPr>
    <tabColor theme="7" tint="0.39997558519241921"/>
  </sheetPr>
  <dimension ref="A1:U21"/>
  <sheetViews>
    <sheetView tabSelected="1" workbookViewId="0">
      <selection activeCell="H8" sqref="H8"/>
    </sheetView>
  </sheetViews>
  <sheetFormatPr defaultRowHeight="15" x14ac:dyDescent="0.25"/>
  <cols>
    <col min="2" max="2" width="7.5703125" customWidth="1"/>
    <col min="3" max="3" width="6.5703125" customWidth="1"/>
    <col min="4" max="4" width="7.7109375" customWidth="1"/>
    <col min="5" max="5" width="7.42578125" customWidth="1"/>
  </cols>
  <sheetData>
    <row r="1" spans="1:21" x14ac:dyDescent="0.25">
      <c r="B1" s="10" t="s">
        <v>2</v>
      </c>
      <c r="C1" s="10" t="s">
        <v>3</v>
      </c>
      <c r="D1" s="10" t="s">
        <v>4</v>
      </c>
      <c r="E1" s="10" t="s">
        <v>5</v>
      </c>
      <c r="F1" s="10" t="s">
        <v>6</v>
      </c>
      <c r="G1" s="10" t="s">
        <v>7</v>
      </c>
      <c r="H1" s="10" t="s">
        <v>8</v>
      </c>
      <c r="I1" s="10" t="s">
        <v>9</v>
      </c>
      <c r="J1" s="10" t="s">
        <v>10</v>
      </c>
      <c r="K1" s="10" t="s">
        <v>11</v>
      </c>
      <c r="L1" s="10" t="s">
        <v>12</v>
      </c>
      <c r="M1" s="10" t="s">
        <v>13</v>
      </c>
      <c r="N1" s="10" t="s">
        <v>14</v>
      </c>
      <c r="O1" s="10" t="s">
        <v>15</v>
      </c>
      <c r="P1" s="10" t="s">
        <v>16</v>
      </c>
      <c r="Q1" s="10" t="s">
        <v>17</v>
      </c>
      <c r="R1" s="10" t="s">
        <v>18</v>
      </c>
      <c r="S1" s="10" t="s">
        <v>19</v>
      </c>
      <c r="T1" s="10" t="s">
        <v>20</v>
      </c>
      <c r="U1" s="10" t="s">
        <v>21</v>
      </c>
    </row>
    <row r="2" spans="1:21" x14ac:dyDescent="0.25">
      <c r="A2" s="10" t="s">
        <v>2</v>
      </c>
      <c r="B2">
        <v>-1</v>
      </c>
      <c r="C2">
        <v>86</v>
      </c>
      <c r="D2">
        <v>158</v>
      </c>
      <c r="E2">
        <v>-1</v>
      </c>
      <c r="F2">
        <v>-1</v>
      </c>
      <c r="G2">
        <v>-1</v>
      </c>
      <c r="H2">
        <v>88</v>
      </c>
      <c r="I2">
        <v>-1</v>
      </c>
      <c r="J2">
        <v>-1</v>
      </c>
      <c r="K2">
        <v>-1</v>
      </c>
      <c r="L2">
        <v>-1</v>
      </c>
      <c r="M2">
        <v>-1</v>
      </c>
      <c r="N2">
        <v>-1</v>
      </c>
      <c r="O2">
        <v>-1</v>
      </c>
      <c r="P2">
        <v>-1</v>
      </c>
      <c r="Q2">
        <v>-1</v>
      </c>
      <c r="R2">
        <v>-1</v>
      </c>
      <c r="S2">
        <v>-1</v>
      </c>
      <c r="T2">
        <v>-1</v>
      </c>
      <c r="U2">
        <v>-1</v>
      </c>
    </row>
    <row r="3" spans="1:21" x14ac:dyDescent="0.25">
      <c r="A3" s="10" t="s">
        <v>3</v>
      </c>
      <c r="B3">
        <v>86</v>
      </c>
      <c r="C3">
        <v>-1</v>
      </c>
      <c r="D3">
        <v>-1</v>
      </c>
      <c r="E3">
        <v>-1</v>
      </c>
      <c r="F3">
        <v>-1</v>
      </c>
      <c r="G3">
        <v>-1</v>
      </c>
      <c r="H3">
        <v>-1</v>
      </c>
      <c r="I3">
        <v>-1</v>
      </c>
      <c r="J3">
        <v>-1</v>
      </c>
      <c r="K3">
        <v>-1</v>
      </c>
      <c r="L3">
        <v>-1</v>
      </c>
      <c r="M3">
        <v>-1</v>
      </c>
      <c r="N3">
        <v>-1</v>
      </c>
      <c r="O3">
        <v>-1</v>
      </c>
      <c r="P3">
        <v>-1</v>
      </c>
      <c r="Q3">
        <v>-1</v>
      </c>
      <c r="R3">
        <v>-1</v>
      </c>
      <c r="S3">
        <v>-1</v>
      </c>
      <c r="T3">
        <v>-1</v>
      </c>
      <c r="U3">
        <v>-1</v>
      </c>
    </row>
    <row r="4" spans="1:21" x14ac:dyDescent="0.25">
      <c r="A4" s="10" t="s">
        <v>4</v>
      </c>
      <c r="B4">
        <v>158</v>
      </c>
      <c r="C4">
        <v>-1</v>
      </c>
      <c r="D4">
        <v>-1</v>
      </c>
      <c r="E4">
        <v>148</v>
      </c>
      <c r="F4">
        <v>162</v>
      </c>
      <c r="G4">
        <v>-1</v>
      </c>
      <c r="H4">
        <v>-1</v>
      </c>
      <c r="I4">
        <v>157</v>
      </c>
      <c r="J4">
        <v>-1</v>
      </c>
      <c r="K4">
        <v>-1</v>
      </c>
      <c r="L4">
        <v>-1</v>
      </c>
      <c r="M4">
        <v>-1</v>
      </c>
      <c r="N4">
        <v>-1</v>
      </c>
      <c r="O4">
        <v>-1</v>
      </c>
      <c r="P4">
        <v>-1</v>
      </c>
      <c r="Q4">
        <v>-1</v>
      </c>
      <c r="R4">
        <v>-1</v>
      </c>
      <c r="S4">
        <v>-1</v>
      </c>
      <c r="T4">
        <v>-1</v>
      </c>
      <c r="U4">
        <v>-1</v>
      </c>
    </row>
    <row r="5" spans="1:21" x14ac:dyDescent="0.25">
      <c r="A5" s="10" t="s">
        <v>5</v>
      </c>
      <c r="B5">
        <v>-1</v>
      </c>
      <c r="C5">
        <v>-1</v>
      </c>
      <c r="D5">
        <v>148</v>
      </c>
      <c r="E5">
        <v>-1</v>
      </c>
      <c r="F5">
        <v>98</v>
      </c>
      <c r="G5">
        <v>-1</v>
      </c>
      <c r="H5">
        <v>-1</v>
      </c>
      <c r="I5">
        <v>-1</v>
      </c>
      <c r="J5">
        <v>-1</v>
      </c>
      <c r="K5">
        <v>-1</v>
      </c>
      <c r="L5">
        <v>-1</v>
      </c>
      <c r="M5">
        <v>-1</v>
      </c>
      <c r="N5">
        <v>-1</v>
      </c>
      <c r="O5">
        <v>-1</v>
      </c>
      <c r="P5">
        <v>-1</v>
      </c>
      <c r="Q5">
        <v>-1</v>
      </c>
      <c r="R5">
        <v>-1</v>
      </c>
      <c r="S5">
        <v>-1</v>
      </c>
      <c r="T5">
        <v>-1</v>
      </c>
      <c r="U5">
        <v>-1</v>
      </c>
    </row>
    <row r="6" spans="1:21" x14ac:dyDescent="0.25">
      <c r="A6" s="10" t="s">
        <v>6</v>
      </c>
      <c r="B6">
        <v>-1</v>
      </c>
      <c r="C6">
        <v>-1</v>
      </c>
      <c r="D6">
        <v>162</v>
      </c>
      <c r="E6">
        <v>98</v>
      </c>
      <c r="F6">
        <v>-1</v>
      </c>
      <c r="G6">
        <v>109</v>
      </c>
      <c r="H6">
        <v>-1</v>
      </c>
      <c r="I6">
        <v>140</v>
      </c>
      <c r="J6">
        <v>-1</v>
      </c>
      <c r="K6">
        <v>-1</v>
      </c>
      <c r="L6">
        <v>-1</v>
      </c>
      <c r="M6">
        <v>-1</v>
      </c>
      <c r="N6">
        <v>-1</v>
      </c>
      <c r="O6">
        <v>-1</v>
      </c>
      <c r="P6">
        <v>-1</v>
      </c>
      <c r="Q6">
        <v>-1</v>
      </c>
      <c r="R6">
        <v>-1</v>
      </c>
      <c r="S6">
        <v>-1</v>
      </c>
      <c r="T6">
        <v>-1</v>
      </c>
      <c r="U6">
        <v>-1</v>
      </c>
    </row>
    <row r="7" spans="1:21" x14ac:dyDescent="0.25">
      <c r="A7" s="10" t="s">
        <v>7</v>
      </c>
      <c r="B7">
        <v>-1</v>
      </c>
      <c r="C7">
        <v>-1</v>
      </c>
      <c r="D7">
        <v>-1</v>
      </c>
      <c r="E7">
        <v>-1</v>
      </c>
      <c r="F7">
        <v>109</v>
      </c>
      <c r="G7">
        <v>-1</v>
      </c>
      <c r="H7">
        <v>-1</v>
      </c>
      <c r="I7">
        <v>-1</v>
      </c>
      <c r="J7">
        <v>-1</v>
      </c>
      <c r="K7">
        <v>-1</v>
      </c>
      <c r="L7">
        <v>-1</v>
      </c>
      <c r="M7">
        <v>-1</v>
      </c>
      <c r="N7">
        <v>-1</v>
      </c>
      <c r="O7">
        <v>-1</v>
      </c>
      <c r="P7">
        <v>-1</v>
      </c>
      <c r="Q7">
        <v>-1</v>
      </c>
      <c r="R7">
        <v>-1</v>
      </c>
      <c r="S7">
        <v>-1</v>
      </c>
      <c r="T7">
        <v>-1</v>
      </c>
      <c r="U7">
        <v>-1</v>
      </c>
    </row>
    <row r="8" spans="1:21" x14ac:dyDescent="0.25">
      <c r="A8" s="10" t="s">
        <v>8</v>
      </c>
      <c r="B8">
        <v>88</v>
      </c>
      <c r="C8">
        <v>-1</v>
      </c>
      <c r="D8">
        <v>-1</v>
      </c>
      <c r="E8">
        <v>-1</v>
      </c>
      <c r="F8">
        <v>-1</v>
      </c>
      <c r="G8">
        <v>-1</v>
      </c>
      <c r="H8">
        <v>-1</v>
      </c>
      <c r="I8">
        <v>188</v>
      </c>
      <c r="J8">
        <v>227</v>
      </c>
      <c r="K8">
        <v>-1</v>
      </c>
      <c r="L8">
        <v>-1</v>
      </c>
      <c r="M8">
        <v>-1</v>
      </c>
      <c r="N8">
        <v>-1</v>
      </c>
      <c r="O8">
        <v>-1</v>
      </c>
      <c r="P8">
        <v>-1</v>
      </c>
      <c r="Q8">
        <v>-1</v>
      </c>
      <c r="R8">
        <v>-1</v>
      </c>
      <c r="S8">
        <v>-1</v>
      </c>
      <c r="T8">
        <v>-1</v>
      </c>
      <c r="U8">
        <v>-1</v>
      </c>
    </row>
    <row r="9" spans="1:21" x14ac:dyDescent="0.25">
      <c r="A9" s="10" t="s">
        <v>9</v>
      </c>
      <c r="B9">
        <v>-1</v>
      </c>
      <c r="C9">
        <v>-1</v>
      </c>
      <c r="D9">
        <v>157</v>
      </c>
      <c r="E9">
        <v>-1</v>
      </c>
      <c r="F9">
        <v>140</v>
      </c>
      <c r="G9">
        <v>-1</v>
      </c>
      <c r="H9">
        <v>188</v>
      </c>
      <c r="I9">
        <v>-1</v>
      </c>
      <c r="J9">
        <v>120</v>
      </c>
      <c r="K9">
        <v>-1</v>
      </c>
      <c r="L9">
        <v>213</v>
      </c>
      <c r="M9">
        <v>-1</v>
      </c>
      <c r="N9">
        <v>-1</v>
      </c>
      <c r="O9">
        <v>-1</v>
      </c>
      <c r="P9">
        <v>-1</v>
      </c>
      <c r="Q9">
        <v>-1</v>
      </c>
      <c r="R9">
        <v>-1</v>
      </c>
      <c r="S9">
        <v>-1</v>
      </c>
      <c r="T9">
        <v>-1</v>
      </c>
      <c r="U9">
        <v>-1</v>
      </c>
    </row>
    <row r="10" spans="1:21" x14ac:dyDescent="0.25">
      <c r="A10" s="10" t="s">
        <v>10</v>
      </c>
      <c r="B10">
        <v>-1</v>
      </c>
      <c r="C10">
        <v>-1</v>
      </c>
      <c r="D10">
        <v>-1</v>
      </c>
      <c r="E10">
        <v>-1</v>
      </c>
      <c r="F10">
        <v>-1</v>
      </c>
      <c r="G10">
        <v>-1</v>
      </c>
      <c r="H10">
        <v>227</v>
      </c>
      <c r="I10">
        <v>120</v>
      </c>
      <c r="J10">
        <v>-1</v>
      </c>
      <c r="K10">
        <v>123</v>
      </c>
      <c r="L10">
        <v>-1</v>
      </c>
      <c r="M10">
        <v>211</v>
      </c>
      <c r="N10">
        <v>-1</v>
      </c>
      <c r="O10">
        <v>-1</v>
      </c>
      <c r="P10">
        <v>-1</v>
      </c>
      <c r="Q10">
        <v>-1</v>
      </c>
      <c r="R10">
        <v>-1</v>
      </c>
      <c r="S10">
        <v>-1</v>
      </c>
      <c r="T10">
        <v>-1</v>
      </c>
      <c r="U10">
        <v>412</v>
      </c>
    </row>
    <row r="11" spans="1:21" x14ac:dyDescent="0.25">
      <c r="A11" s="10" t="s">
        <v>11</v>
      </c>
      <c r="B11">
        <v>-1</v>
      </c>
      <c r="C11">
        <v>-1</v>
      </c>
      <c r="D11">
        <v>-1</v>
      </c>
      <c r="E11">
        <v>-1</v>
      </c>
      <c r="F11">
        <v>-1</v>
      </c>
      <c r="G11">
        <v>-1</v>
      </c>
      <c r="H11">
        <v>-1</v>
      </c>
      <c r="I11">
        <v>-1</v>
      </c>
      <c r="J11">
        <v>123</v>
      </c>
      <c r="K11">
        <v>-1</v>
      </c>
      <c r="L11">
        <v>-1</v>
      </c>
      <c r="M11">
        <v>112</v>
      </c>
      <c r="N11">
        <v>139</v>
      </c>
      <c r="O11">
        <v>-1</v>
      </c>
      <c r="P11">
        <v>-1</v>
      </c>
      <c r="Q11">
        <v>-1</v>
      </c>
      <c r="R11">
        <v>-1</v>
      </c>
      <c r="S11">
        <v>-1</v>
      </c>
      <c r="T11">
        <v>-1</v>
      </c>
      <c r="U11">
        <v>-1</v>
      </c>
    </row>
    <row r="12" spans="1:21" x14ac:dyDescent="0.25">
      <c r="A12" s="10" t="s">
        <v>12</v>
      </c>
      <c r="B12">
        <v>-1</v>
      </c>
      <c r="C12">
        <v>-1</v>
      </c>
      <c r="D12">
        <v>-1</v>
      </c>
      <c r="E12">
        <v>-1</v>
      </c>
      <c r="F12">
        <v>-1</v>
      </c>
      <c r="G12">
        <v>-1</v>
      </c>
      <c r="H12">
        <v>-1</v>
      </c>
      <c r="I12">
        <v>213</v>
      </c>
      <c r="J12">
        <v>-1</v>
      </c>
      <c r="K12">
        <v>-1</v>
      </c>
      <c r="L12">
        <v>-1</v>
      </c>
      <c r="M12">
        <v>-1</v>
      </c>
      <c r="N12">
        <v>138</v>
      </c>
      <c r="O12">
        <v>-1</v>
      </c>
      <c r="P12">
        <v>-1</v>
      </c>
      <c r="Q12">
        <v>-1</v>
      </c>
      <c r="R12">
        <v>-1</v>
      </c>
      <c r="S12">
        <v>-1</v>
      </c>
      <c r="T12">
        <v>-1</v>
      </c>
      <c r="U12">
        <v>-1</v>
      </c>
    </row>
    <row r="13" spans="1:21" x14ac:dyDescent="0.25">
      <c r="A13" s="10" t="s">
        <v>13</v>
      </c>
      <c r="B13">
        <v>-1</v>
      </c>
      <c r="C13">
        <v>-1</v>
      </c>
      <c r="D13">
        <v>-1</v>
      </c>
      <c r="E13">
        <v>-1</v>
      </c>
      <c r="F13">
        <v>-1</v>
      </c>
      <c r="G13">
        <v>-1</v>
      </c>
      <c r="H13">
        <v>-1</v>
      </c>
      <c r="I13">
        <v>-1</v>
      </c>
      <c r="J13">
        <v>211</v>
      </c>
      <c r="K13">
        <v>112</v>
      </c>
      <c r="L13">
        <v>-1</v>
      </c>
      <c r="M13">
        <v>-1</v>
      </c>
      <c r="N13">
        <v>120</v>
      </c>
      <c r="O13">
        <v>155</v>
      </c>
      <c r="P13">
        <v>213</v>
      </c>
      <c r="Q13">
        <v>-1</v>
      </c>
      <c r="R13">
        <v>-1</v>
      </c>
      <c r="S13">
        <v>-1</v>
      </c>
      <c r="T13">
        <v>-1</v>
      </c>
      <c r="U13">
        <v>379</v>
      </c>
    </row>
    <row r="14" spans="1:21" x14ac:dyDescent="0.25">
      <c r="A14" s="10" t="s">
        <v>14</v>
      </c>
      <c r="B14">
        <v>-1</v>
      </c>
      <c r="C14">
        <v>-1</v>
      </c>
      <c r="D14">
        <v>-1</v>
      </c>
      <c r="E14">
        <v>-1</v>
      </c>
      <c r="F14">
        <v>-1</v>
      </c>
      <c r="G14">
        <v>-1</v>
      </c>
      <c r="H14">
        <v>-1</v>
      </c>
      <c r="I14">
        <v>-1</v>
      </c>
      <c r="J14">
        <v>-1</v>
      </c>
      <c r="K14">
        <v>139</v>
      </c>
      <c r="L14">
        <v>138</v>
      </c>
      <c r="M14">
        <v>120</v>
      </c>
      <c r="N14">
        <v>-1</v>
      </c>
      <c r="O14">
        <v>86</v>
      </c>
      <c r="P14">
        <v>-1</v>
      </c>
      <c r="Q14">
        <v>-1</v>
      </c>
      <c r="R14">
        <v>-1</v>
      </c>
      <c r="S14">
        <v>-1</v>
      </c>
      <c r="T14">
        <v>-1</v>
      </c>
      <c r="U14">
        <v>-1</v>
      </c>
    </row>
    <row r="15" spans="1:21" x14ac:dyDescent="0.25">
      <c r="A15" s="10" t="s">
        <v>15</v>
      </c>
      <c r="B15">
        <v>-1</v>
      </c>
      <c r="C15">
        <v>-1</v>
      </c>
      <c r="D15">
        <v>-1</v>
      </c>
      <c r="E15">
        <v>-1</v>
      </c>
      <c r="F15">
        <v>-1</v>
      </c>
      <c r="G15">
        <v>-1</v>
      </c>
      <c r="H15">
        <v>-1</v>
      </c>
      <c r="I15">
        <v>-1</v>
      </c>
      <c r="J15">
        <v>-1</v>
      </c>
      <c r="K15">
        <v>-1</v>
      </c>
      <c r="L15">
        <v>-1</v>
      </c>
      <c r="M15">
        <v>155</v>
      </c>
      <c r="N15">
        <v>86</v>
      </c>
      <c r="O15">
        <v>-1</v>
      </c>
      <c r="P15">
        <v>94</v>
      </c>
      <c r="Q15">
        <v>189</v>
      </c>
      <c r="R15">
        <v>-1</v>
      </c>
      <c r="S15">
        <v>-1</v>
      </c>
      <c r="T15">
        <v>-1</v>
      </c>
      <c r="U15">
        <v>-1</v>
      </c>
    </row>
    <row r="16" spans="1:21" x14ac:dyDescent="0.25">
      <c r="A16" s="10" t="s">
        <v>16</v>
      </c>
      <c r="B16">
        <v>-1</v>
      </c>
      <c r="C16">
        <v>-1</v>
      </c>
      <c r="D16">
        <v>-1</v>
      </c>
      <c r="E16">
        <v>-1</v>
      </c>
      <c r="F16">
        <v>-1</v>
      </c>
      <c r="G16">
        <v>-1</v>
      </c>
      <c r="H16">
        <v>-1</v>
      </c>
      <c r="I16">
        <v>-1</v>
      </c>
      <c r="J16">
        <v>-1</v>
      </c>
      <c r="K16">
        <v>-1</v>
      </c>
      <c r="L16">
        <v>-1</v>
      </c>
      <c r="M16">
        <v>213</v>
      </c>
      <c r="N16">
        <v>-1</v>
      </c>
      <c r="O16">
        <v>94</v>
      </c>
      <c r="P16">
        <v>-1</v>
      </c>
      <c r="Q16">
        <v>152</v>
      </c>
      <c r="R16">
        <v>112</v>
      </c>
      <c r="S16">
        <v>-1</v>
      </c>
      <c r="T16">
        <v>369</v>
      </c>
      <c r="U16">
        <v>-1</v>
      </c>
    </row>
    <row r="17" spans="1:21" x14ac:dyDescent="0.25">
      <c r="A17" s="10" t="s">
        <v>17</v>
      </c>
      <c r="B17">
        <v>-1</v>
      </c>
      <c r="C17">
        <v>-1</v>
      </c>
      <c r="D17">
        <v>-1</v>
      </c>
      <c r="E17">
        <v>-1</v>
      </c>
      <c r="F17">
        <v>-1</v>
      </c>
      <c r="G17">
        <v>-1</v>
      </c>
      <c r="H17">
        <v>-1</v>
      </c>
      <c r="I17">
        <v>-1</v>
      </c>
      <c r="J17">
        <v>-1</v>
      </c>
      <c r="K17">
        <v>-1</v>
      </c>
      <c r="L17">
        <v>-1</v>
      </c>
      <c r="M17">
        <v>-1</v>
      </c>
      <c r="N17">
        <v>-1</v>
      </c>
      <c r="O17">
        <v>189</v>
      </c>
      <c r="P17">
        <v>152</v>
      </c>
      <c r="Q17">
        <v>-1</v>
      </c>
      <c r="R17">
        <v>72</v>
      </c>
      <c r="S17">
        <v>-1</v>
      </c>
      <c r="T17">
        <v>-1</v>
      </c>
      <c r="U17">
        <v>-1</v>
      </c>
    </row>
    <row r="18" spans="1:21" x14ac:dyDescent="0.25">
      <c r="A18" s="10" t="s">
        <v>18</v>
      </c>
      <c r="B18">
        <v>-1</v>
      </c>
      <c r="C18">
        <v>-1</v>
      </c>
      <c r="D18">
        <v>-1</v>
      </c>
      <c r="E18">
        <v>-1</v>
      </c>
      <c r="F18">
        <v>-1</v>
      </c>
      <c r="G18">
        <v>-1</v>
      </c>
      <c r="H18">
        <v>-1</v>
      </c>
      <c r="I18">
        <v>-1</v>
      </c>
      <c r="J18">
        <v>-1</v>
      </c>
      <c r="K18">
        <v>-1</v>
      </c>
      <c r="L18">
        <v>-1</v>
      </c>
      <c r="M18">
        <v>-1</v>
      </c>
      <c r="N18">
        <v>-1</v>
      </c>
      <c r="O18">
        <v>-1</v>
      </c>
      <c r="P18">
        <v>112</v>
      </c>
      <c r="Q18">
        <v>72</v>
      </c>
      <c r="R18">
        <v>-1</v>
      </c>
      <c r="S18">
        <v>161</v>
      </c>
      <c r="T18">
        <v>-1</v>
      </c>
      <c r="U18">
        <v>-1</v>
      </c>
    </row>
    <row r="19" spans="1:21" x14ac:dyDescent="0.25">
      <c r="A19" s="10" t="s">
        <v>19</v>
      </c>
      <c r="B19">
        <v>-1</v>
      </c>
      <c r="C19">
        <v>-1</v>
      </c>
      <c r="D19">
        <v>-1</v>
      </c>
      <c r="E19">
        <v>-1</v>
      </c>
      <c r="F19">
        <v>-1</v>
      </c>
      <c r="G19">
        <v>-1</v>
      </c>
      <c r="H19">
        <v>-1</v>
      </c>
      <c r="I19">
        <v>-1</v>
      </c>
      <c r="J19">
        <v>-1</v>
      </c>
      <c r="K19">
        <v>-1</v>
      </c>
      <c r="L19">
        <v>-1</v>
      </c>
      <c r="M19">
        <v>-1</v>
      </c>
      <c r="N19">
        <v>-1</v>
      </c>
      <c r="O19">
        <v>-1</v>
      </c>
      <c r="P19">
        <v>-1</v>
      </c>
      <c r="Q19">
        <v>-1</v>
      </c>
      <c r="R19">
        <v>161</v>
      </c>
      <c r="S19">
        <v>-1</v>
      </c>
      <c r="T19">
        <v>253</v>
      </c>
      <c r="U19">
        <v>-1</v>
      </c>
    </row>
    <row r="20" spans="1:21" x14ac:dyDescent="0.25">
      <c r="A20" s="10" t="s">
        <v>20</v>
      </c>
      <c r="B20">
        <v>-1</v>
      </c>
      <c r="C20">
        <v>-1</v>
      </c>
      <c r="D20">
        <v>-1</v>
      </c>
      <c r="E20">
        <v>-1</v>
      </c>
      <c r="F20">
        <v>-1</v>
      </c>
      <c r="G20">
        <v>-1</v>
      </c>
      <c r="H20">
        <v>-1</v>
      </c>
      <c r="I20">
        <v>-1</v>
      </c>
      <c r="J20">
        <v>-1</v>
      </c>
      <c r="K20">
        <v>-1</v>
      </c>
      <c r="L20">
        <v>-1</v>
      </c>
      <c r="M20">
        <v>-1</v>
      </c>
      <c r="N20">
        <v>-1</v>
      </c>
      <c r="O20">
        <v>-1</v>
      </c>
      <c r="P20">
        <v>369</v>
      </c>
      <c r="Q20">
        <v>-1</v>
      </c>
      <c r="R20">
        <v>-1</v>
      </c>
      <c r="S20">
        <v>253</v>
      </c>
      <c r="T20">
        <v>-1</v>
      </c>
      <c r="U20">
        <v>523</v>
      </c>
    </row>
    <row r="21" spans="1:21" x14ac:dyDescent="0.25">
      <c r="A21" s="10" t="s">
        <v>21</v>
      </c>
      <c r="B21">
        <v>-1</v>
      </c>
      <c r="C21">
        <v>-1</v>
      </c>
      <c r="D21">
        <v>-1</v>
      </c>
      <c r="E21">
        <v>-1</v>
      </c>
      <c r="F21">
        <v>-1</v>
      </c>
      <c r="G21">
        <v>-1</v>
      </c>
      <c r="H21">
        <v>-1</v>
      </c>
      <c r="I21">
        <v>-1</v>
      </c>
      <c r="J21">
        <v>412</v>
      </c>
      <c r="K21">
        <v>-1</v>
      </c>
      <c r="L21">
        <v>-1</v>
      </c>
      <c r="M21">
        <v>379</v>
      </c>
      <c r="N21">
        <v>-1</v>
      </c>
      <c r="O21">
        <v>-1</v>
      </c>
      <c r="P21">
        <v>-1</v>
      </c>
      <c r="Q21">
        <v>-1</v>
      </c>
      <c r="R21">
        <v>-1</v>
      </c>
      <c r="S21">
        <v>-1</v>
      </c>
      <c r="T21">
        <v>523</v>
      </c>
      <c r="U21">
        <v>-1</v>
      </c>
    </row>
  </sheetData>
  <conditionalFormatting sqref="B2:U21">
    <cfRule type="cellIs" dxfId="14" priority="1" operator="equal">
      <formula>10900</formula>
    </cfRule>
    <cfRule type="cellIs" dxfId="13" priority="2" operator="equal">
      <formula>2000</formula>
    </cfRule>
    <cfRule type="cellIs" dxfId="12" priority="3" operator="greaterThan">
      <formula>0</formula>
    </cfRule>
  </conditionalFormatting>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C9EECB-9D98-4BF7-AFB0-6E86CF49999A}">
  <sheetPr>
    <tabColor theme="7" tint="0.39997558519241921"/>
  </sheetPr>
  <dimension ref="A1:U21"/>
  <sheetViews>
    <sheetView workbookViewId="0">
      <selection activeCell="O32" sqref="O32"/>
    </sheetView>
  </sheetViews>
  <sheetFormatPr defaultRowHeight="15" x14ac:dyDescent="0.25"/>
  <cols>
    <col min="2" max="2" width="7.5703125" customWidth="1"/>
    <col min="3" max="3" width="6.5703125" customWidth="1"/>
    <col min="4" max="4" width="7.7109375" customWidth="1"/>
    <col min="5" max="5" width="7.42578125" customWidth="1"/>
  </cols>
  <sheetData>
    <row r="1" spans="1:21" x14ac:dyDescent="0.25">
      <c r="B1" s="10" t="s">
        <v>2</v>
      </c>
      <c r="C1" s="10" t="s">
        <v>3</v>
      </c>
      <c r="D1" s="10" t="s">
        <v>4</v>
      </c>
      <c r="E1" s="10" t="s">
        <v>5</v>
      </c>
      <c r="F1" s="10" t="s">
        <v>6</v>
      </c>
      <c r="G1" s="10" t="s">
        <v>7</v>
      </c>
      <c r="H1" s="10" t="s">
        <v>8</v>
      </c>
      <c r="I1" s="10" t="s">
        <v>9</v>
      </c>
      <c r="J1" s="10" t="s">
        <v>10</v>
      </c>
      <c r="K1" s="10" t="s">
        <v>11</v>
      </c>
      <c r="L1" s="10" t="s">
        <v>12</v>
      </c>
      <c r="M1" s="10" t="s">
        <v>13</v>
      </c>
      <c r="N1" s="10" t="s">
        <v>14</v>
      </c>
      <c r="O1" s="10" t="s">
        <v>15</v>
      </c>
      <c r="P1" s="10" t="s">
        <v>16</v>
      </c>
      <c r="Q1" s="10" t="s">
        <v>17</v>
      </c>
      <c r="R1" s="10" t="s">
        <v>18</v>
      </c>
      <c r="S1" s="10" t="s">
        <v>19</v>
      </c>
      <c r="T1" s="10" t="s">
        <v>20</v>
      </c>
      <c r="U1" s="10" t="s">
        <v>21</v>
      </c>
    </row>
    <row r="2" spans="1:21" x14ac:dyDescent="0.25">
      <c r="A2" s="10" t="s">
        <v>2</v>
      </c>
      <c r="B2">
        <v>-1</v>
      </c>
      <c r="C2">
        <v>10</v>
      </c>
      <c r="D2">
        <v>10</v>
      </c>
      <c r="E2">
        <v>-1</v>
      </c>
      <c r="F2">
        <v>-1</v>
      </c>
      <c r="G2">
        <v>-1</v>
      </c>
      <c r="H2">
        <v>10</v>
      </c>
      <c r="I2">
        <v>-1</v>
      </c>
      <c r="J2">
        <v>-1</v>
      </c>
      <c r="K2">
        <v>-1</v>
      </c>
      <c r="L2">
        <v>-1</v>
      </c>
      <c r="M2">
        <v>-1</v>
      </c>
      <c r="N2">
        <v>-1</v>
      </c>
      <c r="O2">
        <v>-1</v>
      </c>
      <c r="P2">
        <v>-1</v>
      </c>
      <c r="Q2">
        <v>-1</v>
      </c>
      <c r="R2">
        <v>-1</v>
      </c>
      <c r="S2">
        <v>-1</v>
      </c>
      <c r="T2">
        <v>-1</v>
      </c>
      <c r="U2">
        <v>-1</v>
      </c>
    </row>
    <row r="3" spans="1:21" x14ac:dyDescent="0.25">
      <c r="A3" s="10" t="s">
        <v>3</v>
      </c>
      <c r="B3">
        <v>10</v>
      </c>
      <c r="C3">
        <v>-1</v>
      </c>
      <c r="D3">
        <v>-1</v>
      </c>
      <c r="E3">
        <v>-1</v>
      </c>
      <c r="F3">
        <v>-1</v>
      </c>
      <c r="G3">
        <v>-1</v>
      </c>
      <c r="H3">
        <v>-1</v>
      </c>
      <c r="I3">
        <v>-1</v>
      </c>
      <c r="J3">
        <v>-1</v>
      </c>
      <c r="K3">
        <v>-1</v>
      </c>
      <c r="L3">
        <v>-1</v>
      </c>
      <c r="M3">
        <v>-1</v>
      </c>
      <c r="N3">
        <v>-1</v>
      </c>
      <c r="O3">
        <v>-1</v>
      </c>
      <c r="P3">
        <v>-1</v>
      </c>
      <c r="Q3">
        <v>-1</v>
      </c>
      <c r="R3">
        <v>-1</v>
      </c>
      <c r="S3">
        <v>-1</v>
      </c>
      <c r="T3">
        <v>-1</v>
      </c>
      <c r="U3">
        <v>-1</v>
      </c>
    </row>
    <row r="4" spans="1:21" x14ac:dyDescent="0.25">
      <c r="A4" s="10" t="s">
        <v>4</v>
      </c>
      <c r="B4">
        <v>10</v>
      </c>
      <c r="C4">
        <v>-1</v>
      </c>
      <c r="D4">
        <v>-1</v>
      </c>
      <c r="E4">
        <v>10</v>
      </c>
      <c r="F4">
        <v>10</v>
      </c>
      <c r="G4">
        <v>-1</v>
      </c>
      <c r="H4">
        <v>-1</v>
      </c>
      <c r="I4">
        <v>10</v>
      </c>
      <c r="J4">
        <v>-1</v>
      </c>
      <c r="K4">
        <v>-1</v>
      </c>
      <c r="L4">
        <v>-1</v>
      </c>
      <c r="M4">
        <v>-1</v>
      </c>
      <c r="N4">
        <v>-1</v>
      </c>
      <c r="O4">
        <v>-1</v>
      </c>
      <c r="P4">
        <v>-1</v>
      </c>
      <c r="Q4">
        <v>-1</v>
      </c>
      <c r="R4">
        <v>-1</v>
      </c>
      <c r="S4">
        <v>-1</v>
      </c>
      <c r="T4">
        <v>-1</v>
      </c>
      <c r="U4">
        <v>-1</v>
      </c>
    </row>
    <row r="5" spans="1:21" x14ac:dyDescent="0.25">
      <c r="A5" s="10" t="s">
        <v>5</v>
      </c>
      <c r="B5">
        <v>-1</v>
      </c>
      <c r="C5">
        <v>-1</v>
      </c>
      <c r="D5">
        <v>10</v>
      </c>
      <c r="E5">
        <v>-1</v>
      </c>
      <c r="F5">
        <v>10</v>
      </c>
      <c r="G5">
        <v>-1</v>
      </c>
      <c r="H5">
        <v>-1</v>
      </c>
      <c r="I5">
        <v>-1</v>
      </c>
      <c r="J5">
        <v>-1</v>
      </c>
      <c r="K5">
        <v>-1</v>
      </c>
      <c r="L5">
        <v>-1</v>
      </c>
      <c r="M5">
        <v>-1</v>
      </c>
      <c r="N5">
        <v>-1</v>
      </c>
      <c r="O5">
        <v>-1</v>
      </c>
      <c r="P5">
        <v>-1</v>
      </c>
      <c r="Q5">
        <v>-1</v>
      </c>
      <c r="R5">
        <v>-1</v>
      </c>
      <c r="S5">
        <v>-1</v>
      </c>
      <c r="T5">
        <v>-1</v>
      </c>
      <c r="U5">
        <v>-1</v>
      </c>
    </row>
    <row r="6" spans="1:21" x14ac:dyDescent="0.25">
      <c r="A6" s="10" t="s">
        <v>6</v>
      </c>
      <c r="B6">
        <v>-1</v>
      </c>
      <c r="C6">
        <v>-1</v>
      </c>
      <c r="D6">
        <v>10</v>
      </c>
      <c r="E6">
        <v>10</v>
      </c>
      <c r="F6">
        <v>-1</v>
      </c>
      <c r="G6">
        <v>10</v>
      </c>
      <c r="H6">
        <v>-1</v>
      </c>
      <c r="I6">
        <v>10</v>
      </c>
      <c r="J6">
        <v>-1</v>
      </c>
      <c r="K6">
        <v>-1</v>
      </c>
      <c r="L6">
        <v>-1</v>
      </c>
      <c r="M6">
        <v>-1</v>
      </c>
      <c r="N6">
        <v>-1</v>
      </c>
      <c r="O6">
        <v>-1</v>
      </c>
      <c r="P6">
        <v>-1</v>
      </c>
      <c r="Q6">
        <v>-1</v>
      </c>
      <c r="R6">
        <v>-1</v>
      </c>
      <c r="S6">
        <v>-1</v>
      </c>
      <c r="T6">
        <v>-1</v>
      </c>
      <c r="U6">
        <v>-1</v>
      </c>
    </row>
    <row r="7" spans="1:21" x14ac:dyDescent="0.25">
      <c r="A7" s="10" t="s">
        <v>7</v>
      </c>
      <c r="B7">
        <v>-1</v>
      </c>
      <c r="C7">
        <v>-1</v>
      </c>
      <c r="D7">
        <v>-1</v>
      </c>
      <c r="E7">
        <v>-1</v>
      </c>
      <c r="F7">
        <v>10</v>
      </c>
      <c r="G7">
        <v>-1</v>
      </c>
      <c r="H7">
        <v>-1</v>
      </c>
      <c r="I7">
        <v>-1</v>
      </c>
      <c r="J7">
        <v>-1</v>
      </c>
      <c r="K7">
        <v>-1</v>
      </c>
      <c r="L7">
        <v>-1</v>
      </c>
      <c r="M7">
        <v>-1</v>
      </c>
      <c r="N7">
        <v>-1</v>
      </c>
      <c r="O7">
        <v>-1</v>
      </c>
      <c r="P7">
        <v>-1</v>
      </c>
      <c r="Q7">
        <v>-1</v>
      </c>
      <c r="R7">
        <v>-1</v>
      </c>
      <c r="S7">
        <v>-1</v>
      </c>
      <c r="T7">
        <v>-1</v>
      </c>
      <c r="U7">
        <v>-1</v>
      </c>
    </row>
    <row r="8" spans="1:21" x14ac:dyDescent="0.25">
      <c r="A8" s="10" t="s">
        <v>8</v>
      </c>
      <c r="B8">
        <v>10</v>
      </c>
      <c r="C8">
        <v>-1</v>
      </c>
      <c r="D8">
        <v>-1</v>
      </c>
      <c r="E8">
        <v>-1</v>
      </c>
      <c r="F8">
        <v>-1</v>
      </c>
      <c r="G8">
        <v>-1</v>
      </c>
      <c r="H8">
        <v>-1</v>
      </c>
      <c r="I8">
        <v>-1</v>
      </c>
      <c r="J8">
        <v>10</v>
      </c>
      <c r="K8">
        <v>-1</v>
      </c>
      <c r="L8">
        <v>-1</v>
      </c>
      <c r="M8">
        <v>-1</v>
      </c>
      <c r="N8">
        <v>-1</v>
      </c>
      <c r="O8">
        <v>-1</v>
      </c>
      <c r="P8">
        <v>-1</v>
      </c>
      <c r="Q8">
        <v>-1</v>
      </c>
      <c r="R8">
        <v>-1</v>
      </c>
      <c r="S8">
        <v>-1</v>
      </c>
      <c r="T8">
        <v>-1</v>
      </c>
      <c r="U8">
        <v>-1</v>
      </c>
    </row>
    <row r="9" spans="1:21" x14ac:dyDescent="0.25">
      <c r="A9" s="10" t="s">
        <v>9</v>
      </c>
      <c r="B9">
        <v>-1</v>
      </c>
      <c r="C9">
        <v>-1</v>
      </c>
      <c r="D9">
        <v>10</v>
      </c>
      <c r="E9">
        <v>-1</v>
      </c>
      <c r="F9">
        <v>10</v>
      </c>
      <c r="G9">
        <v>-1</v>
      </c>
      <c r="H9">
        <v>-1</v>
      </c>
      <c r="I9">
        <v>-1</v>
      </c>
      <c r="J9">
        <v>10</v>
      </c>
      <c r="K9">
        <v>-1</v>
      </c>
      <c r="L9">
        <v>10</v>
      </c>
      <c r="M9">
        <v>-1</v>
      </c>
      <c r="N9">
        <v>-1</v>
      </c>
      <c r="O9">
        <v>-1</v>
      </c>
      <c r="P9">
        <v>-1</v>
      </c>
      <c r="Q9">
        <v>-1</v>
      </c>
      <c r="R9">
        <v>-1</v>
      </c>
      <c r="S9">
        <v>-1</v>
      </c>
      <c r="T9">
        <v>-1</v>
      </c>
      <c r="U9">
        <v>-1</v>
      </c>
    </row>
    <row r="10" spans="1:21" x14ac:dyDescent="0.25">
      <c r="A10" s="10" t="s">
        <v>10</v>
      </c>
      <c r="B10">
        <v>-1</v>
      </c>
      <c r="C10">
        <v>-1</v>
      </c>
      <c r="D10">
        <v>-1</v>
      </c>
      <c r="E10">
        <v>-1</v>
      </c>
      <c r="F10">
        <v>-1</v>
      </c>
      <c r="G10">
        <v>-1</v>
      </c>
      <c r="H10">
        <v>10</v>
      </c>
      <c r="I10">
        <v>10</v>
      </c>
      <c r="J10">
        <v>-1</v>
      </c>
      <c r="K10">
        <v>10</v>
      </c>
      <c r="L10">
        <v>-1</v>
      </c>
      <c r="M10">
        <v>10</v>
      </c>
      <c r="N10">
        <v>-1</v>
      </c>
      <c r="O10">
        <v>-1</v>
      </c>
      <c r="P10">
        <v>-1</v>
      </c>
      <c r="Q10">
        <v>-1</v>
      </c>
      <c r="R10">
        <v>-1</v>
      </c>
      <c r="S10">
        <v>-1</v>
      </c>
      <c r="T10">
        <v>-1</v>
      </c>
      <c r="U10">
        <v>10</v>
      </c>
    </row>
    <row r="11" spans="1:21" x14ac:dyDescent="0.25">
      <c r="A11" s="10" t="s">
        <v>11</v>
      </c>
      <c r="B11">
        <v>-1</v>
      </c>
      <c r="C11">
        <v>-1</v>
      </c>
      <c r="D11">
        <v>-1</v>
      </c>
      <c r="E11">
        <v>-1</v>
      </c>
      <c r="F11">
        <v>-1</v>
      </c>
      <c r="G11">
        <v>-1</v>
      </c>
      <c r="H11">
        <v>-1</v>
      </c>
      <c r="I11">
        <v>-1</v>
      </c>
      <c r="J11">
        <v>10</v>
      </c>
      <c r="K11">
        <v>-1</v>
      </c>
      <c r="L11">
        <v>-1</v>
      </c>
      <c r="M11">
        <v>10</v>
      </c>
      <c r="N11">
        <v>-1</v>
      </c>
      <c r="O11">
        <v>-1</v>
      </c>
      <c r="P11">
        <v>-1</v>
      </c>
      <c r="Q11">
        <v>-1</v>
      </c>
      <c r="R11">
        <v>-1</v>
      </c>
      <c r="S11">
        <v>-1</v>
      </c>
      <c r="T11">
        <v>-1</v>
      </c>
      <c r="U11">
        <v>-1</v>
      </c>
    </row>
    <row r="12" spans="1:21" x14ac:dyDescent="0.25">
      <c r="A12" s="10" t="s">
        <v>12</v>
      </c>
      <c r="B12">
        <v>-1</v>
      </c>
      <c r="C12">
        <v>-1</v>
      </c>
      <c r="D12">
        <v>-1</v>
      </c>
      <c r="E12">
        <v>-1</v>
      </c>
      <c r="F12">
        <v>-1</v>
      </c>
      <c r="G12">
        <v>-1</v>
      </c>
      <c r="H12">
        <v>-1</v>
      </c>
      <c r="I12">
        <v>10</v>
      </c>
      <c r="J12">
        <v>-1</v>
      </c>
      <c r="K12">
        <v>-1</v>
      </c>
      <c r="L12">
        <v>-1</v>
      </c>
      <c r="M12">
        <v>-1</v>
      </c>
      <c r="N12">
        <v>10</v>
      </c>
      <c r="O12">
        <v>-1</v>
      </c>
      <c r="P12">
        <v>-1</v>
      </c>
      <c r="Q12">
        <v>-1</v>
      </c>
      <c r="R12">
        <v>-1</v>
      </c>
      <c r="S12">
        <v>-1</v>
      </c>
      <c r="T12">
        <v>-1</v>
      </c>
      <c r="U12">
        <v>-1</v>
      </c>
    </row>
    <row r="13" spans="1:21" x14ac:dyDescent="0.25">
      <c r="A13" s="10" t="s">
        <v>13</v>
      </c>
      <c r="B13">
        <v>-1</v>
      </c>
      <c r="C13">
        <v>-1</v>
      </c>
      <c r="D13">
        <v>-1</v>
      </c>
      <c r="E13">
        <v>-1</v>
      </c>
      <c r="F13">
        <v>-1</v>
      </c>
      <c r="G13">
        <v>-1</v>
      </c>
      <c r="H13">
        <v>-1</v>
      </c>
      <c r="I13">
        <v>-1</v>
      </c>
      <c r="J13">
        <v>10</v>
      </c>
      <c r="K13">
        <v>10</v>
      </c>
      <c r="L13">
        <v>-1</v>
      </c>
      <c r="M13">
        <v>-1</v>
      </c>
      <c r="N13">
        <v>-1</v>
      </c>
      <c r="O13">
        <v>10</v>
      </c>
      <c r="P13">
        <v>10</v>
      </c>
      <c r="Q13">
        <v>-1</v>
      </c>
      <c r="R13">
        <v>-1</v>
      </c>
      <c r="S13">
        <v>-1</v>
      </c>
      <c r="T13">
        <v>-1</v>
      </c>
      <c r="U13">
        <v>-1</v>
      </c>
    </row>
    <row r="14" spans="1:21" x14ac:dyDescent="0.25">
      <c r="A14" s="10" t="s">
        <v>14</v>
      </c>
      <c r="B14">
        <v>-1</v>
      </c>
      <c r="C14">
        <v>-1</v>
      </c>
      <c r="D14">
        <v>-1</v>
      </c>
      <c r="E14">
        <v>-1</v>
      </c>
      <c r="F14">
        <v>-1</v>
      </c>
      <c r="G14">
        <v>-1</v>
      </c>
      <c r="H14">
        <v>-1</v>
      </c>
      <c r="I14">
        <v>-1</v>
      </c>
      <c r="J14">
        <v>-1</v>
      </c>
      <c r="K14">
        <v>-1</v>
      </c>
      <c r="L14">
        <v>10</v>
      </c>
      <c r="M14">
        <v>-1</v>
      </c>
      <c r="N14">
        <v>-1</v>
      </c>
      <c r="O14">
        <v>10</v>
      </c>
      <c r="P14">
        <v>-1</v>
      </c>
      <c r="Q14">
        <v>-1</v>
      </c>
      <c r="R14">
        <v>-1</v>
      </c>
      <c r="S14">
        <v>-1</v>
      </c>
      <c r="T14">
        <v>-1</v>
      </c>
      <c r="U14">
        <v>-1</v>
      </c>
    </row>
    <row r="15" spans="1:21" x14ac:dyDescent="0.25">
      <c r="A15" s="10" t="s">
        <v>15</v>
      </c>
      <c r="B15">
        <v>-1</v>
      </c>
      <c r="C15">
        <v>-1</v>
      </c>
      <c r="D15">
        <v>-1</v>
      </c>
      <c r="E15">
        <v>-1</v>
      </c>
      <c r="F15">
        <v>-1</v>
      </c>
      <c r="G15">
        <v>-1</v>
      </c>
      <c r="H15">
        <v>-1</v>
      </c>
      <c r="I15">
        <v>-1</v>
      </c>
      <c r="J15">
        <v>-1</v>
      </c>
      <c r="K15">
        <v>-1</v>
      </c>
      <c r="L15">
        <v>-1</v>
      </c>
      <c r="M15">
        <v>10</v>
      </c>
      <c r="N15">
        <v>10</v>
      </c>
      <c r="O15">
        <v>-1</v>
      </c>
      <c r="P15">
        <v>10</v>
      </c>
      <c r="Q15">
        <v>10</v>
      </c>
      <c r="R15">
        <v>-1</v>
      </c>
      <c r="S15">
        <v>-1</v>
      </c>
      <c r="T15">
        <v>-1</v>
      </c>
      <c r="U15">
        <v>-1</v>
      </c>
    </row>
    <row r="16" spans="1:21" x14ac:dyDescent="0.25">
      <c r="A16" s="10" t="s">
        <v>16</v>
      </c>
      <c r="B16">
        <v>-1</v>
      </c>
      <c r="C16">
        <v>-1</v>
      </c>
      <c r="D16">
        <v>-1</v>
      </c>
      <c r="E16">
        <v>-1</v>
      </c>
      <c r="F16">
        <v>-1</v>
      </c>
      <c r="G16">
        <v>-1</v>
      </c>
      <c r="H16">
        <v>-1</v>
      </c>
      <c r="I16">
        <v>-1</v>
      </c>
      <c r="J16">
        <v>-1</v>
      </c>
      <c r="K16">
        <v>-1</v>
      </c>
      <c r="L16">
        <v>-1</v>
      </c>
      <c r="M16">
        <v>10</v>
      </c>
      <c r="N16">
        <v>-1</v>
      </c>
      <c r="O16">
        <v>10</v>
      </c>
      <c r="P16">
        <v>-1</v>
      </c>
      <c r="Q16">
        <v>10</v>
      </c>
      <c r="R16">
        <v>10</v>
      </c>
      <c r="S16">
        <v>-1</v>
      </c>
      <c r="T16">
        <v>-1</v>
      </c>
      <c r="U16">
        <v>-1</v>
      </c>
    </row>
    <row r="17" spans="1:21" x14ac:dyDescent="0.25">
      <c r="A17" s="10" t="s">
        <v>17</v>
      </c>
      <c r="B17">
        <v>-1</v>
      </c>
      <c r="C17">
        <v>-1</v>
      </c>
      <c r="D17">
        <v>-1</v>
      </c>
      <c r="E17">
        <v>-1</v>
      </c>
      <c r="F17">
        <v>-1</v>
      </c>
      <c r="G17">
        <v>-1</v>
      </c>
      <c r="H17">
        <v>-1</v>
      </c>
      <c r="I17">
        <v>-1</v>
      </c>
      <c r="J17">
        <v>-1</v>
      </c>
      <c r="K17">
        <v>-1</v>
      </c>
      <c r="L17">
        <v>-1</v>
      </c>
      <c r="M17">
        <v>-1</v>
      </c>
      <c r="N17">
        <v>-1</v>
      </c>
      <c r="O17">
        <v>10</v>
      </c>
      <c r="P17">
        <v>10</v>
      </c>
      <c r="Q17">
        <v>-1</v>
      </c>
      <c r="R17">
        <v>10</v>
      </c>
      <c r="S17">
        <v>-1</v>
      </c>
      <c r="T17">
        <v>-1</v>
      </c>
      <c r="U17">
        <v>-1</v>
      </c>
    </row>
    <row r="18" spans="1:21" x14ac:dyDescent="0.25">
      <c r="A18" s="10" t="s">
        <v>18</v>
      </c>
      <c r="B18">
        <v>-1</v>
      </c>
      <c r="C18">
        <v>-1</v>
      </c>
      <c r="D18">
        <v>-1</v>
      </c>
      <c r="E18">
        <v>-1</v>
      </c>
      <c r="F18">
        <v>-1</v>
      </c>
      <c r="G18">
        <v>-1</v>
      </c>
      <c r="H18">
        <v>-1</v>
      </c>
      <c r="I18">
        <v>-1</v>
      </c>
      <c r="J18">
        <v>-1</v>
      </c>
      <c r="K18">
        <v>-1</v>
      </c>
      <c r="L18">
        <v>-1</v>
      </c>
      <c r="M18">
        <v>-1</v>
      </c>
      <c r="N18">
        <v>-1</v>
      </c>
      <c r="O18">
        <v>-1</v>
      </c>
      <c r="P18">
        <v>10</v>
      </c>
      <c r="Q18">
        <v>10</v>
      </c>
      <c r="R18">
        <v>-1</v>
      </c>
      <c r="S18">
        <v>10</v>
      </c>
      <c r="T18">
        <v>-1</v>
      </c>
      <c r="U18">
        <v>-1</v>
      </c>
    </row>
    <row r="19" spans="1:21" x14ac:dyDescent="0.25">
      <c r="A19" s="10" t="s">
        <v>19</v>
      </c>
      <c r="B19">
        <v>-1</v>
      </c>
      <c r="C19">
        <v>-1</v>
      </c>
      <c r="D19">
        <v>-1</v>
      </c>
      <c r="E19">
        <v>-1</v>
      </c>
      <c r="F19">
        <v>-1</v>
      </c>
      <c r="G19">
        <v>-1</v>
      </c>
      <c r="H19">
        <v>-1</v>
      </c>
      <c r="I19">
        <v>-1</v>
      </c>
      <c r="J19">
        <v>-1</v>
      </c>
      <c r="K19">
        <v>-1</v>
      </c>
      <c r="L19">
        <v>-1</v>
      </c>
      <c r="M19">
        <v>-1</v>
      </c>
      <c r="N19">
        <v>-1</v>
      </c>
      <c r="O19">
        <v>-1</v>
      </c>
      <c r="P19">
        <v>-1</v>
      </c>
      <c r="Q19">
        <v>-1</v>
      </c>
      <c r="R19">
        <v>10</v>
      </c>
      <c r="S19">
        <v>-1</v>
      </c>
      <c r="T19">
        <v>10</v>
      </c>
      <c r="U19">
        <v>-1</v>
      </c>
    </row>
    <row r="20" spans="1:21" x14ac:dyDescent="0.25">
      <c r="A20" s="10" t="s">
        <v>20</v>
      </c>
      <c r="B20">
        <v>-1</v>
      </c>
      <c r="C20">
        <v>-1</v>
      </c>
      <c r="D20">
        <v>-1</v>
      </c>
      <c r="E20">
        <v>-1</v>
      </c>
      <c r="F20">
        <v>-1</v>
      </c>
      <c r="G20">
        <v>-1</v>
      </c>
      <c r="H20">
        <v>-1</v>
      </c>
      <c r="I20">
        <v>-1</v>
      </c>
      <c r="J20">
        <v>-1</v>
      </c>
      <c r="K20">
        <v>-1</v>
      </c>
      <c r="L20">
        <v>-1</v>
      </c>
      <c r="M20">
        <v>-1</v>
      </c>
      <c r="N20">
        <v>-1</v>
      </c>
      <c r="O20">
        <v>-1</v>
      </c>
      <c r="P20">
        <v>-1</v>
      </c>
      <c r="Q20">
        <v>-1</v>
      </c>
      <c r="R20">
        <v>-1</v>
      </c>
      <c r="S20">
        <v>10</v>
      </c>
      <c r="T20">
        <v>-1</v>
      </c>
      <c r="U20">
        <v>-1</v>
      </c>
    </row>
    <row r="21" spans="1:21" x14ac:dyDescent="0.25">
      <c r="A21" s="10" t="s">
        <v>21</v>
      </c>
      <c r="B21">
        <v>-1</v>
      </c>
      <c r="C21">
        <v>-1</v>
      </c>
      <c r="D21">
        <v>-1</v>
      </c>
      <c r="E21">
        <v>-1</v>
      </c>
      <c r="F21">
        <v>-1</v>
      </c>
      <c r="G21">
        <v>-1</v>
      </c>
      <c r="H21">
        <v>-1</v>
      </c>
      <c r="I21">
        <v>-1</v>
      </c>
      <c r="J21">
        <v>10</v>
      </c>
      <c r="K21">
        <v>-1</v>
      </c>
      <c r="L21">
        <v>-1</v>
      </c>
      <c r="M21">
        <v>-1</v>
      </c>
      <c r="N21">
        <v>-1</v>
      </c>
      <c r="O21">
        <v>-1</v>
      </c>
      <c r="P21">
        <v>-1</v>
      </c>
      <c r="Q21">
        <v>-1</v>
      </c>
      <c r="R21">
        <v>-1</v>
      </c>
      <c r="S21">
        <v>-1</v>
      </c>
      <c r="T21">
        <v>-1</v>
      </c>
      <c r="U21">
        <v>-1</v>
      </c>
    </row>
  </sheetData>
  <conditionalFormatting sqref="B2:U21">
    <cfRule type="cellIs" dxfId="11" priority="1" operator="equal">
      <formula>10900</formula>
    </cfRule>
    <cfRule type="cellIs" dxfId="10" priority="2" operator="equal">
      <formula>2000</formula>
    </cfRule>
    <cfRule type="cellIs" dxfId="9" priority="3" operator="greaterThan">
      <formula>0</formula>
    </cfRule>
  </conditionalFormatting>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FAB716-5B14-4B03-AD27-257CC9711D85}">
  <sheetPr>
    <tabColor theme="7" tint="0.39997558519241921"/>
  </sheetPr>
  <dimension ref="A1:C24"/>
  <sheetViews>
    <sheetView workbookViewId="0">
      <selection activeCell="C14" sqref="C14"/>
    </sheetView>
  </sheetViews>
  <sheetFormatPr defaultRowHeight="15" x14ac:dyDescent="0.25"/>
  <cols>
    <col min="2" max="2" width="10.7109375" bestFit="1" customWidth="1"/>
  </cols>
  <sheetData>
    <row r="1" spans="1:3" x14ac:dyDescent="0.25">
      <c r="A1" s="1"/>
      <c r="B1" t="s">
        <v>656</v>
      </c>
      <c r="C1" t="s">
        <v>655</v>
      </c>
    </row>
    <row r="2" spans="1:3" x14ac:dyDescent="0.25">
      <c r="A2" s="10" t="s">
        <v>2</v>
      </c>
      <c r="B2" s="69">
        <v>1</v>
      </c>
      <c r="C2" s="69">
        <v>0</v>
      </c>
    </row>
    <row r="3" spans="1:3" x14ac:dyDescent="0.25">
      <c r="A3" s="10" t="s">
        <v>3</v>
      </c>
      <c r="B3" s="69">
        <v>1</v>
      </c>
      <c r="C3" s="69">
        <v>0</v>
      </c>
    </row>
    <row r="4" spans="1:3" x14ac:dyDescent="0.25">
      <c r="A4" s="10" t="s">
        <v>4</v>
      </c>
      <c r="B4" s="69">
        <v>1</v>
      </c>
      <c r="C4" s="69">
        <v>0</v>
      </c>
    </row>
    <row r="5" spans="1:3" x14ac:dyDescent="0.25">
      <c r="A5" s="10" t="s">
        <v>5</v>
      </c>
      <c r="B5" s="69">
        <v>1</v>
      </c>
      <c r="C5" s="69">
        <v>0</v>
      </c>
    </row>
    <row r="6" spans="1:3" x14ac:dyDescent="0.25">
      <c r="A6" s="10" t="s">
        <v>6</v>
      </c>
      <c r="B6" s="69">
        <v>1</v>
      </c>
      <c r="C6" s="69">
        <v>1</v>
      </c>
    </row>
    <row r="7" spans="1:3" x14ac:dyDescent="0.25">
      <c r="A7" s="10" t="s">
        <v>7</v>
      </c>
      <c r="B7" s="69">
        <v>1</v>
      </c>
      <c r="C7" s="69">
        <v>1</v>
      </c>
    </row>
    <row r="8" spans="1:3" x14ac:dyDescent="0.25">
      <c r="A8" s="10" t="s">
        <v>8</v>
      </c>
      <c r="B8" s="69">
        <v>1</v>
      </c>
      <c r="C8" s="69">
        <v>1</v>
      </c>
    </row>
    <row r="9" spans="1:3" x14ac:dyDescent="0.25">
      <c r="A9" s="10" t="s">
        <v>9</v>
      </c>
      <c r="B9" s="69">
        <v>2</v>
      </c>
      <c r="C9" s="69">
        <v>2</v>
      </c>
    </row>
    <row r="10" spans="1:3" x14ac:dyDescent="0.25">
      <c r="A10" s="10" t="s">
        <v>10</v>
      </c>
      <c r="B10" s="69">
        <v>1</v>
      </c>
      <c r="C10" s="69">
        <v>1</v>
      </c>
    </row>
    <row r="11" spans="1:3" x14ac:dyDescent="0.25">
      <c r="A11" s="10" t="s">
        <v>11</v>
      </c>
      <c r="B11" s="69">
        <v>1</v>
      </c>
      <c r="C11" s="69">
        <v>0</v>
      </c>
    </row>
    <row r="12" spans="1:3" x14ac:dyDescent="0.25">
      <c r="A12" s="10" t="s">
        <v>12</v>
      </c>
      <c r="B12" s="69">
        <v>1</v>
      </c>
      <c r="C12" s="69">
        <v>1</v>
      </c>
    </row>
    <row r="13" spans="1:3" x14ac:dyDescent="0.25">
      <c r="A13" s="10" t="s">
        <v>13</v>
      </c>
      <c r="B13" s="69">
        <v>1</v>
      </c>
      <c r="C13" s="69">
        <v>1</v>
      </c>
    </row>
    <row r="14" spans="1:3" x14ac:dyDescent="0.25">
      <c r="A14" s="10" t="s">
        <v>14</v>
      </c>
      <c r="B14" s="69">
        <v>1</v>
      </c>
      <c r="C14" s="69">
        <v>1</v>
      </c>
    </row>
    <row r="15" spans="1:3" x14ac:dyDescent="0.25">
      <c r="A15" s="10" t="s">
        <v>15</v>
      </c>
      <c r="B15" s="69">
        <v>1</v>
      </c>
      <c r="C15" s="69">
        <v>0</v>
      </c>
    </row>
    <row r="16" spans="1:3" x14ac:dyDescent="0.25">
      <c r="A16" s="10" t="s">
        <v>16</v>
      </c>
      <c r="B16" s="69">
        <v>1</v>
      </c>
      <c r="C16" s="69">
        <v>1</v>
      </c>
    </row>
    <row r="17" spans="1:3" x14ac:dyDescent="0.25">
      <c r="A17" s="10" t="s">
        <v>17</v>
      </c>
      <c r="B17" s="69">
        <v>1</v>
      </c>
      <c r="C17" s="69">
        <v>1</v>
      </c>
    </row>
    <row r="18" spans="1:3" x14ac:dyDescent="0.25">
      <c r="A18" s="10" t="s">
        <v>18</v>
      </c>
      <c r="B18" s="69">
        <v>1</v>
      </c>
      <c r="C18" s="69">
        <v>0</v>
      </c>
    </row>
    <row r="19" spans="1:3" x14ac:dyDescent="0.25">
      <c r="A19" s="10" t="s">
        <v>19</v>
      </c>
      <c r="B19" s="69">
        <v>1</v>
      </c>
      <c r="C19" s="69">
        <v>1</v>
      </c>
    </row>
    <row r="20" spans="1:3" x14ac:dyDescent="0.25">
      <c r="A20" s="10" t="s">
        <v>20</v>
      </c>
      <c r="B20" s="69">
        <v>1</v>
      </c>
      <c r="C20" s="69">
        <v>1</v>
      </c>
    </row>
    <row r="21" spans="1:3" x14ac:dyDescent="0.25">
      <c r="A21" s="10" t="s">
        <v>21</v>
      </c>
      <c r="B21" s="69">
        <v>1</v>
      </c>
      <c r="C21" s="69">
        <v>1</v>
      </c>
    </row>
    <row r="24" spans="1:3" x14ac:dyDescent="0.25">
      <c r="B24" s="72"/>
    </row>
  </sheetData>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21BA16-5835-46AB-B5BD-1630F407AE3F}">
  <sheetPr>
    <tabColor theme="7" tint="0.39997558519241921"/>
  </sheetPr>
  <dimension ref="A1:U21"/>
  <sheetViews>
    <sheetView workbookViewId="0">
      <selection activeCell="K26" sqref="K26"/>
    </sheetView>
  </sheetViews>
  <sheetFormatPr defaultColWidth="8.7109375" defaultRowHeight="15" x14ac:dyDescent="0.25"/>
  <cols>
    <col min="2" max="2" width="7.5703125" customWidth="1"/>
    <col min="3" max="3" width="6.5703125" customWidth="1"/>
    <col min="4" max="4" width="7.7109375" customWidth="1"/>
    <col min="5" max="5" width="7.42578125" customWidth="1"/>
  </cols>
  <sheetData>
    <row r="1" spans="1:21" x14ac:dyDescent="0.25">
      <c r="B1" s="10" t="s">
        <v>2</v>
      </c>
      <c r="C1" s="10" t="s">
        <v>3</v>
      </c>
      <c r="D1" s="10" t="s">
        <v>4</v>
      </c>
      <c r="E1" s="10" t="s">
        <v>5</v>
      </c>
      <c r="F1" s="10" t="s">
        <v>6</v>
      </c>
      <c r="G1" s="10" t="s">
        <v>7</v>
      </c>
      <c r="H1" s="10" t="s">
        <v>8</v>
      </c>
      <c r="I1" s="10" t="s">
        <v>9</v>
      </c>
      <c r="J1" s="10" t="s">
        <v>10</v>
      </c>
      <c r="K1" s="10" t="s">
        <v>11</v>
      </c>
      <c r="L1" s="10" t="s">
        <v>12</v>
      </c>
      <c r="M1" s="10" t="s">
        <v>13</v>
      </c>
      <c r="N1" s="10" t="s">
        <v>14</v>
      </c>
      <c r="O1" s="10" t="s">
        <v>15</v>
      </c>
      <c r="P1" s="10" t="s">
        <v>16</v>
      </c>
      <c r="Q1" s="10" t="s">
        <v>17</v>
      </c>
      <c r="R1" s="10" t="s">
        <v>18</v>
      </c>
      <c r="S1" s="10" t="s">
        <v>19</v>
      </c>
      <c r="T1" s="10" t="s">
        <v>20</v>
      </c>
      <c r="U1" s="10" t="s">
        <v>21</v>
      </c>
    </row>
    <row r="2" spans="1:21" x14ac:dyDescent="0.25">
      <c r="A2" s="10" t="s">
        <v>2</v>
      </c>
      <c r="B2">
        <v>-1</v>
      </c>
      <c r="C2">
        <v>10</v>
      </c>
      <c r="D2">
        <v>10</v>
      </c>
      <c r="E2">
        <v>-1</v>
      </c>
      <c r="F2">
        <v>-1</v>
      </c>
      <c r="G2">
        <v>-1</v>
      </c>
      <c r="H2">
        <v>10</v>
      </c>
      <c r="I2">
        <v>-1</v>
      </c>
      <c r="J2">
        <v>-1</v>
      </c>
      <c r="K2">
        <v>-1</v>
      </c>
      <c r="L2">
        <v>-1</v>
      </c>
      <c r="M2">
        <v>-1</v>
      </c>
      <c r="N2">
        <v>-1</v>
      </c>
      <c r="O2">
        <v>-1</v>
      </c>
      <c r="P2">
        <v>-1</v>
      </c>
      <c r="Q2">
        <v>-1</v>
      </c>
      <c r="R2">
        <v>-1</v>
      </c>
      <c r="S2">
        <v>-1</v>
      </c>
      <c r="T2">
        <v>-1</v>
      </c>
      <c r="U2">
        <v>-1</v>
      </c>
    </row>
    <row r="3" spans="1:21" x14ac:dyDescent="0.25">
      <c r="A3" s="10" t="s">
        <v>3</v>
      </c>
      <c r="B3">
        <v>10</v>
      </c>
      <c r="C3">
        <v>-1</v>
      </c>
      <c r="D3">
        <v>-1</v>
      </c>
      <c r="E3">
        <v>-1</v>
      </c>
      <c r="F3">
        <v>-1</v>
      </c>
      <c r="G3">
        <v>-1</v>
      </c>
      <c r="H3">
        <v>-1</v>
      </c>
      <c r="I3">
        <v>-1</v>
      </c>
      <c r="J3">
        <v>-1</v>
      </c>
      <c r="K3">
        <v>-1</v>
      </c>
      <c r="L3">
        <v>-1</v>
      </c>
      <c r="M3">
        <v>-1</v>
      </c>
      <c r="N3">
        <v>-1</v>
      </c>
      <c r="O3">
        <v>-1</v>
      </c>
      <c r="P3">
        <v>-1</v>
      </c>
      <c r="Q3">
        <v>-1</v>
      </c>
      <c r="R3">
        <v>-1</v>
      </c>
      <c r="S3">
        <v>-1</v>
      </c>
      <c r="T3">
        <v>-1</v>
      </c>
      <c r="U3">
        <v>-1</v>
      </c>
    </row>
    <row r="4" spans="1:21" x14ac:dyDescent="0.25">
      <c r="A4" s="10" t="s">
        <v>4</v>
      </c>
      <c r="B4">
        <v>10</v>
      </c>
      <c r="C4">
        <v>-1</v>
      </c>
      <c r="D4">
        <v>-1</v>
      </c>
      <c r="E4">
        <v>10</v>
      </c>
      <c r="F4">
        <v>10</v>
      </c>
      <c r="G4">
        <v>-1</v>
      </c>
      <c r="H4">
        <v>-1</v>
      </c>
      <c r="I4">
        <v>10</v>
      </c>
      <c r="J4">
        <v>-1</v>
      </c>
      <c r="K4">
        <v>-1</v>
      </c>
      <c r="L4">
        <v>-1</v>
      </c>
      <c r="M4">
        <v>-1</v>
      </c>
      <c r="N4">
        <v>-1</v>
      </c>
      <c r="O4">
        <v>-1</v>
      </c>
      <c r="P4">
        <v>-1</v>
      </c>
      <c r="Q4">
        <v>-1</v>
      </c>
      <c r="R4">
        <v>-1</v>
      </c>
      <c r="S4">
        <v>-1</v>
      </c>
      <c r="T4">
        <v>-1</v>
      </c>
      <c r="U4">
        <v>-1</v>
      </c>
    </row>
    <row r="5" spans="1:21" x14ac:dyDescent="0.25">
      <c r="A5" s="10" t="s">
        <v>5</v>
      </c>
      <c r="B5">
        <v>-1</v>
      </c>
      <c r="C5">
        <v>-1</v>
      </c>
      <c r="D5">
        <v>10</v>
      </c>
      <c r="E5">
        <v>-1</v>
      </c>
      <c r="F5">
        <v>10</v>
      </c>
      <c r="G5">
        <v>-1</v>
      </c>
      <c r="H5">
        <v>-1</v>
      </c>
      <c r="I5">
        <v>-1</v>
      </c>
      <c r="J5">
        <v>-1</v>
      </c>
      <c r="K5">
        <v>-1</v>
      </c>
      <c r="L5">
        <v>-1</v>
      </c>
      <c r="M5">
        <v>-1</v>
      </c>
      <c r="N5">
        <v>-1</v>
      </c>
      <c r="O5">
        <v>-1</v>
      </c>
      <c r="P5">
        <v>-1</v>
      </c>
      <c r="Q5">
        <v>-1</v>
      </c>
      <c r="R5">
        <v>-1</v>
      </c>
      <c r="S5">
        <v>-1</v>
      </c>
      <c r="T5">
        <v>-1</v>
      </c>
      <c r="U5">
        <v>-1</v>
      </c>
    </row>
    <row r="6" spans="1:21" x14ac:dyDescent="0.25">
      <c r="A6" s="10" t="s">
        <v>6</v>
      </c>
      <c r="B6">
        <v>-1</v>
      </c>
      <c r="C6">
        <v>-1</v>
      </c>
      <c r="D6">
        <v>10</v>
      </c>
      <c r="E6">
        <v>10</v>
      </c>
      <c r="F6">
        <v>-1</v>
      </c>
      <c r="G6">
        <v>10</v>
      </c>
      <c r="H6">
        <v>-1</v>
      </c>
      <c r="I6">
        <v>10</v>
      </c>
      <c r="J6">
        <v>-1</v>
      </c>
      <c r="K6">
        <v>-1</v>
      </c>
      <c r="L6">
        <v>-1</v>
      </c>
      <c r="M6">
        <v>-1</v>
      </c>
      <c r="N6">
        <v>-1</v>
      </c>
      <c r="O6">
        <v>-1</v>
      </c>
      <c r="P6">
        <v>-1</v>
      </c>
      <c r="Q6">
        <v>-1</v>
      </c>
      <c r="R6">
        <v>-1</v>
      </c>
      <c r="S6">
        <v>-1</v>
      </c>
      <c r="T6">
        <v>-1</v>
      </c>
      <c r="U6">
        <v>-1</v>
      </c>
    </row>
    <row r="7" spans="1:21" x14ac:dyDescent="0.25">
      <c r="A7" s="10" t="s">
        <v>7</v>
      </c>
      <c r="B7">
        <v>-1</v>
      </c>
      <c r="C7">
        <v>-1</v>
      </c>
      <c r="D7">
        <v>-1</v>
      </c>
      <c r="E7">
        <v>-1</v>
      </c>
      <c r="F7">
        <v>10</v>
      </c>
      <c r="G7">
        <v>-1</v>
      </c>
      <c r="H7">
        <v>-1</v>
      </c>
      <c r="I7">
        <v>-1</v>
      </c>
      <c r="J7">
        <v>-1</v>
      </c>
      <c r="K7">
        <v>-1</v>
      </c>
      <c r="L7">
        <v>-1</v>
      </c>
      <c r="M7">
        <v>-1</v>
      </c>
      <c r="N7">
        <v>-1</v>
      </c>
      <c r="O7">
        <v>-1</v>
      </c>
      <c r="P7">
        <v>-1</v>
      </c>
      <c r="Q7">
        <v>-1</v>
      </c>
      <c r="R7">
        <v>-1</v>
      </c>
      <c r="S7">
        <v>-1</v>
      </c>
      <c r="T7">
        <v>-1</v>
      </c>
      <c r="U7">
        <v>-1</v>
      </c>
    </row>
    <row r="8" spans="1:21" x14ac:dyDescent="0.25">
      <c r="A8" s="10" t="s">
        <v>8</v>
      </c>
      <c r="B8">
        <v>10</v>
      </c>
      <c r="C8">
        <v>-1</v>
      </c>
      <c r="D8">
        <v>-1</v>
      </c>
      <c r="E8">
        <v>-1</v>
      </c>
      <c r="F8">
        <v>-1</v>
      </c>
      <c r="G8">
        <v>-1</v>
      </c>
      <c r="H8">
        <v>-1</v>
      </c>
      <c r="I8">
        <v>-1</v>
      </c>
      <c r="J8">
        <v>10</v>
      </c>
      <c r="K8">
        <v>-1</v>
      </c>
      <c r="L8">
        <v>-1</v>
      </c>
      <c r="M8">
        <v>-1</v>
      </c>
      <c r="N8">
        <v>-1</v>
      </c>
      <c r="O8">
        <v>-1</v>
      </c>
      <c r="P8">
        <v>-1</v>
      </c>
      <c r="Q8">
        <v>-1</v>
      </c>
      <c r="R8">
        <v>-1</v>
      </c>
      <c r="S8">
        <v>-1</v>
      </c>
      <c r="T8">
        <v>-1</v>
      </c>
      <c r="U8">
        <v>-1</v>
      </c>
    </row>
    <row r="9" spans="1:21" x14ac:dyDescent="0.25">
      <c r="A9" s="10" t="s">
        <v>9</v>
      </c>
      <c r="B9">
        <v>-1</v>
      </c>
      <c r="C9">
        <v>-1</v>
      </c>
      <c r="D9">
        <v>10</v>
      </c>
      <c r="E9">
        <v>-1</v>
      </c>
      <c r="F9">
        <v>10</v>
      </c>
      <c r="G9">
        <v>-1</v>
      </c>
      <c r="H9">
        <v>-1</v>
      </c>
      <c r="I9">
        <v>-1</v>
      </c>
      <c r="J9">
        <v>10</v>
      </c>
      <c r="K9">
        <v>-1</v>
      </c>
      <c r="L9">
        <v>10</v>
      </c>
      <c r="M9">
        <v>-1</v>
      </c>
      <c r="N9">
        <v>-1</v>
      </c>
      <c r="O9">
        <v>-1</v>
      </c>
      <c r="P9">
        <v>-1</v>
      </c>
      <c r="Q9">
        <v>-1</v>
      </c>
      <c r="R9">
        <v>-1</v>
      </c>
      <c r="S9">
        <v>-1</v>
      </c>
      <c r="T9">
        <v>-1</v>
      </c>
      <c r="U9">
        <v>-1</v>
      </c>
    </row>
    <row r="10" spans="1:21" x14ac:dyDescent="0.25">
      <c r="A10" s="10" t="s">
        <v>10</v>
      </c>
      <c r="B10">
        <v>-1</v>
      </c>
      <c r="C10">
        <v>-1</v>
      </c>
      <c r="D10">
        <v>-1</v>
      </c>
      <c r="E10">
        <v>-1</v>
      </c>
      <c r="F10">
        <v>-1</v>
      </c>
      <c r="G10">
        <v>-1</v>
      </c>
      <c r="H10">
        <v>10</v>
      </c>
      <c r="I10">
        <v>10</v>
      </c>
      <c r="J10">
        <v>-1</v>
      </c>
      <c r="K10">
        <v>10</v>
      </c>
      <c r="L10">
        <v>-1</v>
      </c>
      <c r="M10">
        <v>10</v>
      </c>
      <c r="N10">
        <v>-1</v>
      </c>
      <c r="O10">
        <v>-1</v>
      </c>
      <c r="P10">
        <v>-1</v>
      </c>
      <c r="Q10">
        <v>-1</v>
      </c>
      <c r="R10">
        <v>-1</v>
      </c>
      <c r="S10">
        <v>-1</v>
      </c>
      <c r="T10">
        <v>-1</v>
      </c>
      <c r="U10">
        <v>-1</v>
      </c>
    </row>
    <row r="11" spans="1:21" x14ac:dyDescent="0.25">
      <c r="A11" s="10" t="s">
        <v>11</v>
      </c>
      <c r="B11">
        <v>-1</v>
      </c>
      <c r="C11">
        <v>-1</v>
      </c>
      <c r="D11">
        <v>-1</v>
      </c>
      <c r="E11">
        <v>-1</v>
      </c>
      <c r="F11">
        <v>-1</v>
      </c>
      <c r="G11">
        <v>-1</v>
      </c>
      <c r="H11">
        <v>-1</v>
      </c>
      <c r="I11">
        <v>-1</v>
      </c>
      <c r="J11">
        <v>10</v>
      </c>
      <c r="K11">
        <v>-1</v>
      </c>
      <c r="L11">
        <v>-1</v>
      </c>
      <c r="M11">
        <v>10</v>
      </c>
      <c r="N11">
        <v>-1</v>
      </c>
      <c r="O11">
        <v>-1</v>
      </c>
      <c r="P11">
        <v>-1</v>
      </c>
      <c r="Q11">
        <v>-1</v>
      </c>
      <c r="R11">
        <v>-1</v>
      </c>
      <c r="S11">
        <v>-1</v>
      </c>
      <c r="T11">
        <v>-1</v>
      </c>
      <c r="U11">
        <v>-1</v>
      </c>
    </row>
    <row r="12" spans="1:21" x14ac:dyDescent="0.25">
      <c r="A12" s="10" t="s">
        <v>12</v>
      </c>
      <c r="B12">
        <v>-1</v>
      </c>
      <c r="C12">
        <v>-1</v>
      </c>
      <c r="D12">
        <v>-1</v>
      </c>
      <c r="E12">
        <v>-1</v>
      </c>
      <c r="F12">
        <v>-1</v>
      </c>
      <c r="G12">
        <v>-1</v>
      </c>
      <c r="H12">
        <v>-1</v>
      </c>
      <c r="I12">
        <v>10</v>
      </c>
      <c r="J12">
        <v>-1</v>
      </c>
      <c r="K12">
        <v>-1</v>
      </c>
      <c r="L12">
        <v>-1</v>
      </c>
      <c r="M12">
        <v>-1</v>
      </c>
      <c r="N12">
        <v>10</v>
      </c>
      <c r="O12">
        <v>-1</v>
      </c>
      <c r="P12">
        <v>-1</v>
      </c>
      <c r="Q12">
        <v>-1</v>
      </c>
      <c r="R12">
        <v>-1</v>
      </c>
      <c r="S12">
        <v>-1</v>
      </c>
      <c r="T12">
        <v>-1</v>
      </c>
      <c r="U12">
        <v>-1</v>
      </c>
    </row>
    <row r="13" spans="1:21" x14ac:dyDescent="0.25">
      <c r="A13" s="10" t="s">
        <v>13</v>
      </c>
      <c r="B13">
        <v>-1</v>
      </c>
      <c r="C13">
        <v>-1</v>
      </c>
      <c r="D13">
        <v>-1</v>
      </c>
      <c r="E13">
        <v>-1</v>
      </c>
      <c r="F13">
        <v>-1</v>
      </c>
      <c r="G13">
        <v>-1</v>
      </c>
      <c r="H13">
        <v>-1</v>
      </c>
      <c r="I13">
        <v>-1</v>
      </c>
      <c r="J13">
        <v>10</v>
      </c>
      <c r="K13">
        <v>10</v>
      </c>
      <c r="L13">
        <v>-1</v>
      </c>
      <c r="M13">
        <v>-1</v>
      </c>
      <c r="N13">
        <v>-1</v>
      </c>
      <c r="O13">
        <v>10</v>
      </c>
      <c r="P13">
        <v>10</v>
      </c>
      <c r="Q13">
        <v>-1</v>
      </c>
      <c r="R13">
        <v>-1</v>
      </c>
      <c r="S13">
        <v>-1</v>
      </c>
      <c r="T13">
        <v>-1</v>
      </c>
      <c r="U13">
        <v>-1</v>
      </c>
    </row>
    <row r="14" spans="1:21" x14ac:dyDescent="0.25">
      <c r="A14" s="10" t="s">
        <v>14</v>
      </c>
      <c r="B14">
        <v>-1</v>
      </c>
      <c r="C14">
        <v>-1</v>
      </c>
      <c r="D14">
        <v>-1</v>
      </c>
      <c r="E14">
        <v>-1</v>
      </c>
      <c r="F14">
        <v>-1</v>
      </c>
      <c r="G14">
        <v>-1</v>
      </c>
      <c r="H14">
        <v>-1</v>
      </c>
      <c r="I14">
        <v>-1</v>
      </c>
      <c r="J14">
        <v>-1</v>
      </c>
      <c r="K14">
        <v>-1</v>
      </c>
      <c r="L14">
        <v>10</v>
      </c>
      <c r="M14">
        <v>-1</v>
      </c>
      <c r="N14">
        <v>-1</v>
      </c>
      <c r="O14">
        <v>10</v>
      </c>
      <c r="P14">
        <v>-1</v>
      </c>
      <c r="Q14">
        <v>-1</v>
      </c>
      <c r="R14">
        <v>-1</v>
      </c>
      <c r="S14">
        <v>-1</v>
      </c>
      <c r="T14">
        <v>-1</v>
      </c>
      <c r="U14">
        <v>-1</v>
      </c>
    </row>
    <row r="15" spans="1:21" x14ac:dyDescent="0.25">
      <c r="A15" s="10" t="s">
        <v>15</v>
      </c>
      <c r="B15">
        <v>-1</v>
      </c>
      <c r="C15">
        <v>-1</v>
      </c>
      <c r="D15">
        <v>-1</v>
      </c>
      <c r="E15">
        <v>-1</v>
      </c>
      <c r="F15">
        <v>-1</v>
      </c>
      <c r="G15">
        <v>-1</v>
      </c>
      <c r="H15">
        <v>-1</v>
      </c>
      <c r="I15">
        <v>-1</v>
      </c>
      <c r="J15">
        <v>-1</v>
      </c>
      <c r="K15">
        <v>-1</v>
      </c>
      <c r="L15">
        <v>-1</v>
      </c>
      <c r="M15">
        <v>10</v>
      </c>
      <c r="N15">
        <v>10</v>
      </c>
      <c r="O15">
        <v>-1</v>
      </c>
      <c r="P15">
        <v>10</v>
      </c>
      <c r="Q15">
        <v>10</v>
      </c>
      <c r="R15">
        <v>-1</v>
      </c>
      <c r="S15">
        <v>-1</v>
      </c>
      <c r="T15">
        <v>-1</v>
      </c>
      <c r="U15">
        <v>-1</v>
      </c>
    </row>
    <row r="16" spans="1:21" x14ac:dyDescent="0.25">
      <c r="A16" s="10" t="s">
        <v>16</v>
      </c>
      <c r="B16">
        <v>-1</v>
      </c>
      <c r="C16">
        <v>-1</v>
      </c>
      <c r="D16">
        <v>-1</v>
      </c>
      <c r="E16">
        <v>-1</v>
      </c>
      <c r="F16">
        <v>-1</v>
      </c>
      <c r="G16">
        <v>-1</v>
      </c>
      <c r="H16">
        <v>-1</v>
      </c>
      <c r="I16">
        <v>-1</v>
      </c>
      <c r="J16">
        <v>-1</v>
      </c>
      <c r="K16">
        <v>-1</v>
      </c>
      <c r="L16">
        <v>-1</v>
      </c>
      <c r="M16">
        <v>10</v>
      </c>
      <c r="N16">
        <v>-1</v>
      </c>
      <c r="O16">
        <v>10</v>
      </c>
      <c r="P16">
        <v>-1</v>
      </c>
      <c r="Q16">
        <v>10</v>
      </c>
      <c r="R16">
        <v>10</v>
      </c>
      <c r="S16">
        <v>-1</v>
      </c>
      <c r="T16">
        <v>-1</v>
      </c>
      <c r="U16">
        <v>-1</v>
      </c>
    </row>
    <row r="17" spans="1:21" x14ac:dyDescent="0.25">
      <c r="A17" s="10" t="s">
        <v>17</v>
      </c>
      <c r="B17">
        <v>-1</v>
      </c>
      <c r="C17">
        <v>-1</v>
      </c>
      <c r="D17">
        <v>-1</v>
      </c>
      <c r="E17">
        <v>-1</v>
      </c>
      <c r="F17">
        <v>-1</v>
      </c>
      <c r="G17">
        <v>-1</v>
      </c>
      <c r="H17">
        <v>-1</v>
      </c>
      <c r="I17">
        <v>-1</v>
      </c>
      <c r="J17">
        <v>-1</v>
      </c>
      <c r="K17">
        <v>-1</v>
      </c>
      <c r="L17">
        <v>-1</v>
      </c>
      <c r="M17">
        <v>-1</v>
      </c>
      <c r="N17">
        <v>-1</v>
      </c>
      <c r="O17">
        <v>10</v>
      </c>
      <c r="P17">
        <v>10</v>
      </c>
      <c r="Q17">
        <v>-1</v>
      </c>
      <c r="R17">
        <v>10</v>
      </c>
      <c r="S17">
        <v>-1</v>
      </c>
      <c r="T17">
        <v>-1</v>
      </c>
      <c r="U17">
        <v>-1</v>
      </c>
    </row>
    <row r="18" spans="1:21" x14ac:dyDescent="0.25">
      <c r="A18" s="10" t="s">
        <v>18</v>
      </c>
      <c r="B18">
        <v>-1</v>
      </c>
      <c r="C18">
        <v>-1</v>
      </c>
      <c r="D18">
        <v>-1</v>
      </c>
      <c r="E18">
        <v>-1</v>
      </c>
      <c r="F18">
        <v>-1</v>
      </c>
      <c r="G18">
        <v>-1</v>
      </c>
      <c r="H18">
        <v>-1</v>
      </c>
      <c r="I18">
        <v>-1</v>
      </c>
      <c r="J18">
        <v>-1</v>
      </c>
      <c r="K18">
        <v>-1</v>
      </c>
      <c r="L18">
        <v>-1</v>
      </c>
      <c r="M18">
        <v>-1</v>
      </c>
      <c r="N18">
        <v>-1</v>
      </c>
      <c r="O18">
        <v>-1</v>
      </c>
      <c r="P18">
        <v>10</v>
      </c>
      <c r="Q18">
        <v>10</v>
      </c>
      <c r="R18">
        <v>-1</v>
      </c>
      <c r="S18">
        <v>10</v>
      </c>
      <c r="T18">
        <v>-1</v>
      </c>
      <c r="U18">
        <v>-1</v>
      </c>
    </row>
    <row r="19" spans="1:21" x14ac:dyDescent="0.25">
      <c r="A19" s="10" t="s">
        <v>19</v>
      </c>
      <c r="B19">
        <v>-1</v>
      </c>
      <c r="C19">
        <v>-1</v>
      </c>
      <c r="D19">
        <v>-1</v>
      </c>
      <c r="E19">
        <v>-1</v>
      </c>
      <c r="F19">
        <v>-1</v>
      </c>
      <c r="G19">
        <v>-1</v>
      </c>
      <c r="H19">
        <v>-1</v>
      </c>
      <c r="I19">
        <v>-1</v>
      </c>
      <c r="J19">
        <v>-1</v>
      </c>
      <c r="K19">
        <v>-1</v>
      </c>
      <c r="L19">
        <v>-1</v>
      </c>
      <c r="M19">
        <v>-1</v>
      </c>
      <c r="N19">
        <v>-1</v>
      </c>
      <c r="O19">
        <v>-1</v>
      </c>
      <c r="P19">
        <v>-1</v>
      </c>
      <c r="Q19">
        <v>-1</v>
      </c>
      <c r="R19">
        <v>10</v>
      </c>
      <c r="S19">
        <v>-1</v>
      </c>
      <c r="T19">
        <v>10</v>
      </c>
      <c r="U19">
        <v>-1</v>
      </c>
    </row>
    <row r="20" spans="1:21" x14ac:dyDescent="0.25">
      <c r="A20" s="10" t="s">
        <v>20</v>
      </c>
      <c r="B20">
        <v>-1</v>
      </c>
      <c r="C20">
        <v>-1</v>
      </c>
      <c r="D20">
        <v>-1</v>
      </c>
      <c r="E20">
        <v>-1</v>
      </c>
      <c r="F20">
        <v>-1</v>
      </c>
      <c r="G20">
        <v>-1</v>
      </c>
      <c r="H20">
        <v>-1</v>
      </c>
      <c r="I20">
        <v>-1</v>
      </c>
      <c r="J20">
        <v>-1</v>
      </c>
      <c r="K20">
        <v>-1</v>
      </c>
      <c r="L20">
        <v>-1</v>
      </c>
      <c r="M20">
        <v>-1</v>
      </c>
      <c r="N20">
        <v>-1</v>
      </c>
      <c r="O20">
        <v>-1</v>
      </c>
      <c r="P20">
        <v>-1</v>
      </c>
      <c r="Q20">
        <v>-1</v>
      </c>
      <c r="R20">
        <v>-1</v>
      </c>
      <c r="S20">
        <v>10</v>
      </c>
      <c r="T20">
        <v>-1</v>
      </c>
      <c r="U20">
        <v>-1</v>
      </c>
    </row>
    <row r="21" spans="1:21" x14ac:dyDescent="0.25">
      <c r="A21" s="10" t="s">
        <v>21</v>
      </c>
      <c r="B21">
        <v>-1</v>
      </c>
      <c r="C21">
        <v>-1</v>
      </c>
      <c r="D21">
        <v>-1</v>
      </c>
      <c r="E21">
        <v>-1</v>
      </c>
      <c r="F21">
        <v>-1</v>
      </c>
      <c r="G21">
        <v>-1</v>
      </c>
      <c r="H21">
        <v>-1</v>
      </c>
      <c r="I21">
        <v>-1</v>
      </c>
      <c r="J21">
        <v>-1</v>
      </c>
      <c r="K21">
        <v>-1</v>
      </c>
      <c r="L21">
        <v>-1</v>
      </c>
      <c r="M21">
        <v>-1</v>
      </c>
      <c r="N21">
        <v>-1</v>
      </c>
      <c r="O21">
        <v>-1</v>
      </c>
      <c r="P21">
        <v>-1</v>
      </c>
      <c r="Q21">
        <v>-1</v>
      </c>
      <c r="R21">
        <v>-1</v>
      </c>
      <c r="S21">
        <v>-1</v>
      </c>
      <c r="T21">
        <v>-1</v>
      </c>
      <c r="U21">
        <v>-1</v>
      </c>
    </row>
  </sheetData>
  <conditionalFormatting sqref="B2:U21">
    <cfRule type="cellIs" dxfId="8" priority="1" operator="equal">
      <formula>10900</formula>
    </cfRule>
    <cfRule type="cellIs" dxfId="7" priority="2" operator="equal">
      <formula>2000</formula>
    </cfRule>
    <cfRule type="cellIs" dxfId="6" priority="3" operator="greaterThan">
      <formula>0</formula>
    </cfRule>
  </conditionalFormatting>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3B4EA9-517F-410D-A366-EFC2DD82091D}">
  <sheetPr>
    <tabColor theme="7" tint="0.39997558519241921"/>
  </sheetPr>
  <dimension ref="A1:U21"/>
  <sheetViews>
    <sheetView workbookViewId="0">
      <selection activeCell="F30" sqref="F30"/>
    </sheetView>
  </sheetViews>
  <sheetFormatPr defaultColWidth="8.7109375" defaultRowHeight="15" x14ac:dyDescent="0.25"/>
  <cols>
    <col min="2" max="2" width="7.5703125" customWidth="1"/>
    <col min="3" max="3" width="6.5703125" customWidth="1"/>
    <col min="4" max="4" width="7.7109375" customWidth="1"/>
    <col min="5" max="5" width="7.42578125" customWidth="1"/>
  </cols>
  <sheetData>
    <row r="1" spans="1:21" x14ac:dyDescent="0.25">
      <c r="B1" s="10" t="s">
        <v>2</v>
      </c>
      <c r="C1" s="10" t="s">
        <v>3</v>
      </c>
      <c r="D1" s="10" t="s">
        <v>4</v>
      </c>
      <c r="E1" s="10" t="s">
        <v>5</v>
      </c>
      <c r="F1" s="10" t="s">
        <v>6</v>
      </c>
      <c r="G1" s="10" t="s">
        <v>7</v>
      </c>
      <c r="H1" s="10" t="s">
        <v>8</v>
      </c>
      <c r="I1" s="10" t="s">
        <v>9</v>
      </c>
      <c r="J1" s="10" t="s">
        <v>10</v>
      </c>
      <c r="K1" s="10" t="s">
        <v>11</v>
      </c>
      <c r="L1" s="10" t="s">
        <v>12</v>
      </c>
      <c r="M1" s="10" t="s">
        <v>13</v>
      </c>
      <c r="N1" s="10" t="s">
        <v>14</v>
      </c>
      <c r="O1" s="10" t="s">
        <v>15</v>
      </c>
      <c r="P1" s="10" t="s">
        <v>16</v>
      </c>
      <c r="Q1" s="10" t="s">
        <v>17</v>
      </c>
      <c r="R1" s="10" t="s">
        <v>18</v>
      </c>
      <c r="S1" s="10" t="s">
        <v>19</v>
      </c>
      <c r="T1" s="10" t="s">
        <v>20</v>
      </c>
      <c r="U1" s="10" t="s">
        <v>21</v>
      </c>
    </row>
    <row r="2" spans="1:21" x14ac:dyDescent="0.25">
      <c r="A2" s="10" t="s">
        <v>2</v>
      </c>
      <c r="B2">
        <v>-1</v>
      </c>
      <c r="C2">
        <v>10</v>
      </c>
      <c r="D2">
        <v>10</v>
      </c>
      <c r="E2">
        <v>-1</v>
      </c>
      <c r="F2">
        <v>-1</v>
      </c>
      <c r="G2">
        <v>-1</v>
      </c>
      <c r="H2">
        <v>10</v>
      </c>
      <c r="I2">
        <v>-1</v>
      </c>
      <c r="J2">
        <v>-1</v>
      </c>
      <c r="K2">
        <v>-1</v>
      </c>
      <c r="L2">
        <v>-1</v>
      </c>
      <c r="M2">
        <v>-1</v>
      </c>
      <c r="N2">
        <v>-1</v>
      </c>
      <c r="O2">
        <v>-1</v>
      </c>
      <c r="P2">
        <v>-1</v>
      </c>
      <c r="Q2">
        <v>-1</v>
      </c>
      <c r="R2">
        <v>-1</v>
      </c>
      <c r="S2">
        <v>-1</v>
      </c>
      <c r="T2">
        <v>-1</v>
      </c>
      <c r="U2">
        <v>-1</v>
      </c>
    </row>
    <row r="3" spans="1:21" x14ac:dyDescent="0.25">
      <c r="A3" s="10" t="s">
        <v>3</v>
      </c>
      <c r="B3">
        <v>10</v>
      </c>
      <c r="C3">
        <v>-1</v>
      </c>
      <c r="D3">
        <v>-1</v>
      </c>
      <c r="E3">
        <v>-1</v>
      </c>
      <c r="F3">
        <v>-1</v>
      </c>
      <c r="G3">
        <v>-1</v>
      </c>
      <c r="H3">
        <v>-1</v>
      </c>
      <c r="I3">
        <v>-1</v>
      </c>
      <c r="J3">
        <v>-1</v>
      </c>
      <c r="K3">
        <v>-1</v>
      </c>
      <c r="L3">
        <v>-1</v>
      </c>
      <c r="M3">
        <v>-1</v>
      </c>
      <c r="N3">
        <v>-1</v>
      </c>
      <c r="O3">
        <v>-1</v>
      </c>
      <c r="P3">
        <v>-1</v>
      </c>
      <c r="Q3">
        <v>-1</v>
      </c>
      <c r="R3">
        <v>-1</v>
      </c>
      <c r="S3">
        <v>-1</v>
      </c>
      <c r="T3">
        <v>-1</v>
      </c>
      <c r="U3">
        <v>-1</v>
      </c>
    </row>
    <row r="4" spans="1:21" x14ac:dyDescent="0.25">
      <c r="A4" s="10" t="s">
        <v>4</v>
      </c>
      <c r="B4">
        <v>10</v>
      </c>
      <c r="C4">
        <v>-1</v>
      </c>
      <c r="D4">
        <v>-1</v>
      </c>
      <c r="E4">
        <v>10</v>
      </c>
      <c r="F4">
        <v>10</v>
      </c>
      <c r="G4">
        <v>-1</v>
      </c>
      <c r="H4">
        <v>-1</v>
      </c>
      <c r="I4">
        <v>10</v>
      </c>
      <c r="J4">
        <v>-1</v>
      </c>
      <c r="K4">
        <v>-1</v>
      </c>
      <c r="L4">
        <v>-1</v>
      </c>
      <c r="M4">
        <v>-1</v>
      </c>
      <c r="N4">
        <v>-1</v>
      </c>
      <c r="O4">
        <v>-1</v>
      </c>
      <c r="P4">
        <v>-1</v>
      </c>
      <c r="Q4">
        <v>-1</v>
      </c>
      <c r="R4">
        <v>-1</v>
      </c>
      <c r="S4">
        <v>-1</v>
      </c>
      <c r="T4">
        <v>-1</v>
      </c>
      <c r="U4">
        <v>-1</v>
      </c>
    </row>
    <row r="5" spans="1:21" x14ac:dyDescent="0.25">
      <c r="A5" s="10" t="s">
        <v>5</v>
      </c>
      <c r="B5">
        <v>-1</v>
      </c>
      <c r="C5">
        <v>-1</v>
      </c>
      <c r="D5">
        <v>10</v>
      </c>
      <c r="E5">
        <v>-1</v>
      </c>
      <c r="F5">
        <v>10</v>
      </c>
      <c r="G5">
        <v>-1</v>
      </c>
      <c r="H5">
        <v>-1</v>
      </c>
      <c r="I5">
        <v>-1</v>
      </c>
      <c r="J5">
        <v>-1</v>
      </c>
      <c r="K5">
        <v>-1</v>
      </c>
      <c r="L5">
        <v>-1</v>
      </c>
      <c r="M5">
        <v>-1</v>
      </c>
      <c r="N5">
        <v>-1</v>
      </c>
      <c r="O5">
        <v>-1</v>
      </c>
      <c r="P5">
        <v>-1</v>
      </c>
      <c r="Q5">
        <v>-1</v>
      </c>
      <c r="R5">
        <v>-1</v>
      </c>
      <c r="S5">
        <v>-1</v>
      </c>
      <c r="T5">
        <v>-1</v>
      </c>
      <c r="U5">
        <v>-1</v>
      </c>
    </row>
    <row r="6" spans="1:21" x14ac:dyDescent="0.25">
      <c r="A6" s="10" t="s">
        <v>6</v>
      </c>
      <c r="B6">
        <v>-1</v>
      </c>
      <c r="C6">
        <v>-1</v>
      </c>
      <c r="D6">
        <v>10</v>
      </c>
      <c r="E6">
        <v>10</v>
      </c>
      <c r="F6">
        <v>-1</v>
      </c>
      <c r="G6">
        <v>10</v>
      </c>
      <c r="H6">
        <v>-1</v>
      </c>
      <c r="I6">
        <v>10</v>
      </c>
      <c r="J6">
        <v>-1</v>
      </c>
      <c r="K6">
        <v>-1</v>
      </c>
      <c r="L6">
        <v>-1</v>
      </c>
      <c r="M6">
        <v>-1</v>
      </c>
      <c r="N6">
        <v>-1</v>
      </c>
      <c r="O6">
        <v>-1</v>
      </c>
      <c r="P6">
        <v>-1</v>
      </c>
      <c r="Q6">
        <v>-1</v>
      </c>
      <c r="R6">
        <v>-1</v>
      </c>
      <c r="S6">
        <v>-1</v>
      </c>
      <c r="T6">
        <v>-1</v>
      </c>
      <c r="U6">
        <v>-1</v>
      </c>
    </row>
    <row r="7" spans="1:21" x14ac:dyDescent="0.25">
      <c r="A7" s="10" t="s">
        <v>7</v>
      </c>
      <c r="B7">
        <v>-1</v>
      </c>
      <c r="C7">
        <v>-1</v>
      </c>
      <c r="D7">
        <v>-1</v>
      </c>
      <c r="E7">
        <v>-1</v>
      </c>
      <c r="F7">
        <v>10</v>
      </c>
      <c r="G7">
        <v>-1</v>
      </c>
      <c r="H7">
        <v>-1</v>
      </c>
      <c r="I7">
        <v>-1</v>
      </c>
      <c r="J7">
        <v>-1</v>
      </c>
      <c r="K7">
        <v>-1</v>
      </c>
      <c r="L7">
        <v>-1</v>
      </c>
      <c r="M7">
        <v>-1</v>
      </c>
      <c r="N7">
        <v>-1</v>
      </c>
      <c r="O7">
        <v>-1</v>
      </c>
      <c r="P7">
        <v>-1</v>
      </c>
      <c r="Q7">
        <v>-1</v>
      </c>
      <c r="R7">
        <v>-1</v>
      </c>
      <c r="S7">
        <v>-1</v>
      </c>
      <c r="T7">
        <v>-1</v>
      </c>
      <c r="U7">
        <v>-1</v>
      </c>
    </row>
    <row r="8" spans="1:21" x14ac:dyDescent="0.25">
      <c r="A8" s="10" t="s">
        <v>8</v>
      </c>
      <c r="B8">
        <v>10</v>
      </c>
      <c r="C8">
        <v>-1</v>
      </c>
      <c r="D8">
        <v>-1</v>
      </c>
      <c r="E8">
        <v>-1</v>
      </c>
      <c r="F8">
        <v>-1</v>
      </c>
      <c r="G8">
        <v>-1</v>
      </c>
      <c r="H8">
        <v>-1</v>
      </c>
      <c r="I8">
        <v>-1</v>
      </c>
      <c r="J8">
        <v>10</v>
      </c>
      <c r="K8">
        <v>-1</v>
      </c>
      <c r="L8">
        <v>-1</v>
      </c>
      <c r="M8">
        <v>-1</v>
      </c>
      <c r="N8">
        <v>-1</v>
      </c>
      <c r="O8">
        <v>-1</v>
      </c>
      <c r="P8">
        <v>-1</v>
      </c>
      <c r="Q8">
        <v>-1</v>
      </c>
      <c r="R8">
        <v>-1</v>
      </c>
      <c r="S8">
        <v>-1</v>
      </c>
      <c r="T8">
        <v>-1</v>
      </c>
      <c r="U8">
        <v>-1</v>
      </c>
    </row>
    <row r="9" spans="1:21" x14ac:dyDescent="0.25">
      <c r="A9" s="10" t="s">
        <v>9</v>
      </c>
      <c r="B9">
        <v>-1</v>
      </c>
      <c r="C9">
        <v>-1</v>
      </c>
      <c r="D9">
        <v>10</v>
      </c>
      <c r="E9">
        <v>-1</v>
      </c>
      <c r="F9">
        <v>10</v>
      </c>
      <c r="G9">
        <v>-1</v>
      </c>
      <c r="H9">
        <v>-1</v>
      </c>
      <c r="I9">
        <v>-1</v>
      </c>
      <c r="J9">
        <v>10</v>
      </c>
      <c r="K9">
        <v>-1</v>
      </c>
      <c r="L9">
        <v>10</v>
      </c>
      <c r="M9">
        <v>-1</v>
      </c>
      <c r="N9">
        <v>-1</v>
      </c>
      <c r="O9">
        <v>-1</v>
      </c>
      <c r="P9">
        <v>-1</v>
      </c>
      <c r="Q9">
        <v>-1</v>
      </c>
      <c r="R9">
        <v>-1</v>
      </c>
      <c r="S9">
        <v>-1</v>
      </c>
      <c r="T9">
        <v>-1</v>
      </c>
      <c r="U9">
        <v>-1</v>
      </c>
    </row>
    <row r="10" spans="1:21" x14ac:dyDescent="0.25">
      <c r="A10" s="10" t="s">
        <v>10</v>
      </c>
      <c r="B10">
        <v>-1</v>
      </c>
      <c r="C10">
        <v>-1</v>
      </c>
      <c r="D10">
        <v>-1</v>
      </c>
      <c r="E10">
        <v>-1</v>
      </c>
      <c r="F10">
        <v>-1</v>
      </c>
      <c r="G10">
        <v>-1</v>
      </c>
      <c r="H10">
        <v>10</v>
      </c>
      <c r="I10">
        <v>10</v>
      </c>
      <c r="J10">
        <v>-1</v>
      </c>
      <c r="K10">
        <v>10</v>
      </c>
      <c r="L10">
        <v>-1</v>
      </c>
      <c r="M10">
        <v>10</v>
      </c>
      <c r="N10">
        <v>-1</v>
      </c>
      <c r="O10">
        <v>-1</v>
      </c>
      <c r="P10">
        <v>-1</v>
      </c>
      <c r="Q10">
        <v>-1</v>
      </c>
      <c r="R10">
        <v>-1</v>
      </c>
      <c r="S10">
        <v>-1</v>
      </c>
      <c r="T10">
        <v>-1</v>
      </c>
      <c r="U10">
        <v>10</v>
      </c>
    </row>
    <row r="11" spans="1:21" x14ac:dyDescent="0.25">
      <c r="A11" s="10" t="s">
        <v>11</v>
      </c>
      <c r="B11">
        <v>-1</v>
      </c>
      <c r="C11">
        <v>-1</v>
      </c>
      <c r="D11">
        <v>-1</v>
      </c>
      <c r="E11">
        <v>-1</v>
      </c>
      <c r="F11">
        <v>-1</v>
      </c>
      <c r="G11">
        <v>-1</v>
      </c>
      <c r="H11">
        <v>-1</v>
      </c>
      <c r="I11">
        <v>-1</v>
      </c>
      <c r="J11">
        <v>10</v>
      </c>
      <c r="K11">
        <v>-1</v>
      </c>
      <c r="L11">
        <v>-1</v>
      </c>
      <c r="M11">
        <v>10</v>
      </c>
      <c r="N11">
        <v>-1</v>
      </c>
      <c r="O11">
        <v>-1</v>
      </c>
      <c r="P11">
        <v>-1</v>
      </c>
      <c r="Q11">
        <v>-1</v>
      </c>
      <c r="R11">
        <v>-1</v>
      </c>
      <c r="S11">
        <v>-1</v>
      </c>
      <c r="T11">
        <v>-1</v>
      </c>
      <c r="U11">
        <v>-1</v>
      </c>
    </row>
    <row r="12" spans="1:21" x14ac:dyDescent="0.25">
      <c r="A12" s="10" t="s">
        <v>12</v>
      </c>
      <c r="B12">
        <v>-1</v>
      </c>
      <c r="C12">
        <v>-1</v>
      </c>
      <c r="D12">
        <v>-1</v>
      </c>
      <c r="E12">
        <v>-1</v>
      </c>
      <c r="F12">
        <v>-1</v>
      </c>
      <c r="G12">
        <v>-1</v>
      </c>
      <c r="H12">
        <v>-1</v>
      </c>
      <c r="I12">
        <v>10</v>
      </c>
      <c r="J12">
        <v>-1</v>
      </c>
      <c r="K12">
        <v>-1</v>
      </c>
      <c r="L12">
        <v>-1</v>
      </c>
      <c r="M12">
        <v>-1</v>
      </c>
      <c r="N12">
        <v>10</v>
      </c>
      <c r="O12">
        <v>-1</v>
      </c>
      <c r="P12">
        <v>-1</v>
      </c>
      <c r="Q12">
        <v>-1</v>
      </c>
      <c r="R12">
        <v>-1</v>
      </c>
      <c r="S12">
        <v>-1</v>
      </c>
      <c r="T12">
        <v>-1</v>
      </c>
      <c r="U12">
        <v>-1</v>
      </c>
    </row>
    <row r="13" spans="1:21" x14ac:dyDescent="0.25">
      <c r="A13" s="10" t="s">
        <v>13</v>
      </c>
      <c r="B13">
        <v>-1</v>
      </c>
      <c r="C13">
        <v>-1</v>
      </c>
      <c r="D13">
        <v>-1</v>
      </c>
      <c r="E13">
        <v>-1</v>
      </c>
      <c r="F13">
        <v>-1</v>
      </c>
      <c r="G13">
        <v>-1</v>
      </c>
      <c r="H13">
        <v>-1</v>
      </c>
      <c r="I13">
        <v>-1</v>
      </c>
      <c r="J13">
        <v>10</v>
      </c>
      <c r="K13">
        <v>10</v>
      </c>
      <c r="L13">
        <v>-1</v>
      </c>
      <c r="M13">
        <v>-1</v>
      </c>
      <c r="N13">
        <v>-1</v>
      </c>
      <c r="O13">
        <v>10</v>
      </c>
      <c r="P13">
        <v>10</v>
      </c>
      <c r="Q13">
        <v>-1</v>
      </c>
      <c r="R13">
        <v>-1</v>
      </c>
      <c r="S13">
        <v>-1</v>
      </c>
      <c r="T13">
        <v>-1</v>
      </c>
      <c r="U13">
        <v>-1</v>
      </c>
    </row>
    <row r="14" spans="1:21" x14ac:dyDescent="0.25">
      <c r="A14" s="10" t="s">
        <v>14</v>
      </c>
      <c r="B14">
        <v>-1</v>
      </c>
      <c r="C14">
        <v>-1</v>
      </c>
      <c r="D14">
        <v>-1</v>
      </c>
      <c r="E14">
        <v>-1</v>
      </c>
      <c r="F14">
        <v>-1</v>
      </c>
      <c r="G14">
        <v>-1</v>
      </c>
      <c r="H14">
        <v>-1</v>
      </c>
      <c r="I14">
        <v>-1</v>
      </c>
      <c r="J14">
        <v>-1</v>
      </c>
      <c r="K14">
        <v>-1</v>
      </c>
      <c r="L14">
        <v>10</v>
      </c>
      <c r="M14">
        <v>-1</v>
      </c>
      <c r="N14">
        <v>-1</v>
      </c>
      <c r="O14">
        <v>10</v>
      </c>
      <c r="P14">
        <v>-1</v>
      </c>
      <c r="Q14">
        <v>-1</v>
      </c>
      <c r="R14">
        <v>-1</v>
      </c>
      <c r="S14">
        <v>-1</v>
      </c>
      <c r="T14">
        <v>-1</v>
      </c>
      <c r="U14">
        <v>-1</v>
      </c>
    </row>
    <row r="15" spans="1:21" x14ac:dyDescent="0.25">
      <c r="A15" s="10" t="s">
        <v>15</v>
      </c>
      <c r="B15">
        <v>-1</v>
      </c>
      <c r="C15">
        <v>-1</v>
      </c>
      <c r="D15">
        <v>-1</v>
      </c>
      <c r="E15">
        <v>-1</v>
      </c>
      <c r="F15">
        <v>-1</v>
      </c>
      <c r="G15">
        <v>-1</v>
      </c>
      <c r="H15">
        <v>-1</v>
      </c>
      <c r="I15">
        <v>-1</v>
      </c>
      <c r="J15">
        <v>-1</v>
      </c>
      <c r="K15">
        <v>-1</v>
      </c>
      <c r="L15">
        <v>-1</v>
      </c>
      <c r="M15">
        <v>10</v>
      </c>
      <c r="N15">
        <v>10</v>
      </c>
      <c r="O15">
        <v>-1</v>
      </c>
      <c r="P15">
        <v>10</v>
      </c>
      <c r="Q15">
        <v>10</v>
      </c>
      <c r="R15">
        <v>-1</v>
      </c>
      <c r="S15">
        <v>-1</v>
      </c>
      <c r="T15">
        <v>-1</v>
      </c>
      <c r="U15">
        <v>-1</v>
      </c>
    </row>
    <row r="16" spans="1:21" x14ac:dyDescent="0.25">
      <c r="A16" s="10" t="s">
        <v>16</v>
      </c>
      <c r="B16">
        <v>-1</v>
      </c>
      <c r="C16">
        <v>-1</v>
      </c>
      <c r="D16">
        <v>-1</v>
      </c>
      <c r="E16">
        <v>-1</v>
      </c>
      <c r="F16">
        <v>-1</v>
      </c>
      <c r="G16">
        <v>-1</v>
      </c>
      <c r="H16">
        <v>-1</v>
      </c>
      <c r="I16">
        <v>-1</v>
      </c>
      <c r="J16">
        <v>-1</v>
      </c>
      <c r="K16">
        <v>-1</v>
      </c>
      <c r="L16">
        <v>-1</v>
      </c>
      <c r="M16">
        <v>10</v>
      </c>
      <c r="N16">
        <v>-1</v>
      </c>
      <c r="O16">
        <v>10</v>
      </c>
      <c r="P16">
        <v>-1</v>
      </c>
      <c r="Q16">
        <v>10</v>
      </c>
      <c r="R16">
        <v>10</v>
      </c>
      <c r="S16">
        <v>-1</v>
      </c>
      <c r="T16">
        <v>-1</v>
      </c>
      <c r="U16">
        <v>-1</v>
      </c>
    </row>
    <row r="17" spans="1:21" x14ac:dyDescent="0.25">
      <c r="A17" s="10" t="s">
        <v>17</v>
      </c>
      <c r="B17">
        <v>-1</v>
      </c>
      <c r="C17">
        <v>-1</v>
      </c>
      <c r="D17">
        <v>-1</v>
      </c>
      <c r="E17">
        <v>-1</v>
      </c>
      <c r="F17">
        <v>-1</v>
      </c>
      <c r="G17">
        <v>-1</v>
      </c>
      <c r="H17">
        <v>-1</v>
      </c>
      <c r="I17">
        <v>-1</v>
      </c>
      <c r="J17">
        <v>-1</v>
      </c>
      <c r="K17">
        <v>-1</v>
      </c>
      <c r="L17">
        <v>-1</v>
      </c>
      <c r="M17">
        <v>-1</v>
      </c>
      <c r="N17">
        <v>-1</v>
      </c>
      <c r="O17">
        <v>10</v>
      </c>
      <c r="P17">
        <v>10</v>
      </c>
      <c r="Q17">
        <v>-1</v>
      </c>
      <c r="R17">
        <v>10</v>
      </c>
      <c r="S17">
        <v>-1</v>
      </c>
      <c r="T17">
        <v>-1</v>
      </c>
      <c r="U17">
        <v>-1</v>
      </c>
    </row>
    <row r="18" spans="1:21" x14ac:dyDescent="0.25">
      <c r="A18" s="10" t="s">
        <v>18</v>
      </c>
      <c r="B18">
        <v>-1</v>
      </c>
      <c r="C18">
        <v>-1</v>
      </c>
      <c r="D18">
        <v>-1</v>
      </c>
      <c r="E18">
        <v>-1</v>
      </c>
      <c r="F18">
        <v>-1</v>
      </c>
      <c r="G18">
        <v>-1</v>
      </c>
      <c r="H18">
        <v>-1</v>
      </c>
      <c r="I18">
        <v>-1</v>
      </c>
      <c r="J18">
        <v>-1</v>
      </c>
      <c r="K18">
        <v>-1</v>
      </c>
      <c r="L18">
        <v>-1</v>
      </c>
      <c r="M18">
        <v>-1</v>
      </c>
      <c r="N18">
        <v>-1</v>
      </c>
      <c r="O18">
        <v>-1</v>
      </c>
      <c r="P18">
        <v>10</v>
      </c>
      <c r="Q18">
        <v>10</v>
      </c>
      <c r="R18">
        <v>-1</v>
      </c>
      <c r="S18">
        <v>10</v>
      </c>
      <c r="T18">
        <v>-1</v>
      </c>
      <c r="U18">
        <v>-1</v>
      </c>
    </row>
    <row r="19" spans="1:21" x14ac:dyDescent="0.25">
      <c r="A19" s="10" t="s">
        <v>19</v>
      </c>
      <c r="B19">
        <v>-1</v>
      </c>
      <c r="C19">
        <v>-1</v>
      </c>
      <c r="D19">
        <v>-1</v>
      </c>
      <c r="E19">
        <v>-1</v>
      </c>
      <c r="F19">
        <v>-1</v>
      </c>
      <c r="G19">
        <v>-1</v>
      </c>
      <c r="H19">
        <v>-1</v>
      </c>
      <c r="I19">
        <v>-1</v>
      </c>
      <c r="J19">
        <v>-1</v>
      </c>
      <c r="K19">
        <v>-1</v>
      </c>
      <c r="L19">
        <v>-1</v>
      </c>
      <c r="M19">
        <v>-1</v>
      </c>
      <c r="N19">
        <v>-1</v>
      </c>
      <c r="O19">
        <v>-1</v>
      </c>
      <c r="P19">
        <v>-1</v>
      </c>
      <c r="Q19">
        <v>-1</v>
      </c>
      <c r="R19">
        <v>10</v>
      </c>
      <c r="S19">
        <v>-1</v>
      </c>
      <c r="T19">
        <v>10</v>
      </c>
      <c r="U19">
        <v>-1</v>
      </c>
    </row>
    <row r="20" spans="1:21" x14ac:dyDescent="0.25">
      <c r="A20" s="10" t="s">
        <v>20</v>
      </c>
      <c r="B20">
        <v>-1</v>
      </c>
      <c r="C20">
        <v>-1</v>
      </c>
      <c r="D20">
        <v>-1</v>
      </c>
      <c r="E20">
        <v>-1</v>
      </c>
      <c r="F20">
        <v>-1</v>
      </c>
      <c r="G20">
        <v>-1</v>
      </c>
      <c r="H20">
        <v>-1</v>
      </c>
      <c r="I20">
        <v>-1</v>
      </c>
      <c r="J20">
        <v>-1</v>
      </c>
      <c r="K20">
        <v>-1</v>
      </c>
      <c r="L20">
        <v>-1</v>
      </c>
      <c r="M20">
        <v>-1</v>
      </c>
      <c r="N20">
        <v>-1</v>
      </c>
      <c r="O20">
        <v>-1</v>
      </c>
      <c r="P20">
        <v>-1</v>
      </c>
      <c r="Q20">
        <v>-1</v>
      </c>
      <c r="R20">
        <v>-1</v>
      </c>
      <c r="S20">
        <v>10</v>
      </c>
      <c r="T20">
        <v>-1</v>
      </c>
      <c r="U20">
        <v>-1</v>
      </c>
    </row>
    <row r="21" spans="1:21" x14ac:dyDescent="0.25">
      <c r="A21" s="10" t="s">
        <v>21</v>
      </c>
      <c r="B21">
        <v>-1</v>
      </c>
      <c r="C21">
        <v>-1</v>
      </c>
      <c r="D21">
        <v>-1</v>
      </c>
      <c r="E21">
        <v>-1</v>
      </c>
      <c r="F21">
        <v>-1</v>
      </c>
      <c r="G21">
        <v>-1</v>
      </c>
      <c r="H21">
        <v>-1</v>
      </c>
      <c r="I21">
        <v>-1</v>
      </c>
      <c r="J21">
        <v>10</v>
      </c>
      <c r="K21">
        <v>-1</v>
      </c>
      <c r="L21">
        <v>-1</v>
      </c>
      <c r="M21">
        <v>-1</v>
      </c>
      <c r="N21">
        <v>-1</v>
      </c>
      <c r="O21">
        <v>-1</v>
      </c>
      <c r="P21">
        <v>-1</v>
      </c>
      <c r="Q21">
        <v>-1</v>
      </c>
      <c r="R21">
        <v>-1</v>
      </c>
      <c r="S21">
        <v>-1</v>
      </c>
      <c r="T21">
        <v>-1</v>
      </c>
      <c r="U21">
        <v>-1</v>
      </c>
    </row>
  </sheetData>
  <conditionalFormatting sqref="B2:U21">
    <cfRule type="cellIs" dxfId="5" priority="1" operator="equal">
      <formula>10900</formula>
    </cfRule>
    <cfRule type="cellIs" dxfId="4" priority="2" operator="equal">
      <formula>2000</formula>
    </cfRule>
    <cfRule type="cellIs" dxfId="3" priority="3" operator="greaterThan">
      <formula>0</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22A43C-C632-44D6-94BE-EFF4AE66F81C}">
  <sheetPr>
    <tabColor theme="8" tint="-0.249977111117893"/>
  </sheetPr>
  <dimension ref="A1:AJ25"/>
  <sheetViews>
    <sheetView topLeftCell="Z1" workbookViewId="0">
      <selection activeCell="AK1" sqref="AK1"/>
    </sheetView>
  </sheetViews>
  <sheetFormatPr defaultColWidth="20.5703125" defaultRowHeight="15" x14ac:dyDescent="0.25"/>
  <sheetData>
    <row r="1" spans="1:36" s="12" customFormat="1" x14ac:dyDescent="0.25">
      <c r="A1" s="12" t="s">
        <v>71</v>
      </c>
      <c r="B1" s="12" t="s">
        <v>65</v>
      </c>
      <c r="C1" s="12" t="s">
        <v>68</v>
      </c>
      <c r="D1" s="26" t="s">
        <v>70</v>
      </c>
      <c r="E1" s="12" t="s">
        <v>131</v>
      </c>
      <c r="F1" s="12" t="s">
        <v>125</v>
      </c>
      <c r="G1" s="12" t="s">
        <v>355</v>
      </c>
      <c r="H1" s="12" t="s">
        <v>85</v>
      </c>
      <c r="I1" s="12" t="s">
        <v>91</v>
      </c>
      <c r="J1" s="12" t="s">
        <v>124</v>
      </c>
      <c r="K1" s="12" t="s">
        <v>123</v>
      </c>
      <c r="L1" s="12" t="s">
        <v>135</v>
      </c>
      <c r="M1" s="12" t="s">
        <v>126</v>
      </c>
      <c r="N1" s="12" t="s">
        <v>94</v>
      </c>
      <c r="O1" s="12" t="s">
        <v>92</v>
      </c>
      <c r="P1" s="12" t="s">
        <v>84</v>
      </c>
      <c r="Q1" s="12" t="s">
        <v>245</v>
      </c>
      <c r="R1" s="12" t="s">
        <v>249</v>
      </c>
      <c r="S1" s="12" t="s">
        <v>247</v>
      </c>
      <c r="T1" s="12" t="s">
        <v>248</v>
      </c>
      <c r="U1" s="12" t="s">
        <v>250</v>
      </c>
      <c r="V1" s="12" t="s">
        <v>242</v>
      </c>
      <c r="W1" s="12" t="s">
        <v>243</v>
      </c>
      <c r="X1" s="12" t="s">
        <v>244</v>
      </c>
      <c r="Y1" s="12" t="s">
        <v>273</v>
      </c>
      <c r="Z1" s="12" t="s">
        <v>274</v>
      </c>
      <c r="AA1" s="12" t="s">
        <v>294</v>
      </c>
      <c r="AB1" s="12" t="s">
        <v>296</v>
      </c>
      <c r="AC1" s="12" t="s">
        <v>297</v>
      </c>
      <c r="AD1" s="12" t="s">
        <v>373</v>
      </c>
      <c r="AE1" s="12" t="s">
        <v>415</v>
      </c>
      <c r="AF1" s="12" t="s">
        <v>414</v>
      </c>
      <c r="AG1" s="12" t="s">
        <v>445</v>
      </c>
      <c r="AH1" s="12" t="s">
        <v>446</v>
      </c>
      <c r="AI1" s="12" t="s">
        <v>204</v>
      </c>
      <c r="AJ1" s="12" t="s">
        <v>464</v>
      </c>
    </row>
    <row r="2" spans="1:36" x14ac:dyDescent="0.25">
      <c r="A2" s="1">
        <v>0</v>
      </c>
      <c r="B2" s="1">
        <f>'Cost Technologies'!S9*'Cost Technologies'!$S$7</f>
        <v>19.8</v>
      </c>
      <c r="C2" s="1">
        <f>'Cost Technologies'!V9*'Cost Technologies'!$V$7</f>
        <v>34.65</v>
      </c>
      <c r="D2" s="1">
        <f>'Cost Technologies'!Y9*'Cost Technologies'!$Y$7</f>
        <v>57.42</v>
      </c>
      <c r="E2" s="1">
        <f>'Cost Technologies'!AN9*'Cost Technologies'!$AN$7</f>
        <v>1.2263999999999999</v>
      </c>
      <c r="F2" s="1">
        <f>'Cost Technologies'!AQ9*'Cost Technologies'!$AQ$7</f>
        <v>2.52E-2</v>
      </c>
      <c r="G2" s="1">
        <f>'Cost Technologies'!AW9*'Cost Technologies'!$AW$7</f>
        <v>0.30420000000000003</v>
      </c>
      <c r="H2" s="1">
        <f>'Cost Technologies'!AZ9*'Cost Technologies'!$AZ$7</f>
        <v>21.400000000000002</v>
      </c>
      <c r="I2" s="1">
        <f>'Cost Technologies'!BF9*'Cost Technologies'!$BF$7</f>
        <v>99</v>
      </c>
      <c r="J2" s="1">
        <f>'Cost Technologies'!AK9*'Cost Technologies'!$AK$7</f>
        <v>35.588160000000002</v>
      </c>
      <c r="K2" s="1">
        <f>'Cost Technologies'!AB9*'Cost Technologies'!$AB$7</f>
        <v>60</v>
      </c>
      <c r="L2" s="1">
        <f>'Cost Technologies'!G9*'Cost Technologies'!$G$7</f>
        <v>0</v>
      </c>
      <c r="M2" s="1">
        <f>'Cost Technologies'!J9*'Cost Technologies'!$J$7</f>
        <v>0</v>
      </c>
      <c r="N2" s="1">
        <f>'Cost Technologies'!M9*'Cost Technologies'!$M$7</f>
        <v>0</v>
      </c>
      <c r="O2" s="1"/>
      <c r="P2" s="75">
        <v>0</v>
      </c>
      <c r="Q2" s="75">
        <v>75</v>
      </c>
      <c r="R2" s="75">
        <v>100</v>
      </c>
      <c r="S2" s="75">
        <v>75</v>
      </c>
      <c r="T2" s="75">
        <v>75</v>
      </c>
      <c r="U2" s="75">
        <v>100</v>
      </c>
      <c r="V2" s="75">
        <v>100</v>
      </c>
      <c r="W2" s="75">
        <v>100</v>
      </c>
      <c r="X2" s="75">
        <v>700</v>
      </c>
      <c r="Y2">
        <f>'Cost Technologies'!AE9*'Cost Technologies'!$AE$7</f>
        <v>23.625</v>
      </c>
      <c r="Z2">
        <f>'Cost Technologies'!AH9*'Cost Technologies'!$AH$7</f>
        <v>23.625</v>
      </c>
      <c r="AA2">
        <f>'Cost Technologies'!P9*'Cost Technologies'!$P$7</f>
        <v>28.518000000000001</v>
      </c>
      <c r="AB2" s="1">
        <f>'Cost Technologies'!BC9*'Cost Technologies'!$BC$7</f>
        <v>99</v>
      </c>
      <c r="AC2" s="1">
        <v>0</v>
      </c>
      <c r="AD2" s="44">
        <f>'Cost Technologies'!BU9</f>
        <v>14.799999999999999</v>
      </c>
      <c r="AE2">
        <f>'Cost Technologies'!BC9*'Cost Technologies'!$BC$7</f>
        <v>99</v>
      </c>
      <c r="AF2">
        <f>'Cost Technologies'!BC9*'Cost Technologies'!$BC$7</f>
        <v>99</v>
      </c>
      <c r="AG2">
        <f>'Cost Technologies'!BL9*'Cost Technologies'!$BL$7</f>
        <v>167.99</v>
      </c>
      <c r="AH2">
        <f>'Cost Technologies'!BO9*'Cost Technologies'!$BO$7</f>
        <v>219</v>
      </c>
      <c r="AI2">
        <f>'Cost Technologies'!BR9*'Cost Technologies'!$BQ$7</f>
        <v>15.836</v>
      </c>
      <c r="AJ2">
        <f>'Cost Technologies'!BX9*'Cost Technologies'!$BX$7</f>
        <v>35.22</v>
      </c>
    </row>
    <row r="3" spans="1:36" x14ac:dyDescent="0.25">
      <c r="A3" s="1">
        <v>1</v>
      </c>
      <c r="B3" s="1">
        <f>'Cost Technologies'!S10*'Cost Technologies'!$S$7</f>
        <v>19.8</v>
      </c>
      <c r="C3" s="1">
        <f>'Cost Technologies'!V10*'Cost Technologies'!$V$7</f>
        <v>34.65</v>
      </c>
      <c r="D3" s="1">
        <f>'Cost Technologies'!Y10*'Cost Technologies'!$Y$7</f>
        <v>43.56</v>
      </c>
      <c r="E3" s="1">
        <f>'Cost Technologies'!AN10*'Cost Technologies'!$AN$7</f>
        <v>0.94169999999999998</v>
      </c>
      <c r="F3" s="1">
        <f>'Cost Technologies'!AQ10*'Cost Technologies'!$AQ$7</f>
        <v>2.52E-2</v>
      </c>
      <c r="G3" s="1">
        <f>'Cost Technologies'!AW10*'Cost Technologies'!$AW$7</f>
        <v>0.27079999999999999</v>
      </c>
      <c r="H3" s="1">
        <f>'Cost Technologies'!AZ10*'Cost Technologies'!$AZ$7</f>
        <v>21.400000000000002</v>
      </c>
      <c r="I3" s="1">
        <f>'Cost Technologies'!BF10*'Cost Technologies'!$BF$7</f>
        <v>99</v>
      </c>
      <c r="J3" s="1">
        <f>'Cost Technologies'!AK10*'Cost Technologies'!$AK$7</f>
        <v>30.50413714285715</v>
      </c>
      <c r="K3" s="1">
        <f>'Cost Technologies'!AB10*'Cost Technologies'!$AB$7</f>
        <v>50</v>
      </c>
      <c r="L3" s="1">
        <f>'Cost Technologies'!G10*'Cost Technologies'!$G$7</f>
        <v>0</v>
      </c>
      <c r="M3" s="1">
        <f>'Cost Technologies'!J10*'Cost Technologies'!$J$7</f>
        <v>0</v>
      </c>
      <c r="N3" s="1">
        <f>'Cost Technologies'!M10*'Cost Technologies'!$M$7</f>
        <v>0</v>
      </c>
      <c r="O3" s="1"/>
      <c r="P3" s="75">
        <v>0</v>
      </c>
      <c r="Q3" s="75">
        <v>75</v>
      </c>
      <c r="R3" s="75">
        <v>100</v>
      </c>
      <c r="S3" s="75">
        <v>75</v>
      </c>
      <c r="T3" s="75">
        <v>75</v>
      </c>
      <c r="U3" s="75">
        <v>100</v>
      </c>
      <c r="V3" s="75">
        <v>100</v>
      </c>
      <c r="W3" s="75">
        <v>100</v>
      </c>
      <c r="X3" s="75">
        <v>700</v>
      </c>
      <c r="Y3">
        <f>'Cost Technologies'!AE10*'Cost Technologies'!$AE$7</f>
        <v>23.625</v>
      </c>
      <c r="Z3">
        <f>'Cost Technologies'!AH10*'Cost Technologies'!$AH$7</f>
        <v>23.625</v>
      </c>
      <c r="AA3">
        <f>'Cost Technologies'!P10*'Cost Technologies'!$P$7</f>
        <v>28.518000000000001</v>
      </c>
      <c r="AB3" s="1">
        <f>'Cost Technologies'!BC10*'Cost Technologies'!$BC$7</f>
        <v>99</v>
      </c>
      <c r="AC3" s="1">
        <v>0</v>
      </c>
      <c r="AD3" s="44">
        <f>'Cost Technologies'!BU10</f>
        <v>12.7</v>
      </c>
      <c r="AE3">
        <f>'Cost Technologies'!BC10*'Cost Technologies'!$BC$7</f>
        <v>99</v>
      </c>
      <c r="AF3">
        <f>'Cost Technologies'!BC10*'Cost Technologies'!$BC$7</f>
        <v>99</v>
      </c>
      <c r="AG3">
        <f>'Cost Technologies'!BL10*'Cost Technologies'!$BL$7</f>
        <v>146.59</v>
      </c>
      <c r="AH3">
        <f>'Cost Technologies'!BO10*'Cost Technologies'!$BO$7</f>
        <v>219</v>
      </c>
      <c r="AI3">
        <f>'Cost Technologies'!BR10*'Cost Technologies'!$BQ$7</f>
        <v>13.589</v>
      </c>
      <c r="AJ3">
        <f>'Cost Technologies'!BX10*'Cost Technologies'!$BX$7</f>
        <v>35.22</v>
      </c>
    </row>
    <row r="4" spans="1:36" x14ac:dyDescent="0.25">
      <c r="A4" s="1">
        <v>2</v>
      </c>
      <c r="B4" s="1">
        <f>'Cost Technologies'!S11*'Cost Technologies'!$S$7</f>
        <v>19.8</v>
      </c>
      <c r="C4" s="1">
        <f>'Cost Technologies'!V11*'Cost Technologies'!$V$7</f>
        <v>34.65</v>
      </c>
      <c r="D4" s="1">
        <f>'Cost Technologies'!Y11*'Cost Technologies'!$Y$7</f>
        <v>41.58</v>
      </c>
      <c r="E4" s="1">
        <f>'Cost Technologies'!AN11*'Cost Technologies'!$AN$7</f>
        <v>0.86869999999999992</v>
      </c>
      <c r="F4" s="1">
        <f>'Cost Technologies'!AQ11*'Cost Technologies'!$AQ$7</f>
        <v>2.52E-2</v>
      </c>
      <c r="G4" s="1">
        <f>'Cost Technologies'!AW11*'Cost Technologies'!$AW$7</f>
        <v>0.25159999999999999</v>
      </c>
      <c r="H4" s="1">
        <f>'Cost Technologies'!AZ11*'Cost Technologies'!$AZ$7</f>
        <v>21.400000000000002</v>
      </c>
      <c r="I4" s="1">
        <f>'Cost Technologies'!BF11*'Cost Technologies'!$BF$7</f>
        <v>99</v>
      </c>
      <c r="J4" s="1">
        <f>'Cost Technologies'!AK11*'Cost Technologies'!$AK$7</f>
        <v>25.420114285714291</v>
      </c>
      <c r="K4" s="1">
        <f>'Cost Technologies'!AB11*'Cost Technologies'!$AB$7</f>
        <v>40</v>
      </c>
      <c r="L4" s="1">
        <f>'Cost Technologies'!G11*'Cost Technologies'!$G$7</f>
        <v>0</v>
      </c>
      <c r="M4" s="1">
        <f>'Cost Technologies'!J11*'Cost Technologies'!$J$7</f>
        <v>0</v>
      </c>
      <c r="N4" s="1">
        <f>'Cost Technologies'!M11*'Cost Technologies'!$M$7</f>
        <v>0</v>
      </c>
      <c r="O4" s="1"/>
      <c r="P4" s="75">
        <v>0</v>
      </c>
      <c r="Q4" s="75">
        <v>75</v>
      </c>
      <c r="R4" s="75">
        <v>100</v>
      </c>
      <c r="S4" s="75">
        <v>75</v>
      </c>
      <c r="T4" s="75">
        <v>75</v>
      </c>
      <c r="U4" s="75">
        <v>100</v>
      </c>
      <c r="V4" s="75">
        <v>100</v>
      </c>
      <c r="W4" s="75">
        <v>100</v>
      </c>
      <c r="X4" s="75">
        <v>700</v>
      </c>
      <c r="Y4">
        <f>'Cost Technologies'!AE11*'Cost Technologies'!$AE$7</f>
        <v>23.625</v>
      </c>
      <c r="Z4">
        <f>'Cost Technologies'!AH11*'Cost Technologies'!$AH$7</f>
        <v>23.625</v>
      </c>
      <c r="AA4">
        <f>'Cost Technologies'!P11*'Cost Technologies'!$P$7</f>
        <v>28.518000000000001</v>
      </c>
      <c r="AB4" s="1">
        <f>'Cost Technologies'!BC11*'Cost Technologies'!$BC$7</f>
        <v>99</v>
      </c>
      <c r="AC4" s="1">
        <v>0</v>
      </c>
      <c r="AD4" s="44">
        <f>'Cost Technologies'!BU11</f>
        <v>10.6</v>
      </c>
      <c r="AE4">
        <f>'Cost Technologies'!BC11*'Cost Technologies'!$BC$7</f>
        <v>99</v>
      </c>
      <c r="AF4">
        <f>'Cost Technologies'!BC11*'Cost Technologies'!$BC$7</f>
        <v>99</v>
      </c>
      <c r="AG4">
        <f>'Cost Technologies'!BL11*'Cost Technologies'!$BL$7</f>
        <v>146.59</v>
      </c>
      <c r="AH4">
        <f>'Cost Technologies'!BO11*'Cost Technologies'!$BO$7</f>
        <v>219</v>
      </c>
      <c r="AI4">
        <f>'Cost Technologies'!BR11*'Cost Technologies'!$BQ$7</f>
        <v>11.342000000000001</v>
      </c>
      <c r="AJ4">
        <f>'Cost Technologies'!BX11*'Cost Technologies'!$BX$7</f>
        <v>35.22</v>
      </c>
    </row>
    <row r="5" spans="1:36" x14ac:dyDescent="0.25">
      <c r="A5" s="1">
        <v>3</v>
      </c>
      <c r="B5" s="1">
        <f>'Cost Technologies'!S12*'Cost Technologies'!$S$7</f>
        <v>19.8</v>
      </c>
      <c r="C5" s="1">
        <f>'Cost Technologies'!V12*'Cost Technologies'!$V$7</f>
        <v>34.65</v>
      </c>
      <c r="D5" s="1">
        <f>'Cost Technologies'!Y12*'Cost Technologies'!$Y$7</f>
        <v>39.6</v>
      </c>
      <c r="E5" s="1">
        <f>'Cost Technologies'!AN12*'Cost Technologies'!$AN$7</f>
        <v>0.80300000000000005</v>
      </c>
      <c r="F5" s="1">
        <f>'Cost Technologies'!AQ12*'Cost Technologies'!$AQ$7</f>
        <v>2.52E-2</v>
      </c>
      <c r="G5" s="1">
        <f>'Cost Technologies'!AW12*'Cost Technologies'!$AW$7</f>
        <v>0.2324</v>
      </c>
      <c r="H5" s="1">
        <f>'Cost Technologies'!AZ12*'Cost Technologies'!$AZ$7</f>
        <v>21.400000000000002</v>
      </c>
      <c r="I5" s="1">
        <f>'Cost Technologies'!BF12*'Cost Technologies'!$BF$7</f>
        <v>99</v>
      </c>
      <c r="J5" s="1">
        <f>'Cost Technologies'!AK12*'Cost Technologies'!$AK$7</f>
        <v>20.336091428571432</v>
      </c>
      <c r="K5" s="1">
        <f>'Cost Technologies'!AB12*'Cost Technologies'!$AB$7</f>
        <v>35</v>
      </c>
      <c r="L5" s="1">
        <f>'Cost Technologies'!G12*'Cost Technologies'!$G$7</f>
        <v>0</v>
      </c>
      <c r="M5" s="1">
        <f>'Cost Technologies'!J12*'Cost Technologies'!$J$7</f>
        <v>0</v>
      </c>
      <c r="N5" s="1">
        <f>'Cost Technologies'!M12*'Cost Technologies'!$M$7</f>
        <v>0</v>
      </c>
      <c r="O5" s="1"/>
      <c r="P5" s="75">
        <v>0</v>
      </c>
      <c r="Q5" s="75">
        <v>75</v>
      </c>
      <c r="R5" s="75">
        <v>100</v>
      </c>
      <c r="S5" s="75">
        <v>75</v>
      </c>
      <c r="T5" s="75">
        <v>75</v>
      </c>
      <c r="U5" s="75">
        <v>100</v>
      </c>
      <c r="V5" s="75">
        <v>100</v>
      </c>
      <c r="W5" s="75">
        <v>100</v>
      </c>
      <c r="X5" s="75">
        <v>700</v>
      </c>
      <c r="Y5">
        <f>'Cost Technologies'!AE12*'Cost Technologies'!$AE$7</f>
        <v>23.625</v>
      </c>
      <c r="Z5">
        <f>'Cost Technologies'!AH12*'Cost Technologies'!$AH$7</f>
        <v>23.625</v>
      </c>
      <c r="AA5">
        <f>'Cost Technologies'!P12*'Cost Technologies'!$P$7</f>
        <v>28.518000000000001</v>
      </c>
      <c r="AB5" s="1">
        <f>'Cost Technologies'!BC12*'Cost Technologies'!$BC$7</f>
        <v>99</v>
      </c>
      <c r="AC5" s="1">
        <v>0</v>
      </c>
      <c r="AD5" s="44">
        <f>'Cost Technologies'!BU12</f>
        <v>8.5</v>
      </c>
      <c r="AE5">
        <f>'Cost Technologies'!BC12*'Cost Technologies'!$BC$7</f>
        <v>99</v>
      </c>
      <c r="AF5">
        <f>'Cost Technologies'!BC12*'Cost Technologies'!$BC$7</f>
        <v>99</v>
      </c>
      <c r="AG5">
        <f>'Cost Technologies'!BL12*'Cost Technologies'!$BL$7</f>
        <v>124.12</v>
      </c>
      <c r="AH5">
        <f>'Cost Technologies'!BO12*'Cost Technologies'!$BO$7</f>
        <v>219</v>
      </c>
      <c r="AI5">
        <f>'Cost Technologies'!BR12*'Cost Technologies'!$BQ$7</f>
        <v>9.0950000000000006</v>
      </c>
      <c r="AJ5">
        <f>'Cost Technologies'!BX12*'Cost Technologies'!$BX$7</f>
        <v>35.22</v>
      </c>
    </row>
    <row r="6" spans="1:36" x14ac:dyDescent="0.25">
      <c r="A6" s="1">
        <v>4</v>
      </c>
      <c r="B6" s="1">
        <f>'Cost Technologies'!S13*'Cost Technologies'!$S$7</f>
        <v>19.8</v>
      </c>
      <c r="C6" s="1">
        <f>'Cost Technologies'!V13*'Cost Technologies'!$V$7</f>
        <v>34.65</v>
      </c>
      <c r="D6" s="1">
        <f>'Cost Technologies'!Y13*'Cost Technologies'!$Y$7</f>
        <v>38.61</v>
      </c>
      <c r="E6" s="1">
        <f>'Cost Technologies'!AN13*'Cost Technologies'!$AN$7</f>
        <v>0.73</v>
      </c>
      <c r="F6" s="1">
        <f>'Cost Technologies'!AQ13*'Cost Technologies'!$AQ$7</f>
        <v>2.52E-2</v>
      </c>
      <c r="G6" s="1">
        <f>'Cost Technologies'!AW13*'Cost Technologies'!$AW$7</f>
        <v>0.21300000000000002</v>
      </c>
      <c r="H6" s="1">
        <f>'Cost Technologies'!AZ13*'Cost Technologies'!$AZ$7</f>
        <v>21.400000000000002</v>
      </c>
      <c r="I6" s="1">
        <f>'Cost Technologies'!BF13*'Cost Technologies'!$BF$7</f>
        <v>99</v>
      </c>
      <c r="J6" s="1">
        <f>'Cost Technologies'!AK13*'Cost Technologies'!$AK$7</f>
        <v>15.252068571428575</v>
      </c>
      <c r="K6" s="1">
        <f>'Cost Technologies'!AB13*'Cost Technologies'!$AB$7</f>
        <v>30</v>
      </c>
      <c r="L6" s="1">
        <f>'Cost Technologies'!G13*'Cost Technologies'!$G$7</f>
        <v>0</v>
      </c>
      <c r="M6" s="1">
        <f>'Cost Technologies'!J13*'Cost Technologies'!$J$7</f>
        <v>0</v>
      </c>
      <c r="N6" s="1">
        <f>'Cost Technologies'!M13*'Cost Technologies'!$M$7</f>
        <v>0</v>
      </c>
      <c r="O6" s="1"/>
      <c r="P6" s="75">
        <v>0</v>
      </c>
      <c r="Q6" s="75">
        <v>75</v>
      </c>
      <c r="R6" s="75">
        <v>100</v>
      </c>
      <c r="S6" s="75">
        <v>75</v>
      </c>
      <c r="T6" s="75">
        <v>75</v>
      </c>
      <c r="U6" s="75">
        <v>100</v>
      </c>
      <c r="V6" s="75">
        <v>100</v>
      </c>
      <c r="W6" s="75">
        <v>100</v>
      </c>
      <c r="X6" s="75">
        <v>700</v>
      </c>
      <c r="Y6">
        <f>'Cost Technologies'!AE13*'Cost Technologies'!$AE$7</f>
        <v>23.625</v>
      </c>
      <c r="Z6">
        <f>'Cost Technologies'!AH13*'Cost Technologies'!$AH$7</f>
        <v>23.625</v>
      </c>
      <c r="AA6">
        <f>'Cost Technologies'!P13*'Cost Technologies'!$P$7</f>
        <v>28.518000000000001</v>
      </c>
      <c r="AB6" s="1">
        <f>'Cost Technologies'!BC13*'Cost Technologies'!$BC$7</f>
        <v>99</v>
      </c>
      <c r="AC6" s="1">
        <v>0</v>
      </c>
      <c r="AD6" s="44">
        <f>'Cost Technologies'!BU13</f>
        <v>7.95</v>
      </c>
      <c r="AE6">
        <f>'Cost Technologies'!BC13*'Cost Technologies'!$BC$7</f>
        <v>99</v>
      </c>
      <c r="AF6">
        <f>'Cost Technologies'!BC13*'Cost Technologies'!$BC$7</f>
        <v>99</v>
      </c>
      <c r="AG6">
        <f>'Cost Technologies'!BL13*'Cost Technologies'!$BL$7</f>
        <v>124.12</v>
      </c>
      <c r="AH6">
        <f>'Cost Technologies'!BO13*'Cost Technologies'!$BO$7</f>
        <v>219</v>
      </c>
      <c r="AI6">
        <f>'Cost Technologies'!BR13*'Cost Technologies'!$BQ$7</f>
        <v>8.5065000000000008</v>
      </c>
      <c r="AJ6">
        <f>'Cost Technologies'!BX13*'Cost Technologies'!$BX$7</f>
        <v>35.22</v>
      </c>
    </row>
    <row r="7" spans="1:36" x14ac:dyDescent="0.25">
      <c r="A7" s="1">
        <v>5</v>
      </c>
      <c r="B7" s="1">
        <f>'Cost Technologies'!S14*'Cost Technologies'!$S$7</f>
        <v>19.8</v>
      </c>
      <c r="C7" s="1">
        <f>'Cost Technologies'!V14*'Cost Technologies'!$V$7</f>
        <v>34.65</v>
      </c>
      <c r="D7" s="1">
        <f>'Cost Technologies'!Y14*'Cost Technologies'!$Y$7</f>
        <v>37.619999999999997</v>
      </c>
      <c r="E7" s="1">
        <f>'Cost Technologies'!AN14*'Cost Technologies'!$AN$7</f>
        <v>0.65700000000000003</v>
      </c>
      <c r="F7" s="1">
        <f>'Cost Technologies'!AQ14*'Cost Technologies'!$AQ$7</f>
        <v>2.52E-2</v>
      </c>
      <c r="G7" s="1">
        <f>'Cost Technologies'!AW14*'Cost Technologies'!$AW$7</f>
        <v>0.21300000000000002</v>
      </c>
      <c r="H7" s="1">
        <f>'Cost Technologies'!AZ14*'Cost Technologies'!$AZ$7</f>
        <v>21.400000000000002</v>
      </c>
      <c r="I7" s="1">
        <f>'Cost Technologies'!BF14*'Cost Technologies'!$BF$7</f>
        <v>99</v>
      </c>
      <c r="J7" s="1">
        <f>'Cost Technologies'!AK14*'Cost Technologies'!$AK$7</f>
        <v>10.168045714285716</v>
      </c>
      <c r="K7" s="1">
        <f>'Cost Technologies'!AB14*'Cost Technologies'!$AB$7</f>
        <v>25</v>
      </c>
      <c r="L7" s="1">
        <f>'Cost Technologies'!G14*'Cost Technologies'!$G$7</f>
        <v>0</v>
      </c>
      <c r="M7" s="1">
        <f>'Cost Technologies'!J14*'Cost Technologies'!$J$7</f>
        <v>0</v>
      </c>
      <c r="N7" s="1">
        <f>'Cost Technologies'!M14*'Cost Technologies'!$M$7</f>
        <v>0</v>
      </c>
      <c r="O7" s="1"/>
      <c r="P7" s="75">
        <v>0</v>
      </c>
      <c r="Q7" s="75">
        <v>75</v>
      </c>
      <c r="R7" s="75">
        <v>100</v>
      </c>
      <c r="S7" s="75">
        <v>75</v>
      </c>
      <c r="T7" s="75">
        <v>75</v>
      </c>
      <c r="U7" s="75">
        <v>100</v>
      </c>
      <c r="V7" s="75">
        <v>100</v>
      </c>
      <c r="W7" s="75">
        <v>100</v>
      </c>
      <c r="X7" s="75">
        <v>700</v>
      </c>
      <c r="Y7">
        <f>'Cost Technologies'!AE14*'Cost Technologies'!$AE$7</f>
        <v>23.625</v>
      </c>
      <c r="Z7">
        <f>'Cost Technologies'!AH14*'Cost Technologies'!$AH$7</f>
        <v>23.625</v>
      </c>
      <c r="AA7">
        <f>'Cost Technologies'!P14*'Cost Technologies'!$P$7</f>
        <v>28.518000000000001</v>
      </c>
      <c r="AB7" s="1">
        <f>'Cost Technologies'!BC14*'Cost Technologies'!$BC$7</f>
        <v>99</v>
      </c>
      <c r="AC7" s="1">
        <v>0</v>
      </c>
      <c r="AD7" s="44">
        <f>'Cost Technologies'!BU14</f>
        <v>7.4</v>
      </c>
      <c r="AE7">
        <f>'Cost Technologies'!BC14*'Cost Technologies'!$BC$7</f>
        <v>99</v>
      </c>
      <c r="AF7">
        <f>'Cost Technologies'!BC14*'Cost Technologies'!$BC$7</f>
        <v>99</v>
      </c>
      <c r="AG7">
        <f>'Cost Technologies'!BL14*'Cost Technologies'!$BL$7</f>
        <v>116.63000000000001</v>
      </c>
      <c r="AH7">
        <f>'Cost Technologies'!BO14*'Cost Technologies'!$BO$7</f>
        <v>219</v>
      </c>
      <c r="AI7">
        <f>'Cost Technologies'!BR14*'Cost Technologies'!$BQ$7</f>
        <v>7.918000000000001</v>
      </c>
      <c r="AJ7">
        <f>'Cost Technologies'!BX14*'Cost Technologies'!$BX$7</f>
        <v>35.22</v>
      </c>
    </row>
    <row r="8" spans="1:36" x14ac:dyDescent="0.25">
      <c r="A8" s="1">
        <v>6</v>
      </c>
      <c r="B8" s="1">
        <f>'Cost Technologies'!S15*'Cost Technologies'!$S$7</f>
        <v>19.8</v>
      </c>
      <c r="C8" s="1">
        <f>'Cost Technologies'!V15*'Cost Technologies'!$V$7</f>
        <v>34.65</v>
      </c>
      <c r="D8" s="1">
        <f>'Cost Technologies'!Y15*'Cost Technologies'!$Y$7</f>
        <v>37.619999999999997</v>
      </c>
      <c r="E8" s="1">
        <f>'Cost Technologies'!AN15*'Cost Technologies'!$AN$7</f>
        <v>0.65700000000000003</v>
      </c>
      <c r="F8" s="1">
        <f>'Cost Technologies'!AQ15*'Cost Technologies'!$AQ$7</f>
        <v>2.52E-2</v>
      </c>
      <c r="G8" s="1">
        <f>'Cost Technologies'!AW15*'Cost Technologies'!$AW$7</f>
        <v>0.21300000000000002</v>
      </c>
      <c r="H8" s="1">
        <f>'Cost Technologies'!AZ15*'Cost Technologies'!$AZ$7</f>
        <v>21.400000000000002</v>
      </c>
      <c r="I8" s="1">
        <f>'Cost Technologies'!BF15*'Cost Technologies'!$BF$7</f>
        <v>99</v>
      </c>
      <c r="J8" s="1">
        <f>'Cost Technologies'!AK15*'Cost Technologies'!$AK$7</f>
        <v>10.168045714285716</v>
      </c>
      <c r="K8" s="1">
        <f>'Cost Technologies'!AB15*'Cost Technologies'!$AB$7</f>
        <v>20</v>
      </c>
      <c r="L8" s="1">
        <f>'Cost Technologies'!G15*'Cost Technologies'!$G$7</f>
        <v>0</v>
      </c>
      <c r="M8" s="1">
        <f>'Cost Technologies'!J15*'Cost Technologies'!$J$7</f>
        <v>0</v>
      </c>
      <c r="N8" s="1">
        <f>'Cost Technologies'!M15*'Cost Technologies'!$M$7</f>
        <v>0</v>
      </c>
      <c r="O8" s="1"/>
      <c r="P8" s="75">
        <v>0</v>
      </c>
      <c r="Q8" s="75">
        <v>75</v>
      </c>
      <c r="R8" s="75">
        <v>100</v>
      </c>
      <c r="S8" s="75">
        <v>75</v>
      </c>
      <c r="T8" s="75">
        <v>75</v>
      </c>
      <c r="U8" s="75">
        <v>100</v>
      </c>
      <c r="V8" s="75">
        <v>100</v>
      </c>
      <c r="W8" s="75">
        <v>100</v>
      </c>
      <c r="X8" s="75">
        <v>700</v>
      </c>
      <c r="Y8">
        <f>'Cost Technologies'!AE15*'Cost Technologies'!$AE$7</f>
        <v>23.625</v>
      </c>
      <c r="Z8">
        <f>'Cost Technologies'!AH15*'Cost Technologies'!$AH$7</f>
        <v>23.625</v>
      </c>
      <c r="AA8">
        <f>'Cost Technologies'!P15*'Cost Technologies'!$P$7</f>
        <v>28.518000000000001</v>
      </c>
      <c r="AB8" s="1">
        <f>'Cost Technologies'!BC15*'Cost Technologies'!$BC$7</f>
        <v>99</v>
      </c>
      <c r="AC8" s="1">
        <v>0</v>
      </c>
      <c r="AD8" s="44">
        <f>'Cost Technologies'!BU15</f>
        <v>7.4</v>
      </c>
      <c r="AE8">
        <f>'Cost Technologies'!BC15*'Cost Technologies'!$BC$7</f>
        <v>99</v>
      </c>
      <c r="AF8">
        <f>'Cost Technologies'!BC15*'Cost Technologies'!$BC$7</f>
        <v>99</v>
      </c>
      <c r="AG8">
        <f>'Cost Technologies'!BL15*'Cost Technologies'!$BL$7</f>
        <v>116.63000000000001</v>
      </c>
      <c r="AH8">
        <f>'Cost Technologies'!BO15*'Cost Technologies'!$BO$7</f>
        <v>219</v>
      </c>
      <c r="AI8">
        <f>'Cost Technologies'!BR15*'Cost Technologies'!$BQ$7</f>
        <v>7.918000000000001</v>
      </c>
      <c r="AJ8">
        <f>'Cost Technologies'!BX15*'Cost Technologies'!$BX$7</f>
        <v>35.22</v>
      </c>
    </row>
    <row r="9" spans="1:36" x14ac:dyDescent="0.25">
      <c r="A9" s="1"/>
      <c r="B9" s="1"/>
      <c r="C9" s="1"/>
      <c r="D9" s="1"/>
      <c r="E9" s="1"/>
      <c r="F9" s="1"/>
      <c r="G9" s="1"/>
      <c r="H9" s="1"/>
    </row>
    <row r="10" spans="1:36" x14ac:dyDescent="0.25">
      <c r="A10" s="1"/>
      <c r="B10" s="1"/>
      <c r="C10" s="1"/>
      <c r="D10" s="1"/>
      <c r="E10" s="1"/>
      <c r="F10" s="1"/>
      <c r="G10" s="1"/>
      <c r="H10" s="1"/>
    </row>
    <row r="11" spans="1:36" x14ac:dyDescent="0.25">
      <c r="A11" s="1"/>
      <c r="B11" s="1"/>
      <c r="C11" s="1"/>
      <c r="D11" s="1"/>
      <c r="E11" s="1"/>
      <c r="F11" s="1"/>
      <c r="G11" s="1"/>
      <c r="H11" s="1"/>
    </row>
    <row r="12" spans="1:36" x14ac:dyDescent="0.25">
      <c r="A12" s="1"/>
      <c r="B12" s="1"/>
      <c r="C12" s="1"/>
      <c r="D12" s="1"/>
      <c r="E12" s="1"/>
      <c r="F12" s="1"/>
      <c r="G12" s="1"/>
      <c r="H12" s="1"/>
      <c r="I12" s="1"/>
      <c r="J12" s="1"/>
      <c r="K12" s="1"/>
      <c r="L12" s="1"/>
      <c r="M12" s="1"/>
      <c r="N12" s="1"/>
      <c r="O12" s="1"/>
      <c r="P12" s="1"/>
      <c r="Q12" s="1"/>
      <c r="AC12" s="1"/>
    </row>
    <row r="13" spans="1:36" x14ac:dyDescent="0.25">
      <c r="A13" s="1"/>
      <c r="B13" s="1"/>
      <c r="C13" s="1"/>
      <c r="E13" s="1"/>
      <c r="F13" s="1"/>
      <c r="G13" s="1"/>
      <c r="H13" s="1"/>
    </row>
    <row r="14" spans="1:36" x14ac:dyDescent="0.25">
      <c r="A14" s="1"/>
      <c r="B14" s="1"/>
      <c r="C14" s="1"/>
      <c r="E14" s="1"/>
      <c r="F14" s="1"/>
      <c r="G14" s="1"/>
      <c r="H14" s="1"/>
    </row>
    <row r="15" spans="1:36" x14ac:dyDescent="0.25">
      <c r="A15" s="1"/>
      <c r="B15" s="1"/>
      <c r="C15" s="1"/>
      <c r="D15" s="1"/>
      <c r="E15" s="1"/>
      <c r="F15" s="1"/>
      <c r="G15" s="1"/>
      <c r="H15" s="1"/>
    </row>
    <row r="16" spans="1:36" x14ac:dyDescent="0.25">
      <c r="A16" s="1"/>
      <c r="B16" s="1"/>
      <c r="C16" s="1"/>
      <c r="D16" s="1"/>
      <c r="E16" s="1"/>
      <c r="F16" s="1"/>
      <c r="G16" s="1"/>
      <c r="H16" s="1"/>
    </row>
    <row r="17" spans="1:8" x14ac:dyDescent="0.25">
      <c r="A17" s="1"/>
      <c r="B17" s="1"/>
      <c r="C17" s="1"/>
      <c r="D17" s="1"/>
      <c r="E17" s="1"/>
      <c r="F17" s="1"/>
      <c r="G17" s="1"/>
      <c r="H17" s="1"/>
    </row>
    <row r="18" spans="1:8" x14ac:dyDescent="0.25">
      <c r="A18" s="1"/>
      <c r="B18" s="1"/>
      <c r="C18" s="1"/>
      <c r="D18" s="1"/>
      <c r="E18" s="1"/>
      <c r="F18" s="1"/>
    </row>
    <row r="19" spans="1:8" x14ac:dyDescent="0.25">
      <c r="A19" s="1"/>
      <c r="B19" s="1"/>
      <c r="C19" s="1"/>
      <c r="D19" s="1"/>
      <c r="E19" s="1"/>
      <c r="F19" s="1"/>
      <c r="G19" s="1"/>
      <c r="H19" s="1"/>
    </row>
    <row r="20" spans="1:8" x14ac:dyDescent="0.25">
      <c r="A20" s="1"/>
      <c r="B20" s="1"/>
      <c r="C20" s="1"/>
      <c r="D20" s="1"/>
      <c r="E20" s="1"/>
      <c r="F20" s="1"/>
      <c r="G20" s="1"/>
      <c r="H20" s="1"/>
    </row>
    <row r="21" spans="1:8" x14ac:dyDescent="0.25">
      <c r="H21" s="1"/>
    </row>
    <row r="22" spans="1:8" x14ac:dyDescent="0.25">
      <c r="B22" s="71"/>
      <c r="C22" s="71"/>
      <c r="D22" s="71"/>
      <c r="E22" s="71"/>
      <c r="H22" s="1"/>
    </row>
    <row r="23" spans="1:8" x14ac:dyDescent="0.25">
      <c r="H23" s="1"/>
    </row>
    <row r="24" spans="1:8" x14ac:dyDescent="0.25">
      <c r="H24" s="1"/>
    </row>
    <row r="25" spans="1:8" x14ac:dyDescent="0.25">
      <c r="H25" s="1"/>
    </row>
  </sheetData>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603F16-EE09-4896-BABF-70D2A42E4AC0}">
  <sheetPr>
    <tabColor rgb="FF7030A0"/>
  </sheetPr>
  <dimension ref="A1:G2"/>
  <sheetViews>
    <sheetView workbookViewId="0">
      <selection activeCell="L33" sqref="L33"/>
    </sheetView>
  </sheetViews>
  <sheetFormatPr defaultRowHeight="15" x14ac:dyDescent="0.25"/>
  <cols>
    <col min="2" max="2" width="13.42578125" bestFit="1" customWidth="1"/>
    <col min="4" max="4" width="12.7109375" customWidth="1"/>
    <col min="7" max="7" width="10.140625" customWidth="1"/>
  </cols>
  <sheetData>
    <row r="1" spans="1:7" s="55" customFormat="1" x14ac:dyDescent="0.25">
      <c r="A1" s="76" t="s">
        <v>72</v>
      </c>
      <c r="B1" s="55" t="s">
        <v>38</v>
      </c>
      <c r="C1" s="55" t="s">
        <v>231</v>
      </c>
      <c r="D1" s="55" t="s">
        <v>232</v>
      </c>
      <c r="E1" s="55" t="s">
        <v>233</v>
      </c>
      <c r="F1" s="55" t="s">
        <v>234</v>
      </c>
      <c r="G1" s="55" t="s">
        <v>235</v>
      </c>
    </row>
    <row r="2" spans="1:7" x14ac:dyDescent="0.25">
      <c r="A2" t="s">
        <v>230</v>
      </c>
      <c r="B2" t="s">
        <v>223</v>
      </c>
      <c r="C2" t="s">
        <v>27</v>
      </c>
      <c r="D2" s="10" t="s">
        <v>246</v>
      </c>
      <c r="E2">
        <v>0.5</v>
      </c>
      <c r="F2">
        <v>0.4</v>
      </c>
      <c r="G2">
        <v>0.4</v>
      </c>
    </row>
  </sheetData>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058FE9-A8F8-4A8F-A1DA-FB2F6CDB6199}">
  <sheetPr>
    <tabColor rgb="FF7030A0"/>
  </sheetPr>
  <dimension ref="A1:E25"/>
  <sheetViews>
    <sheetView workbookViewId="0">
      <selection activeCell="F31" sqref="F31"/>
    </sheetView>
  </sheetViews>
  <sheetFormatPr defaultRowHeight="15" x14ac:dyDescent="0.25"/>
  <cols>
    <col min="1" max="1" width="15.42578125" customWidth="1"/>
    <col min="2" max="2" width="11" bestFit="1" customWidth="1"/>
    <col min="3" max="3" width="11.140625" bestFit="1" customWidth="1"/>
    <col min="4" max="4" width="7.140625" bestFit="1" customWidth="1"/>
  </cols>
  <sheetData>
    <row r="1" spans="1:5" x14ac:dyDescent="0.25">
      <c r="B1" t="s">
        <v>227</v>
      </c>
      <c r="C1" t="s">
        <v>228</v>
      </c>
      <c r="D1" t="s">
        <v>229</v>
      </c>
      <c r="E1" t="s">
        <v>230</v>
      </c>
    </row>
    <row r="2" spans="1:5" x14ac:dyDescent="0.25">
      <c r="A2" s="10" t="s">
        <v>2</v>
      </c>
      <c r="B2">
        <v>0.182</v>
      </c>
      <c r="C2">
        <v>0.85599999999999998</v>
      </c>
      <c r="D2">
        <v>0.155</v>
      </c>
      <c r="E2">
        <v>1.038</v>
      </c>
    </row>
    <row r="3" spans="1:5" x14ac:dyDescent="0.25">
      <c r="A3" s="10" t="s">
        <v>3</v>
      </c>
      <c r="B3">
        <v>0</v>
      </c>
      <c r="C3">
        <v>4.0000000000000001E-3</v>
      </c>
      <c r="D3">
        <v>0</v>
      </c>
      <c r="E3">
        <v>4.0000000000000001E-3</v>
      </c>
    </row>
    <row r="4" spans="1:5" x14ac:dyDescent="0.25">
      <c r="A4" s="10" t="s">
        <v>4</v>
      </c>
      <c r="B4">
        <v>0.42399999999999999</v>
      </c>
      <c r="C4">
        <v>1.9850000000000001</v>
      </c>
      <c r="D4">
        <v>0.35899999999999999</v>
      </c>
      <c r="E4">
        <v>2.4090000000000003</v>
      </c>
    </row>
    <row r="5" spans="1:5" x14ac:dyDescent="0.25">
      <c r="A5" s="10" t="s">
        <v>5</v>
      </c>
      <c r="B5">
        <v>3.4000000000000002E-2</v>
      </c>
      <c r="C5">
        <v>0.16200000000000001</v>
      </c>
      <c r="D5">
        <v>2.9000000000000001E-2</v>
      </c>
      <c r="E5">
        <v>0.19600000000000001</v>
      </c>
    </row>
    <row r="6" spans="1:5" x14ac:dyDescent="0.25">
      <c r="A6" s="10" t="s">
        <v>6</v>
      </c>
      <c r="B6">
        <v>0.32800000000000001</v>
      </c>
      <c r="C6">
        <v>1.536</v>
      </c>
      <c r="D6">
        <v>0.27800000000000002</v>
      </c>
      <c r="E6">
        <v>1.8640000000000001</v>
      </c>
    </row>
    <row r="7" spans="1:5" x14ac:dyDescent="0.25">
      <c r="A7" s="10" t="s">
        <v>7</v>
      </c>
      <c r="B7">
        <v>0.221</v>
      </c>
      <c r="C7">
        <v>1.034</v>
      </c>
      <c r="D7">
        <v>0.187</v>
      </c>
      <c r="E7">
        <v>1.2550000000000001</v>
      </c>
    </row>
    <row r="8" spans="1:5" x14ac:dyDescent="0.25">
      <c r="A8" s="10" t="s">
        <v>8</v>
      </c>
      <c r="B8">
        <v>1.2E-2</v>
      </c>
      <c r="C8">
        <v>5.6000000000000001E-2</v>
      </c>
      <c r="D8">
        <v>0.01</v>
      </c>
      <c r="E8">
        <v>6.8000000000000005E-2</v>
      </c>
    </row>
    <row r="9" spans="1:5" x14ac:dyDescent="0.25">
      <c r="A9" s="10" t="s">
        <v>9</v>
      </c>
      <c r="B9">
        <v>0.46700000000000003</v>
      </c>
      <c r="C9">
        <v>2.1880000000000002</v>
      </c>
      <c r="D9">
        <v>0.39600000000000002</v>
      </c>
      <c r="E9">
        <v>2.6550000000000002</v>
      </c>
    </row>
    <row r="10" spans="1:5" x14ac:dyDescent="0.25">
      <c r="A10" s="10" t="s">
        <v>10</v>
      </c>
      <c r="B10">
        <v>0.246</v>
      </c>
      <c r="C10">
        <v>1.1539999999999999</v>
      </c>
      <c r="D10">
        <v>0.20799999999999999</v>
      </c>
      <c r="E10">
        <v>1.4</v>
      </c>
    </row>
    <row r="11" spans="1:5" x14ac:dyDescent="0.25">
      <c r="A11" s="10" t="s">
        <v>11</v>
      </c>
      <c r="B11">
        <v>2.8000000000000001E-2</v>
      </c>
      <c r="C11">
        <v>0.13200000000000001</v>
      </c>
      <c r="D11">
        <v>2.4E-2</v>
      </c>
      <c r="E11">
        <v>0.16</v>
      </c>
    </row>
    <row r="12" spans="1:5" x14ac:dyDescent="0.25">
      <c r="A12" s="10" t="s">
        <v>12</v>
      </c>
      <c r="B12">
        <v>8.5000000000000006E-2</v>
      </c>
      <c r="C12">
        <v>0.4</v>
      </c>
      <c r="D12">
        <v>7.1999999999999995E-2</v>
      </c>
      <c r="E12">
        <v>0.48500000000000004</v>
      </c>
    </row>
    <row r="13" spans="1:5" x14ac:dyDescent="0.25">
      <c r="A13" s="10" t="s">
        <v>13</v>
      </c>
      <c r="B13">
        <v>5.6000000000000001E-2</v>
      </c>
      <c r="C13">
        <v>0.26400000000000001</v>
      </c>
      <c r="D13">
        <v>4.7E-2</v>
      </c>
      <c r="E13">
        <v>0.32</v>
      </c>
    </row>
    <row r="14" spans="1:5" x14ac:dyDescent="0.25">
      <c r="A14" s="10" t="s">
        <v>14</v>
      </c>
      <c r="B14">
        <v>9.8000000000000004E-2</v>
      </c>
      <c r="C14">
        <v>0.45900000000000002</v>
      </c>
      <c r="D14">
        <v>8.3000000000000004E-2</v>
      </c>
      <c r="E14">
        <v>0.55700000000000005</v>
      </c>
    </row>
    <row r="15" spans="1:5" x14ac:dyDescent="0.25">
      <c r="A15" s="10" t="s">
        <v>15</v>
      </c>
      <c r="B15">
        <v>0</v>
      </c>
      <c r="C15">
        <v>1E-3</v>
      </c>
      <c r="D15">
        <v>0</v>
      </c>
      <c r="E15">
        <v>1E-3</v>
      </c>
    </row>
    <row r="16" spans="1:5" x14ac:dyDescent="0.25">
      <c r="A16" s="10" t="s">
        <v>16</v>
      </c>
      <c r="B16">
        <v>2.3E-2</v>
      </c>
      <c r="C16">
        <v>0.109</v>
      </c>
      <c r="D16">
        <v>1.9E-2</v>
      </c>
      <c r="E16">
        <v>0.13200000000000001</v>
      </c>
    </row>
    <row r="17" spans="1:5" x14ac:dyDescent="0.25">
      <c r="A17" s="10" t="s">
        <v>17</v>
      </c>
      <c r="B17">
        <v>0.49</v>
      </c>
      <c r="C17">
        <v>2.2949999999999999</v>
      </c>
      <c r="D17">
        <v>0.41499999999999998</v>
      </c>
      <c r="E17">
        <v>2.7850000000000001</v>
      </c>
    </row>
    <row r="18" spans="1:5" x14ac:dyDescent="0.25">
      <c r="A18" s="10" t="s">
        <v>18</v>
      </c>
      <c r="B18">
        <v>1.4999999999999999E-2</v>
      </c>
      <c r="C18">
        <v>7.0000000000000007E-2</v>
      </c>
      <c r="D18">
        <v>1.2E-2</v>
      </c>
      <c r="E18">
        <v>8.5000000000000006E-2</v>
      </c>
    </row>
    <row r="19" spans="1:5" x14ac:dyDescent="0.25">
      <c r="A19" s="10" t="s">
        <v>19</v>
      </c>
      <c r="B19">
        <v>0.30199999999999999</v>
      </c>
      <c r="C19">
        <v>1.417</v>
      </c>
      <c r="D19">
        <v>0.25600000000000001</v>
      </c>
      <c r="E19">
        <v>1.7190000000000001</v>
      </c>
    </row>
    <row r="20" spans="1:5" x14ac:dyDescent="0.25">
      <c r="A20" s="10" t="s">
        <v>20</v>
      </c>
      <c r="B20">
        <v>0.34699999999999998</v>
      </c>
      <c r="C20">
        <v>1.6240000000000001</v>
      </c>
      <c r="D20">
        <v>0.29399999999999998</v>
      </c>
      <c r="E20">
        <v>1.9710000000000001</v>
      </c>
    </row>
    <row r="21" spans="1:5" x14ac:dyDescent="0.25">
      <c r="A21" s="10" t="s">
        <v>21</v>
      </c>
      <c r="B21">
        <v>0.158</v>
      </c>
      <c r="C21">
        <v>0.74099999999999999</v>
      </c>
      <c r="D21">
        <v>0.13400000000000001</v>
      </c>
      <c r="E21">
        <v>0.89900000000000002</v>
      </c>
    </row>
    <row r="25" spans="1:5" x14ac:dyDescent="0.25">
      <c r="A25" s="14"/>
    </row>
  </sheetData>
  <conditionalFormatting sqref="A1:A1048576">
    <cfRule type="cellIs" dxfId="2" priority="1" operator="equal">
      <formula>15</formula>
    </cfRule>
  </conditionalFormatting>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4208C6-587C-4BDF-9C45-BE8BA213AD0D}">
  <sheetPr>
    <tabColor rgb="FF7030A0"/>
  </sheetPr>
  <dimension ref="A1:E25"/>
  <sheetViews>
    <sheetView workbookViewId="0">
      <selection activeCell="H22" sqref="H22"/>
    </sheetView>
  </sheetViews>
  <sheetFormatPr defaultRowHeight="15" x14ac:dyDescent="0.25"/>
  <cols>
    <col min="1" max="1" width="15.42578125" customWidth="1"/>
    <col min="2" max="2" width="11" bestFit="1" customWidth="1"/>
    <col min="3" max="3" width="11.140625" bestFit="1" customWidth="1"/>
    <col min="4" max="4" width="7.140625" bestFit="1" customWidth="1"/>
  </cols>
  <sheetData>
    <row r="1" spans="1:5" x14ac:dyDescent="0.25">
      <c r="B1" t="s">
        <v>227</v>
      </c>
      <c r="C1" t="s">
        <v>228</v>
      </c>
      <c r="D1" t="s">
        <v>229</v>
      </c>
      <c r="E1" t="s">
        <v>230</v>
      </c>
    </row>
    <row r="2" spans="1:5" x14ac:dyDescent="0.25">
      <c r="A2" s="10" t="s">
        <v>2</v>
      </c>
      <c r="B2">
        <v>0.38500000000000001</v>
      </c>
      <c r="C2">
        <v>0.57699999999999996</v>
      </c>
      <c r="D2">
        <v>6.4000000000000001E-2</v>
      </c>
      <c r="E2">
        <v>0.96199999999999997</v>
      </c>
    </row>
    <row r="3" spans="1:5" x14ac:dyDescent="0.25">
      <c r="A3" s="10" t="s">
        <v>3</v>
      </c>
      <c r="B3">
        <v>1E-3</v>
      </c>
      <c r="C3">
        <v>2E-3</v>
      </c>
      <c r="D3">
        <v>0</v>
      </c>
      <c r="E3">
        <v>3.0000000000000001E-3</v>
      </c>
    </row>
    <row r="4" spans="1:5" x14ac:dyDescent="0.25">
      <c r="A4" s="10" t="s">
        <v>4</v>
      </c>
      <c r="B4">
        <v>0.89300000000000002</v>
      </c>
      <c r="C4">
        <v>1.34</v>
      </c>
      <c r="D4">
        <v>0.14899999999999999</v>
      </c>
      <c r="E4">
        <v>2.2330000000000001</v>
      </c>
    </row>
    <row r="5" spans="1:5" x14ac:dyDescent="0.25">
      <c r="A5" s="10" t="s">
        <v>5</v>
      </c>
      <c r="B5">
        <v>7.2999999999999995E-2</v>
      </c>
      <c r="C5">
        <v>0.109</v>
      </c>
      <c r="D5">
        <v>1.2E-2</v>
      </c>
      <c r="E5">
        <v>0.182</v>
      </c>
    </row>
    <row r="6" spans="1:5" x14ac:dyDescent="0.25">
      <c r="A6" s="10" t="s">
        <v>6</v>
      </c>
      <c r="B6">
        <v>0.69099999999999995</v>
      </c>
      <c r="C6">
        <v>1.0369999999999999</v>
      </c>
      <c r="D6">
        <v>0.115</v>
      </c>
      <c r="E6">
        <v>1.7279999999999998</v>
      </c>
    </row>
    <row r="7" spans="1:5" x14ac:dyDescent="0.25">
      <c r="A7" s="10" t="s">
        <v>7</v>
      </c>
      <c r="B7">
        <v>0.46500000000000002</v>
      </c>
      <c r="C7">
        <v>0.69799999999999995</v>
      </c>
      <c r="D7">
        <v>7.8E-2</v>
      </c>
      <c r="E7">
        <v>1.163</v>
      </c>
    </row>
    <row r="8" spans="1:5" x14ac:dyDescent="0.25">
      <c r="A8" s="10" t="s">
        <v>8</v>
      </c>
      <c r="B8">
        <v>2.5000000000000001E-2</v>
      </c>
      <c r="C8">
        <v>3.7999999999999999E-2</v>
      </c>
      <c r="D8">
        <v>4.0000000000000001E-3</v>
      </c>
      <c r="E8">
        <v>6.3E-2</v>
      </c>
    </row>
    <row r="9" spans="1:5" x14ac:dyDescent="0.25">
      <c r="A9" s="10" t="s">
        <v>9</v>
      </c>
      <c r="B9">
        <v>0.98399999999999999</v>
      </c>
      <c r="C9">
        <v>1.4770000000000001</v>
      </c>
      <c r="D9">
        <v>0.16500000000000001</v>
      </c>
      <c r="E9">
        <v>2.4610000000000003</v>
      </c>
    </row>
    <row r="10" spans="1:5" x14ac:dyDescent="0.25">
      <c r="A10" s="10" t="s">
        <v>10</v>
      </c>
      <c r="B10">
        <v>0.51900000000000002</v>
      </c>
      <c r="C10">
        <v>0.77900000000000003</v>
      </c>
      <c r="D10">
        <v>8.6999999999999994E-2</v>
      </c>
      <c r="E10">
        <v>1.298</v>
      </c>
    </row>
    <row r="11" spans="1:5" x14ac:dyDescent="0.25">
      <c r="A11" s="10" t="s">
        <v>11</v>
      </c>
      <c r="B11">
        <v>5.8999999999999997E-2</v>
      </c>
      <c r="C11">
        <v>8.8999999999999996E-2</v>
      </c>
      <c r="D11">
        <v>0.01</v>
      </c>
      <c r="E11">
        <v>0.14799999999999999</v>
      </c>
    </row>
    <row r="12" spans="1:5" x14ac:dyDescent="0.25">
      <c r="A12" s="10" t="s">
        <v>12</v>
      </c>
      <c r="B12">
        <v>0.18</v>
      </c>
      <c r="C12">
        <v>0.27</v>
      </c>
      <c r="D12">
        <v>0.03</v>
      </c>
      <c r="E12">
        <v>0.45</v>
      </c>
    </row>
    <row r="13" spans="1:5" x14ac:dyDescent="0.25">
      <c r="A13" s="10" t="s">
        <v>13</v>
      </c>
      <c r="B13">
        <v>0.11799999999999999</v>
      </c>
      <c r="C13">
        <v>0.17799999999999999</v>
      </c>
      <c r="D13">
        <v>1.9E-2</v>
      </c>
      <c r="E13">
        <v>0.29599999999999999</v>
      </c>
    </row>
    <row r="14" spans="1:5" x14ac:dyDescent="0.25">
      <c r="A14" s="10" t="s">
        <v>14</v>
      </c>
      <c r="B14">
        <v>0.20599999999999999</v>
      </c>
      <c r="C14">
        <v>0.31</v>
      </c>
      <c r="D14">
        <v>3.4000000000000002E-2</v>
      </c>
      <c r="E14">
        <v>0.51600000000000001</v>
      </c>
    </row>
    <row r="15" spans="1:5" x14ac:dyDescent="0.25">
      <c r="A15" s="10" t="s">
        <v>15</v>
      </c>
      <c r="B15">
        <v>0</v>
      </c>
      <c r="C15">
        <v>1E-3</v>
      </c>
      <c r="D15">
        <v>0</v>
      </c>
      <c r="E15">
        <v>1E-3</v>
      </c>
    </row>
    <row r="16" spans="1:5" x14ac:dyDescent="0.25">
      <c r="A16" s="10" t="s">
        <v>16</v>
      </c>
      <c r="B16">
        <v>4.9000000000000002E-2</v>
      </c>
      <c r="C16">
        <v>7.2999999999999995E-2</v>
      </c>
      <c r="D16">
        <v>8.0000000000000002E-3</v>
      </c>
      <c r="E16">
        <v>0.122</v>
      </c>
    </row>
    <row r="17" spans="1:5" x14ac:dyDescent="0.25">
      <c r="A17" s="10" t="s">
        <v>17</v>
      </c>
      <c r="B17">
        <v>1.0329999999999999</v>
      </c>
      <c r="C17">
        <v>1.5489999999999999</v>
      </c>
      <c r="D17">
        <v>0.17299999999999999</v>
      </c>
      <c r="E17">
        <v>2.5819999999999999</v>
      </c>
    </row>
    <row r="18" spans="1:5" x14ac:dyDescent="0.25">
      <c r="A18" s="10" t="s">
        <v>18</v>
      </c>
      <c r="B18">
        <v>3.1E-2</v>
      </c>
      <c r="C18">
        <v>4.7E-2</v>
      </c>
      <c r="D18">
        <v>5.0000000000000001E-3</v>
      </c>
      <c r="E18">
        <v>7.8E-2</v>
      </c>
    </row>
    <row r="19" spans="1:5" x14ac:dyDescent="0.25">
      <c r="A19" s="10" t="s">
        <v>19</v>
      </c>
      <c r="B19">
        <v>0.63700000000000001</v>
      </c>
      <c r="C19">
        <v>0.95599999999999996</v>
      </c>
      <c r="D19">
        <v>0.106</v>
      </c>
      <c r="E19">
        <v>1.593</v>
      </c>
    </row>
    <row r="20" spans="1:5" x14ac:dyDescent="0.25">
      <c r="A20" s="10" t="s">
        <v>20</v>
      </c>
      <c r="B20">
        <v>0.73099999999999998</v>
      </c>
      <c r="C20">
        <v>1.0960000000000001</v>
      </c>
      <c r="D20">
        <v>0.122</v>
      </c>
      <c r="E20">
        <v>1.827</v>
      </c>
    </row>
    <row r="21" spans="1:5" x14ac:dyDescent="0.25">
      <c r="A21" s="10" t="s">
        <v>21</v>
      </c>
      <c r="B21">
        <v>0.33300000000000002</v>
      </c>
      <c r="C21">
        <v>0.5</v>
      </c>
      <c r="D21">
        <v>5.5E-2</v>
      </c>
      <c r="E21">
        <v>0.83299999999999996</v>
      </c>
    </row>
    <row r="25" spans="1:5" x14ac:dyDescent="0.25">
      <c r="A25" s="14"/>
    </row>
  </sheetData>
  <conditionalFormatting sqref="A1:A1048576">
    <cfRule type="cellIs" dxfId="1" priority="1" operator="equal">
      <formula>15</formula>
    </cfRule>
  </conditionalFormatting>
  <pageMargins left="0.7" right="0.7" top="0.75" bottom="0.75" header="0.3" footer="0.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A6D93A-EB2E-4874-AAC4-C99FA28F5211}">
  <sheetPr>
    <tabColor rgb="FF7030A0"/>
  </sheetPr>
  <dimension ref="A1:AD37"/>
  <sheetViews>
    <sheetView workbookViewId="0">
      <selection activeCell="H33" sqref="H33"/>
    </sheetView>
  </sheetViews>
  <sheetFormatPr defaultRowHeight="15" x14ac:dyDescent="0.25"/>
  <cols>
    <col min="1" max="1" width="15.42578125" customWidth="1"/>
    <col min="2" max="2" width="22.140625" bestFit="1" customWidth="1"/>
    <col min="4" max="4" width="15.85546875" bestFit="1" customWidth="1"/>
    <col min="9" max="9" width="11.85546875" bestFit="1" customWidth="1"/>
  </cols>
  <sheetData>
    <row r="1" spans="1:3" x14ac:dyDescent="0.25">
      <c r="B1" t="s">
        <v>142</v>
      </c>
      <c r="C1" t="s">
        <v>222</v>
      </c>
    </row>
    <row r="2" spans="1:3" x14ac:dyDescent="0.25">
      <c r="A2" s="10" t="s">
        <v>2</v>
      </c>
      <c r="B2">
        <v>0</v>
      </c>
      <c r="C2">
        <v>0</v>
      </c>
    </row>
    <row r="3" spans="1:3" x14ac:dyDescent="0.25">
      <c r="A3" s="10" t="s">
        <v>3</v>
      </c>
      <c r="B3">
        <v>0</v>
      </c>
      <c r="C3">
        <v>0</v>
      </c>
    </row>
    <row r="4" spans="1:3" x14ac:dyDescent="0.25">
      <c r="A4" s="10" t="s">
        <v>4</v>
      </c>
      <c r="B4">
        <v>4.8789390756302522</v>
      </c>
      <c r="C4">
        <v>54.095778119747898</v>
      </c>
    </row>
    <row r="5" spans="1:3" x14ac:dyDescent="0.25">
      <c r="A5" s="10" t="s">
        <v>5</v>
      </c>
      <c r="B5">
        <v>0</v>
      </c>
      <c r="C5">
        <v>0</v>
      </c>
    </row>
    <row r="6" spans="1:3" x14ac:dyDescent="0.25">
      <c r="A6" s="10" t="s">
        <v>6</v>
      </c>
      <c r="B6">
        <v>0.4</v>
      </c>
      <c r="C6">
        <v>3.8707500000000001</v>
      </c>
    </row>
    <row r="7" spans="1:3" x14ac:dyDescent="0.25">
      <c r="A7" s="10" t="s">
        <v>7</v>
      </c>
      <c r="B7">
        <v>0</v>
      </c>
      <c r="C7">
        <v>0</v>
      </c>
    </row>
    <row r="8" spans="1:3" x14ac:dyDescent="0.25">
      <c r="A8" s="10" t="s">
        <v>8</v>
      </c>
      <c r="B8">
        <v>0</v>
      </c>
      <c r="C8">
        <v>0</v>
      </c>
    </row>
    <row r="9" spans="1:3" x14ac:dyDescent="0.25">
      <c r="A9" s="10" t="s">
        <v>9</v>
      </c>
      <c r="B9">
        <v>10.287867647058825</v>
      </c>
      <c r="C9">
        <v>113.50357919117646</v>
      </c>
    </row>
    <row r="10" spans="1:3" x14ac:dyDescent="0.25">
      <c r="A10" s="10" t="s">
        <v>10</v>
      </c>
      <c r="B10">
        <v>0</v>
      </c>
      <c r="C10">
        <v>0</v>
      </c>
    </row>
    <row r="11" spans="1:3" x14ac:dyDescent="0.25">
      <c r="A11" s="10" t="s">
        <v>11</v>
      </c>
      <c r="B11">
        <v>0</v>
      </c>
      <c r="C11">
        <v>0</v>
      </c>
    </row>
    <row r="12" spans="1:3" x14ac:dyDescent="0.25">
      <c r="A12" s="10" t="s">
        <v>12</v>
      </c>
      <c r="B12">
        <v>0</v>
      </c>
      <c r="C12">
        <v>0</v>
      </c>
    </row>
    <row r="13" spans="1:3" x14ac:dyDescent="0.25">
      <c r="A13" s="10" t="s">
        <v>13</v>
      </c>
      <c r="B13" s="1">
        <v>0.6</v>
      </c>
      <c r="C13" s="1">
        <v>5.8061250000000006</v>
      </c>
    </row>
    <row r="14" spans="1:3" x14ac:dyDescent="0.25">
      <c r="A14" s="10" t="s">
        <v>14</v>
      </c>
      <c r="B14" s="1">
        <v>1.8531932773109245</v>
      </c>
      <c r="C14" s="1">
        <v>20.378197689075627</v>
      </c>
    </row>
    <row r="15" spans="1:3" x14ac:dyDescent="0.25">
      <c r="A15" s="10" t="s">
        <v>15</v>
      </c>
      <c r="B15">
        <v>0</v>
      </c>
      <c r="C15">
        <v>0</v>
      </c>
    </row>
    <row r="16" spans="1:3" x14ac:dyDescent="0.25">
      <c r="A16" s="10" t="s">
        <v>16</v>
      </c>
      <c r="B16">
        <v>0</v>
      </c>
      <c r="C16">
        <v>0</v>
      </c>
    </row>
    <row r="17" spans="1:30" x14ac:dyDescent="0.25">
      <c r="A17" s="10" t="s">
        <v>17</v>
      </c>
      <c r="B17">
        <v>0</v>
      </c>
      <c r="C17">
        <v>0</v>
      </c>
    </row>
    <row r="18" spans="1:30" x14ac:dyDescent="0.25">
      <c r="A18" s="10" t="s">
        <v>18</v>
      </c>
      <c r="B18">
        <v>0</v>
      </c>
      <c r="C18">
        <v>0</v>
      </c>
    </row>
    <row r="19" spans="1:30" x14ac:dyDescent="0.25">
      <c r="A19" s="10" t="s">
        <v>19</v>
      </c>
      <c r="B19">
        <v>0</v>
      </c>
      <c r="C19">
        <v>0</v>
      </c>
    </row>
    <row r="20" spans="1:30" x14ac:dyDescent="0.25">
      <c r="A20" s="10" t="s">
        <v>20</v>
      </c>
      <c r="B20">
        <v>0</v>
      </c>
      <c r="C20">
        <v>0</v>
      </c>
    </row>
    <row r="21" spans="1:30" x14ac:dyDescent="0.25">
      <c r="A21" s="10" t="s">
        <v>21</v>
      </c>
      <c r="B21">
        <v>0</v>
      </c>
      <c r="C21">
        <v>0</v>
      </c>
    </row>
    <row r="25" spans="1:30" s="14" customFormat="1" x14ac:dyDescent="0.25">
      <c r="A25" s="14" t="s">
        <v>221</v>
      </c>
      <c r="B25" s="48" t="s">
        <v>107</v>
      </c>
      <c r="C25" s="14" t="s">
        <v>26</v>
      </c>
      <c r="E25" s="14" t="s">
        <v>26</v>
      </c>
      <c r="G25" s="14">
        <v>0.99</v>
      </c>
      <c r="H25" s="14">
        <v>0.99</v>
      </c>
      <c r="I25" s="48"/>
      <c r="S25" s="48">
        <v>80</v>
      </c>
      <c r="T25" s="48">
        <v>0.06</v>
      </c>
      <c r="U25" s="59">
        <v>0</v>
      </c>
      <c r="V25" s="48">
        <v>0</v>
      </c>
      <c r="W25" s="43">
        <v>0.02</v>
      </c>
      <c r="X25" s="48"/>
      <c r="AB25"/>
      <c r="AC25"/>
      <c r="AD25"/>
    </row>
    <row r="29" spans="1:30" x14ac:dyDescent="0.25">
      <c r="B29" s="1"/>
      <c r="C29" s="1"/>
      <c r="D29" s="1"/>
      <c r="E29" s="1"/>
    </row>
    <row r="30" spans="1:30" x14ac:dyDescent="0.25">
      <c r="B30" s="1"/>
      <c r="C30" s="1"/>
      <c r="D30" s="1"/>
      <c r="E30" s="1"/>
    </row>
    <row r="31" spans="1:30" x14ac:dyDescent="0.25">
      <c r="B31" s="1"/>
      <c r="C31" s="1"/>
      <c r="D31" s="1"/>
      <c r="E31" s="1"/>
    </row>
    <row r="32" spans="1:30" x14ac:dyDescent="0.25">
      <c r="B32" s="1"/>
      <c r="C32" s="1"/>
      <c r="D32" s="1"/>
      <c r="E32" s="1"/>
    </row>
    <row r="33" spans="2:14" x14ac:dyDescent="0.25">
      <c r="B33" s="1"/>
      <c r="C33" s="1"/>
      <c r="D33" s="1"/>
      <c r="E33" s="1"/>
    </row>
    <row r="34" spans="2:14" x14ac:dyDescent="0.25">
      <c r="B34" s="1"/>
      <c r="C34" s="1"/>
      <c r="D34" s="1"/>
      <c r="E34" s="1"/>
    </row>
    <row r="35" spans="2:14" x14ac:dyDescent="0.25">
      <c r="B35" s="1"/>
      <c r="C35" s="1"/>
      <c r="D35" s="1"/>
      <c r="E35" s="1"/>
    </row>
    <row r="36" spans="2:14" x14ac:dyDescent="0.25">
      <c r="B36" s="1"/>
      <c r="C36" s="1"/>
      <c r="D36" s="1"/>
      <c r="E36" s="1"/>
    </row>
    <row r="37" spans="2:14" x14ac:dyDescent="0.25">
      <c r="B37" s="1"/>
      <c r="C37" s="1"/>
      <c r="D37" s="1"/>
      <c r="E37" s="1"/>
      <c r="N37" s="73"/>
    </row>
  </sheetData>
  <conditionalFormatting sqref="A1:A1048576">
    <cfRule type="cellIs" dxfId="0" priority="1" operator="equal">
      <formula>15</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32B01E-22B8-40A9-95B5-E08BC08A1943}">
  <sheetPr>
    <tabColor theme="8" tint="-0.249977111117893"/>
  </sheetPr>
  <dimension ref="A1:AJ25"/>
  <sheetViews>
    <sheetView topLeftCell="Y1" workbookViewId="0">
      <selection activeCell="AK1" sqref="AK1"/>
    </sheetView>
  </sheetViews>
  <sheetFormatPr defaultColWidth="20.5703125" defaultRowHeight="15" x14ac:dyDescent="0.25"/>
  <sheetData>
    <row r="1" spans="1:36" s="12" customFormat="1" x14ac:dyDescent="0.25">
      <c r="A1" s="12" t="s">
        <v>71</v>
      </c>
      <c r="B1" s="12" t="s">
        <v>65</v>
      </c>
      <c r="C1" s="12" t="s">
        <v>68</v>
      </c>
      <c r="D1" s="26" t="s">
        <v>70</v>
      </c>
      <c r="E1" s="12" t="s">
        <v>131</v>
      </c>
      <c r="F1" s="12" t="s">
        <v>125</v>
      </c>
      <c r="G1" s="12" t="s">
        <v>355</v>
      </c>
      <c r="H1" s="12" t="s">
        <v>85</v>
      </c>
      <c r="I1" s="12" t="s">
        <v>91</v>
      </c>
      <c r="J1" s="12" t="s">
        <v>124</v>
      </c>
      <c r="K1" s="12" t="s">
        <v>123</v>
      </c>
      <c r="L1" s="12" t="s">
        <v>135</v>
      </c>
      <c r="M1" s="12" t="s">
        <v>126</v>
      </c>
      <c r="N1" s="12" t="s">
        <v>94</v>
      </c>
      <c r="O1" s="12" t="s">
        <v>92</v>
      </c>
      <c r="P1" s="12" t="s">
        <v>84</v>
      </c>
      <c r="Q1" s="12" t="s">
        <v>245</v>
      </c>
      <c r="R1" s="12" t="s">
        <v>249</v>
      </c>
      <c r="S1" s="12" t="s">
        <v>247</v>
      </c>
      <c r="T1" s="12" t="s">
        <v>248</v>
      </c>
      <c r="U1" s="12" t="s">
        <v>250</v>
      </c>
      <c r="V1" s="12" t="s">
        <v>242</v>
      </c>
      <c r="W1" s="12" t="s">
        <v>243</v>
      </c>
      <c r="X1" s="12" t="s">
        <v>244</v>
      </c>
      <c r="Y1" s="12" t="s">
        <v>273</v>
      </c>
      <c r="Z1" s="12" t="s">
        <v>274</v>
      </c>
      <c r="AA1" s="12" t="s">
        <v>294</v>
      </c>
      <c r="AB1" s="12" t="s">
        <v>296</v>
      </c>
      <c r="AC1" s="12" t="s">
        <v>297</v>
      </c>
      <c r="AD1" s="12" t="s">
        <v>373</v>
      </c>
      <c r="AE1" s="12" t="s">
        <v>415</v>
      </c>
      <c r="AF1" s="12" t="s">
        <v>414</v>
      </c>
      <c r="AG1" s="12" t="s">
        <v>445</v>
      </c>
      <c r="AH1" s="12" t="s">
        <v>446</v>
      </c>
      <c r="AI1" s="12" t="s">
        <v>204</v>
      </c>
      <c r="AJ1" s="12" t="s">
        <v>464</v>
      </c>
    </row>
    <row r="2" spans="1:36" x14ac:dyDescent="0.25">
      <c r="A2" s="1">
        <v>0</v>
      </c>
      <c r="B2" s="1">
        <f>ROUND('fixed_cost_not rounded'!B2,2)</f>
        <v>19.8</v>
      </c>
      <c r="C2" s="1">
        <f>ROUND('fixed_cost_not rounded'!C2,2)</f>
        <v>34.65</v>
      </c>
      <c r="D2" s="1">
        <f>ROUND('fixed_cost_not rounded'!D2,2)</f>
        <v>57.42</v>
      </c>
      <c r="E2" s="1">
        <f>ROUND('fixed_cost_not rounded'!E2,2)</f>
        <v>1.23</v>
      </c>
      <c r="F2" s="1">
        <f>ROUND('fixed_cost_not rounded'!F2,2)</f>
        <v>0.03</v>
      </c>
      <c r="G2" s="1">
        <f>ROUND('fixed_cost_not rounded'!G2,2)</f>
        <v>0.3</v>
      </c>
      <c r="H2" s="1">
        <f>ROUND('fixed_cost_not rounded'!H2,2)</f>
        <v>21.4</v>
      </c>
      <c r="I2" s="1">
        <f>ROUND('fixed_cost_not rounded'!I2,2)</f>
        <v>99</v>
      </c>
      <c r="J2" s="1">
        <f>ROUND('fixed_cost_not rounded'!J2,2)</f>
        <v>35.590000000000003</v>
      </c>
      <c r="K2" s="1">
        <f>ROUND('fixed_cost_not rounded'!K2,2)</f>
        <v>60</v>
      </c>
      <c r="L2" s="1">
        <f>ROUND('fixed_cost_not rounded'!L2,2)</f>
        <v>0</v>
      </c>
      <c r="M2" s="1">
        <f>ROUND('fixed_cost_not rounded'!M2,2)</f>
        <v>0</v>
      </c>
      <c r="N2" s="1">
        <f>ROUND('fixed_cost_not rounded'!N2,2)</f>
        <v>0</v>
      </c>
      <c r="O2" s="1">
        <f>ROUND('fixed_cost_not rounded'!O2,2)</f>
        <v>0</v>
      </c>
      <c r="P2" s="1">
        <f>ROUND('fixed_cost_not rounded'!P2,2)</f>
        <v>0</v>
      </c>
      <c r="Q2" s="1">
        <f>ROUND('fixed_cost_not rounded'!Q2,2)</f>
        <v>75</v>
      </c>
      <c r="R2" s="1">
        <f>ROUND('fixed_cost_not rounded'!R2,2)</f>
        <v>100</v>
      </c>
      <c r="S2" s="1">
        <f>ROUND('fixed_cost_not rounded'!S2,2)</f>
        <v>75</v>
      </c>
      <c r="T2" s="1">
        <f>ROUND('fixed_cost_not rounded'!T2,2)</f>
        <v>75</v>
      </c>
      <c r="U2" s="1">
        <f>ROUND('fixed_cost_not rounded'!U2,2)</f>
        <v>100</v>
      </c>
      <c r="V2" s="1">
        <f>ROUND('fixed_cost_not rounded'!V2,2)</f>
        <v>100</v>
      </c>
      <c r="W2" s="1">
        <f>ROUND('fixed_cost_not rounded'!W2,2)</f>
        <v>100</v>
      </c>
      <c r="X2" s="1">
        <f>ROUND('fixed_cost_not rounded'!X2,2)</f>
        <v>700</v>
      </c>
      <c r="Y2" s="1">
        <f>ROUND('fixed_cost_not rounded'!Y2,2)</f>
        <v>23.63</v>
      </c>
      <c r="Z2" s="1">
        <f>ROUND('fixed_cost_not rounded'!Z2,2)</f>
        <v>23.63</v>
      </c>
      <c r="AA2" s="1">
        <f>ROUND('fixed_cost_not rounded'!AA2,2)</f>
        <v>28.52</v>
      </c>
      <c r="AB2" s="1">
        <f>ROUND('fixed_cost_not rounded'!AB2,2)</f>
        <v>99</v>
      </c>
      <c r="AC2" s="1">
        <f>ROUND('fixed_cost_not rounded'!AC2,2)</f>
        <v>0</v>
      </c>
      <c r="AD2" s="1">
        <f>ROUND('fixed_cost_not rounded'!AD2,2)</f>
        <v>14.8</v>
      </c>
      <c r="AE2" s="1">
        <f>ROUND('fixed_cost_not rounded'!AE2,2)</f>
        <v>99</v>
      </c>
      <c r="AF2" s="1">
        <f>ROUND('fixed_cost_not rounded'!AF2,2)</f>
        <v>99</v>
      </c>
      <c r="AG2" s="1">
        <f>ROUND('fixed_cost_not rounded'!AG2,2)</f>
        <v>167.99</v>
      </c>
      <c r="AH2" s="1">
        <f>ROUND('fixed_cost_not rounded'!AH2,2)</f>
        <v>219</v>
      </c>
      <c r="AI2" s="1">
        <f>ROUND('fixed_cost_not rounded'!AI2,2)</f>
        <v>15.84</v>
      </c>
      <c r="AJ2" s="1">
        <f>ROUND('fixed_cost_not rounded'!AJ2,2)</f>
        <v>35.22</v>
      </c>
    </row>
    <row r="3" spans="1:36" x14ac:dyDescent="0.25">
      <c r="A3" s="1">
        <v>1</v>
      </c>
      <c r="B3" s="1">
        <f>ROUND('fixed_cost_not rounded'!B3,2)</f>
        <v>19.8</v>
      </c>
      <c r="C3" s="1">
        <f>ROUND('fixed_cost_not rounded'!C3,2)</f>
        <v>34.65</v>
      </c>
      <c r="D3" s="1">
        <f>ROUND('fixed_cost_not rounded'!D3,2)</f>
        <v>43.56</v>
      </c>
      <c r="E3" s="1">
        <f>ROUND('fixed_cost_not rounded'!E3,2)</f>
        <v>0.94</v>
      </c>
      <c r="F3" s="1">
        <f>ROUND('fixed_cost_not rounded'!F3,2)</f>
        <v>0.03</v>
      </c>
      <c r="G3" s="1">
        <f>ROUND('fixed_cost_not rounded'!G3,2)</f>
        <v>0.27</v>
      </c>
      <c r="H3" s="1">
        <f>ROUND('fixed_cost_not rounded'!H3,2)</f>
        <v>21.4</v>
      </c>
      <c r="I3" s="1">
        <f>ROUND('fixed_cost_not rounded'!I3,2)</f>
        <v>99</v>
      </c>
      <c r="J3" s="1">
        <f>ROUND('fixed_cost_not rounded'!J3,2)</f>
        <v>30.5</v>
      </c>
      <c r="K3" s="1">
        <f>ROUND('fixed_cost_not rounded'!K3,2)</f>
        <v>50</v>
      </c>
      <c r="L3" s="1">
        <f>ROUND('fixed_cost_not rounded'!L3,2)</f>
        <v>0</v>
      </c>
      <c r="M3" s="1">
        <f>ROUND('fixed_cost_not rounded'!M3,2)</f>
        <v>0</v>
      </c>
      <c r="N3" s="1">
        <f>ROUND('fixed_cost_not rounded'!N3,2)</f>
        <v>0</v>
      </c>
      <c r="O3" s="1">
        <f>ROUND('fixed_cost_not rounded'!O3,2)</f>
        <v>0</v>
      </c>
      <c r="P3" s="1">
        <f>ROUND('fixed_cost_not rounded'!P3,2)</f>
        <v>0</v>
      </c>
      <c r="Q3" s="1">
        <f>ROUND('fixed_cost_not rounded'!Q3,2)</f>
        <v>75</v>
      </c>
      <c r="R3" s="1">
        <f>ROUND('fixed_cost_not rounded'!R3,2)</f>
        <v>100</v>
      </c>
      <c r="S3" s="1">
        <f>ROUND('fixed_cost_not rounded'!S3,2)</f>
        <v>75</v>
      </c>
      <c r="T3" s="1">
        <f>ROUND('fixed_cost_not rounded'!T3,2)</f>
        <v>75</v>
      </c>
      <c r="U3" s="1">
        <f>ROUND('fixed_cost_not rounded'!U3,2)</f>
        <v>100</v>
      </c>
      <c r="V3" s="1">
        <f>ROUND('fixed_cost_not rounded'!V3,2)</f>
        <v>100</v>
      </c>
      <c r="W3" s="1">
        <f>ROUND('fixed_cost_not rounded'!W3,2)</f>
        <v>100</v>
      </c>
      <c r="X3" s="1">
        <f>ROUND('fixed_cost_not rounded'!X3,2)</f>
        <v>700</v>
      </c>
      <c r="Y3" s="1">
        <f>ROUND('fixed_cost_not rounded'!Y3,2)</f>
        <v>23.63</v>
      </c>
      <c r="Z3" s="1">
        <f>ROUND('fixed_cost_not rounded'!Z3,2)</f>
        <v>23.63</v>
      </c>
      <c r="AA3" s="1">
        <f>ROUND('fixed_cost_not rounded'!AA3,2)</f>
        <v>28.52</v>
      </c>
      <c r="AB3" s="1">
        <f>ROUND('fixed_cost_not rounded'!AB3,2)</f>
        <v>99</v>
      </c>
      <c r="AC3" s="1">
        <f>ROUND('fixed_cost_not rounded'!AC3,2)</f>
        <v>0</v>
      </c>
      <c r="AD3" s="1">
        <f>ROUND('fixed_cost_not rounded'!AD3,2)</f>
        <v>12.7</v>
      </c>
      <c r="AE3" s="1">
        <f>ROUND('fixed_cost_not rounded'!AE3,2)</f>
        <v>99</v>
      </c>
      <c r="AF3" s="1">
        <f>ROUND('fixed_cost_not rounded'!AF3,2)</f>
        <v>99</v>
      </c>
      <c r="AG3" s="1">
        <f>ROUND('fixed_cost_not rounded'!AG3,2)</f>
        <v>146.59</v>
      </c>
      <c r="AH3" s="1">
        <f>ROUND('fixed_cost_not rounded'!AH3,2)</f>
        <v>219</v>
      </c>
      <c r="AI3" s="1">
        <f>ROUND('fixed_cost_not rounded'!AI3,2)</f>
        <v>13.59</v>
      </c>
      <c r="AJ3" s="1">
        <f>ROUND('fixed_cost_not rounded'!AJ3,2)</f>
        <v>35.22</v>
      </c>
    </row>
    <row r="4" spans="1:36" x14ac:dyDescent="0.25">
      <c r="A4" s="1">
        <v>2</v>
      </c>
      <c r="B4" s="1">
        <f>ROUND('fixed_cost_not rounded'!B4,2)</f>
        <v>19.8</v>
      </c>
      <c r="C4" s="1">
        <f>ROUND('fixed_cost_not rounded'!C4,2)</f>
        <v>34.65</v>
      </c>
      <c r="D4" s="1">
        <f>ROUND('fixed_cost_not rounded'!D4,2)</f>
        <v>41.58</v>
      </c>
      <c r="E4" s="1">
        <f>ROUND('fixed_cost_not rounded'!E4,2)</f>
        <v>0.87</v>
      </c>
      <c r="F4" s="1">
        <f>ROUND('fixed_cost_not rounded'!F4,2)</f>
        <v>0.03</v>
      </c>
      <c r="G4" s="1">
        <f>ROUND('fixed_cost_not rounded'!G4,2)</f>
        <v>0.25</v>
      </c>
      <c r="H4" s="1">
        <f>ROUND('fixed_cost_not rounded'!H4,2)</f>
        <v>21.4</v>
      </c>
      <c r="I4" s="1">
        <f>ROUND('fixed_cost_not rounded'!I4,2)</f>
        <v>99</v>
      </c>
      <c r="J4" s="1">
        <f>ROUND('fixed_cost_not rounded'!J4,2)</f>
        <v>25.42</v>
      </c>
      <c r="K4" s="1">
        <f>ROUND('fixed_cost_not rounded'!K4,2)</f>
        <v>40</v>
      </c>
      <c r="L4" s="1">
        <f>ROUND('fixed_cost_not rounded'!L4,2)</f>
        <v>0</v>
      </c>
      <c r="M4" s="1">
        <f>ROUND('fixed_cost_not rounded'!M4,2)</f>
        <v>0</v>
      </c>
      <c r="N4" s="1">
        <f>ROUND('fixed_cost_not rounded'!N4,2)</f>
        <v>0</v>
      </c>
      <c r="O4" s="1">
        <f>ROUND('fixed_cost_not rounded'!O4,2)</f>
        <v>0</v>
      </c>
      <c r="P4" s="1">
        <f>ROUND('fixed_cost_not rounded'!P4,2)</f>
        <v>0</v>
      </c>
      <c r="Q4" s="1">
        <f>ROUND('fixed_cost_not rounded'!Q4,2)</f>
        <v>75</v>
      </c>
      <c r="R4" s="1">
        <f>ROUND('fixed_cost_not rounded'!R4,2)</f>
        <v>100</v>
      </c>
      <c r="S4" s="1">
        <f>ROUND('fixed_cost_not rounded'!S4,2)</f>
        <v>75</v>
      </c>
      <c r="T4" s="1">
        <f>ROUND('fixed_cost_not rounded'!T4,2)</f>
        <v>75</v>
      </c>
      <c r="U4" s="1">
        <f>ROUND('fixed_cost_not rounded'!U4,2)</f>
        <v>100</v>
      </c>
      <c r="V4" s="1">
        <f>ROUND('fixed_cost_not rounded'!V4,2)</f>
        <v>100</v>
      </c>
      <c r="W4" s="1">
        <f>ROUND('fixed_cost_not rounded'!W4,2)</f>
        <v>100</v>
      </c>
      <c r="X4" s="1">
        <f>ROUND('fixed_cost_not rounded'!X4,2)</f>
        <v>700</v>
      </c>
      <c r="Y4" s="1">
        <f>ROUND('fixed_cost_not rounded'!Y4,2)</f>
        <v>23.63</v>
      </c>
      <c r="Z4" s="1">
        <f>ROUND('fixed_cost_not rounded'!Z4,2)</f>
        <v>23.63</v>
      </c>
      <c r="AA4" s="1">
        <f>ROUND('fixed_cost_not rounded'!AA4,2)</f>
        <v>28.52</v>
      </c>
      <c r="AB4" s="1">
        <f>ROUND('fixed_cost_not rounded'!AB4,2)</f>
        <v>99</v>
      </c>
      <c r="AC4" s="1">
        <f>ROUND('fixed_cost_not rounded'!AC4,2)</f>
        <v>0</v>
      </c>
      <c r="AD4" s="1">
        <f>ROUND('fixed_cost_not rounded'!AD4,2)</f>
        <v>10.6</v>
      </c>
      <c r="AE4" s="1">
        <f>ROUND('fixed_cost_not rounded'!AE4,2)</f>
        <v>99</v>
      </c>
      <c r="AF4" s="1">
        <f>ROUND('fixed_cost_not rounded'!AF4,2)</f>
        <v>99</v>
      </c>
      <c r="AG4" s="1">
        <f>ROUND('fixed_cost_not rounded'!AG4,2)</f>
        <v>146.59</v>
      </c>
      <c r="AH4" s="1">
        <f>ROUND('fixed_cost_not rounded'!AH4,2)</f>
        <v>219</v>
      </c>
      <c r="AI4" s="1">
        <f>ROUND('fixed_cost_not rounded'!AI4,2)</f>
        <v>11.34</v>
      </c>
      <c r="AJ4" s="1">
        <f>ROUND('fixed_cost_not rounded'!AJ4,2)</f>
        <v>35.22</v>
      </c>
    </row>
    <row r="5" spans="1:36" x14ac:dyDescent="0.25">
      <c r="A5" s="1">
        <v>3</v>
      </c>
      <c r="B5" s="1">
        <f>ROUND('fixed_cost_not rounded'!B5,2)</f>
        <v>19.8</v>
      </c>
      <c r="C5" s="1">
        <f>ROUND('fixed_cost_not rounded'!C5,2)</f>
        <v>34.65</v>
      </c>
      <c r="D5" s="1">
        <f>ROUND('fixed_cost_not rounded'!D5,2)</f>
        <v>39.6</v>
      </c>
      <c r="E5" s="1">
        <f>ROUND('fixed_cost_not rounded'!E5,2)</f>
        <v>0.8</v>
      </c>
      <c r="F5" s="1">
        <f>ROUND('fixed_cost_not rounded'!F5,2)</f>
        <v>0.03</v>
      </c>
      <c r="G5" s="1">
        <f>ROUND('fixed_cost_not rounded'!G5,2)</f>
        <v>0.23</v>
      </c>
      <c r="H5" s="1">
        <f>ROUND('fixed_cost_not rounded'!H5,2)</f>
        <v>21.4</v>
      </c>
      <c r="I5" s="1">
        <f>ROUND('fixed_cost_not rounded'!I5,2)</f>
        <v>99</v>
      </c>
      <c r="J5" s="1">
        <f>ROUND('fixed_cost_not rounded'!J5,2)</f>
        <v>20.34</v>
      </c>
      <c r="K5" s="1">
        <f>ROUND('fixed_cost_not rounded'!K5,2)</f>
        <v>35</v>
      </c>
      <c r="L5" s="1">
        <f>ROUND('fixed_cost_not rounded'!L5,2)</f>
        <v>0</v>
      </c>
      <c r="M5" s="1">
        <f>ROUND('fixed_cost_not rounded'!M5,2)</f>
        <v>0</v>
      </c>
      <c r="N5" s="1">
        <f>ROUND('fixed_cost_not rounded'!N5,2)</f>
        <v>0</v>
      </c>
      <c r="O5" s="1">
        <f>ROUND('fixed_cost_not rounded'!O5,2)</f>
        <v>0</v>
      </c>
      <c r="P5" s="1">
        <f>ROUND('fixed_cost_not rounded'!P5,2)</f>
        <v>0</v>
      </c>
      <c r="Q5" s="1">
        <f>ROUND('fixed_cost_not rounded'!Q5,2)</f>
        <v>75</v>
      </c>
      <c r="R5" s="1">
        <f>ROUND('fixed_cost_not rounded'!R5,2)</f>
        <v>100</v>
      </c>
      <c r="S5" s="1">
        <f>ROUND('fixed_cost_not rounded'!S5,2)</f>
        <v>75</v>
      </c>
      <c r="T5" s="1">
        <f>ROUND('fixed_cost_not rounded'!T5,2)</f>
        <v>75</v>
      </c>
      <c r="U5" s="1">
        <f>ROUND('fixed_cost_not rounded'!U5,2)</f>
        <v>100</v>
      </c>
      <c r="V5" s="1">
        <f>ROUND('fixed_cost_not rounded'!V5,2)</f>
        <v>100</v>
      </c>
      <c r="W5" s="1">
        <f>ROUND('fixed_cost_not rounded'!W5,2)</f>
        <v>100</v>
      </c>
      <c r="X5" s="1">
        <f>ROUND('fixed_cost_not rounded'!X5,2)</f>
        <v>700</v>
      </c>
      <c r="Y5" s="1">
        <f>ROUND('fixed_cost_not rounded'!Y5,2)</f>
        <v>23.63</v>
      </c>
      <c r="Z5" s="1">
        <f>ROUND('fixed_cost_not rounded'!Z5,2)</f>
        <v>23.63</v>
      </c>
      <c r="AA5" s="1">
        <f>ROUND('fixed_cost_not rounded'!AA5,2)</f>
        <v>28.52</v>
      </c>
      <c r="AB5" s="1">
        <f>ROUND('fixed_cost_not rounded'!AB5,2)</f>
        <v>99</v>
      </c>
      <c r="AC5" s="1">
        <f>ROUND('fixed_cost_not rounded'!AC5,2)</f>
        <v>0</v>
      </c>
      <c r="AD5" s="1">
        <f>ROUND('fixed_cost_not rounded'!AD5,2)</f>
        <v>8.5</v>
      </c>
      <c r="AE5" s="1">
        <f>ROUND('fixed_cost_not rounded'!AE5,2)</f>
        <v>99</v>
      </c>
      <c r="AF5" s="1">
        <f>ROUND('fixed_cost_not rounded'!AF5,2)</f>
        <v>99</v>
      </c>
      <c r="AG5" s="1">
        <f>ROUND('fixed_cost_not rounded'!AG5,2)</f>
        <v>124.12</v>
      </c>
      <c r="AH5" s="1">
        <f>ROUND('fixed_cost_not rounded'!AH5,2)</f>
        <v>219</v>
      </c>
      <c r="AI5" s="1">
        <f>ROUND('fixed_cost_not rounded'!AI5,2)</f>
        <v>9.1</v>
      </c>
      <c r="AJ5" s="1">
        <f>ROUND('fixed_cost_not rounded'!AJ5,2)</f>
        <v>35.22</v>
      </c>
    </row>
    <row r="6" spans="1:36" x14ac:dyDescent="0.25">
      <c r="A6" s="1">
        <v>4</v>
      </c>
      <c r="B6" s="1">
        <f>ROUND('fixed_cost_not rounded'!B6,2)</f>
        <v>19.8</v>
      </c>
      <c r="C6" s="1">
        <f>ROUND('fixed_cost_not rounded'!C6,2)</f>
        <v>34.65</v>
      </c>
      <c r="D6" s="1">
        <f>ROUND('fixed_cost_not rounded'!D6,2)</f>
        <v>38.61</v>
      </c>
      <c r="E6" s="1">
        <f>ROUND('fixed_cost_not rounded'!E6,2)</f>
        <v>0.73</v>
      </c>
      <c r="F6" s="1">
        <f>ROUND('fixed_cost_not rounded'!F6,2)</f>
        <v>0.03</v>
      </c>
      <c r="G6" s="1">
        <f>ROUND('fixed_cost_not rounded'!G6,2)</f>
        <v>0.21</v>
      </c>
      <c r="H6" s="1">
        <f>ROUND('fixed_cost_not rounded'!H6,2)</f>
        <v>21.4</v>
      </c>
      <c r="I6" s="1">
        <f>ROUND('fixed_cost_not rounded'!I6,2)</f>
        <v>99</v>
      </c>
      <c r="J6" s="1">
        <f>ROUND('fixed_cost_not rounded'!J6,2)</f>
        <v>15.25</v>
      </c>
      <c r="K6" s="1">
        <f>ROUND('fixed_cost_not rounded'!K6,2)</f>
        <v>30</v>
      </c>
      <c r="L6" s="1">
        <f>ROUND('fixed_cost_not rounded'!L6,2)</f>
        <v>0</v>
      </c>
      <c r="M6" s="1">
        <f>ROUND('fixed_cost_not rounded'!M6,2)</f>
        <v>0</v>
      </c>
      <c r="N6" s="1">
        <f>ROUND('fixed_cost_not rounded'!N6,2)</f>
        <v>0</v>
      </c>
      <c r="O6" s="1">
        <f>ROUND('fixed_cost_not rounded'!O6,2)</f>
        <v>0</v>
      </c>
      <c r="P6" s="1">
        <f>ROUND('fixed_cost_not rounded'!P6,2)</f>
        <v>0</v>
      </c>
      <c r="Q6" s="1">
        <f>ROUND('fixed_cost_not rounded'!Q6,2)</f>
        <v>75</v>
      </c>
      <c r="R6" s="1">
        <f>ROUND('fixed_cost_not rounded'!R6,2)</f>
        <v>100</v>
      </c>
      <c r="S6" s="1">
        <f>ROUND('fixed_cost_not rounded'!S6,2)</f>
        <v>75</v>
      </c>
      <c r="T6" s="1">
        <f>ROUND('fixed_cost_not rounded'!T6,2)</f>
        <v>75</v>
      </c>
      <c r="U6" s="1">
        <f>ROUND('fixed_cost_not rounded'!U6,2)</f>
        <v>100</v>
      </c>
      <c r="V6" s="1">
        <f>ROUND('fixed_cost_not rounded'!V6,2)</f>
        <v>100</v>
      </c>
      <c r="W6" s="1">
        <f>ROUND('fixed_cost_not rounded'!W6,2)</f>
        <v>100</v>
      </c>
      <c r="X6" s="1">
        <f>ROUND('fixed_cost_not rounded'!X6,2)</f>
        <v>700</v>
      </c>
      <c r="Y6" s="1">
        <f>ROUND('fixed_cost_not rounded'!Y6,2)</f>
        <v>23.63</v>
      </c>
      <c r="Z6" s="1">
        <f>ROUND('fixed_cost_not rounded'!Z6,2)</f>
        <v>23.63</v>
      </c>
      <c r="AA6" s="1">
        <f>ROUND('fixed_cost_not rounded'!AA6,2)</f>
        <v>28.52</v>
      </c>
      <c r="AB6" s="1">
        <f>ROUND('fixed_cost_not rounded'!AB6,2)</f>
        <v>99</v>
      </c>
      <c r="AC6" s="1">
        <f>ROUND('fixed_cost_not rounded'!AC6,2)</f>
        <v>0</v>
      </c>
      <c r="AD6" s="1">
        <f>ROUND('fixed_cost_not rounded'!AD6,2)</f>
        <v>7.95</v>
      </c>
      <c r="AE6" s="1">
        <f>ROUND('fixed_cost_not rounded'!AE6,2)</f>
        <v>99</v>
      </c>
      <c r="AF6" s="1">
        <f>ROUND('fixed_cost_not rounded'!AF6,2)</f>
        <v>99</v>
      </c>
      <c r="AG6" s="1">
        <f>ROUND('fixed_cost_not rounded'!AG6,2)</f>
        <v>124.12</v>
      </c>
      <c r="AH6" s="1">
        <f>ROUND('fixed_cost_not rounded'!AH6,2)</f>
        <v>219</v>
      </c>
      <c r="AI6" s="1">
        <f>ROUND('fixed_cost_not rounded'!AI6,2)</f>
        <v>8.51</v>
      </c>
      <c r="AJ6" s="1">
        <f>ROUND('fixed_cost_not rounded'!AJ6,2)</f>
        <v>35.22</v>
      </c>
    </row>
    <row r="7" spans="1:36" x14ac:dyDescent="0.25">
      <c r="A7" s="1">
        <v>5</v>
      </c>
      <c r="B7" s="1">
        <f>ROUND('fixed_cost_not rounded'!B7,2)</f>
        <v>19.8</v>
      </c>
      <c r="C7" s="1">
        <f>ROUND('fixed_cost_not rounded'!C7,2)</f>
        <v>34.65</v>
      </c>
      <c r="D7" s="1">
        <f>ROUND('fixed_cost_not rounded'!D7,2)</f>
        <v>37.619999999999997</v>
      </c>
      <c r="E7" s="1">
        <f>ROUND('fixed_cost_not rounded'!E7,2)</f>
        <v>0.66</v>
      </c>
      <c r="F7" s="1">
        <f>ROUND('fixed_cost_not rounded'!F7,2)</f>
        <v>0.03</v>
      </c>
      <c r="G7" s="1">
        <f>ROUND('fixed_cost_not rounded'!G7,2)</f>
        <v>0.21</v>
      </c>
      <c r="H7" s="1">
        <f>ROUND('fixed_cost_not rounded'!H7,2)</f>
        <v>21.4</v>
      </c>
      <c r="I7" s="1">
        <f>ROUND('fixed_cost_not rounded'!I7,2)</f>
        <v>99</v>
      </c>
      <c r="J7" s="1">
        <f>ROUND('fixed_cost_not rounded'!J7,2)</f>
        <v>10.17</v>
      </c>
      <c r="K7" s="1">
        <f>ROUND('fixed_cost_not rounded'!K7,2)</f>
        <v>25</v>
      </c>
      <c r="L7" s="1">
        <f>ROUND('fixed_cost_not rounded'!L7,2)</f>
        <v>0</v>
      </c>
      <c r="M7" s="1">
        <f>ROUND('fixed_cost_not rounded'!M7,2)</f>
        <v>0</v>
      </c>
      <c r="N7" s="1">
        <f>ROUND('fixed_cost_not rounded'!N7,2)</f>
        <v>0</v>
      </c>
      <c r="O7" s="1">
        <f>ROUND('fixed_cost_not rounded'!O7,2)</f>
        <v>0</v>
      </c>
      <c r="P7" s="1">
        <f>ROUND('fixed_cost_not rounded'!P7,2)</f>
        <v>0</v>
      </c>
      <c r="Q7" s="1">
        <f>ROUND('fixed_cost_not rounded'!Q7,2)</f>
        <v>75</v>
      </c>
      <c r="R7" s="1">
        <f>ROUND('fixed_cost_not rounded'!R7,2)</f>
        <v>100</v>
      </c>
      <c r="S7" s="1">
        <f>ROUND('fixed_cost_not rounded'!S7,2)</f>
        <v>75</v>
      </c>
      <c r="T7" s="1">
        <f>ROUND('fixed_cost_not rounded'!T7,2)</f>
        <v>75</v>
      </c>
      <c r="U7" s="1">
        <f>ROUND('fixed_cost_not rounded'!U7,2)</f>
        <v>100</v>
      </c>
      <c r="V7" s="1">
        <f>ROUND('fixed_cost_not rounded'!V7,2)</f>
        <v>100</v>
      </c>
      <c r="W7" s="1">
        <f>ROUND('fixed_cost_not rounded'!W7,2)</f>
        <v>100</v>
      </c>
      <c r="X7" s="1">
        <f>ROUND('fixed_cost_not rounded'!X7,2)</f>
        <v>700</v>
      </c>
      <c r="Y7" s="1">
        <f>ROUND('fixed_cost_not rounded'!Y7,2)</f>
        <v>23.63</v>
      </c>
      <c r="Z7" s="1">
        <f>ROUND('fixed_cost_not rounded'!Z7,2)</f>
        <v>23.63</v>
      </c>
      <c r="AA7" s="1">
        <f>ROUND('fixed_cost_not rounded'!AA7,2)</f>
        <v>28.52</v>
      </c>
      <c r="AB7" s="1">
        <f>ROUND('fixed_cost_not rounded'!AB7,2)</f>
        <v>99</v>
      </c>
      <c r="AC7" s="1">
        <f>ROUND('fixed_cost_not rounded'!AC7,2)</f>
        <v>0</v>
      </c>
      <c r="AD7" s="1">
        <f>ROUND('fixed_cost_not rounded'!AD7,2)</f>
        <v>7.4</v>
      </c>
      <c r="AE7" s="1">
        <f>ROUND('fixed_cost_not rounded'!AE7,2)</f>
        <v>99</v>
      </c>
      <c r="AF7" s="1">
        <f>ROUND('fixed_cost_not rounded'!AF7,2)</f>
        <v>99</v>
      </c>
      <c r="AG7" s="1">
        <f>ROUND('fixed_cost_not rounded'!AG7,2)</f>
        <v>116.63</v>
      </c>
      <c r="AH7" s="1">
        <f>ROUND('fixed_cost_not rounded'!AH7,2)</f>
        <v>219</v>
      </c>
      <c r="AI7" s="1">
        <f>ROUND('fixed_cost_not rounded'!AI7,2)</f>
        <v>7.92</v>
      </c>
      <c r="AJ7" s="1">
        <f>ROUND('fixed_cost_not rounded'!AJ7,2)</f>
        <v>35.22</v>
      </c>
    </row>
    <row r="8" spans="1:36" x14ac:dyDescent="0.25">
      <c r="A8" s="1">
        <v>6</v>
      </c>
      <c r="B8" s="1">
        <f>ROUND('fixed_cost_not rounded'!B8,2)</f>
        <v>19.8</v>
      </c>
      <c r="C8" s="1">
        <f>ROUND('fixed_cost_not rounded'!C8,2)</f>
        <v>34.65</v>
      </c>
      <c r="D8" s="1">
        <f>ROUND('fixed_cost_not rounded'!D8,2)</f>
        <v>37.619999999999997</v>
      </c>
      <c r="E8" s="1">
        <f>ROUND('fixed_cost_not rounded'!E8,2)</f>
        <v>0.66</v>
      </c>
      <c r="F8" s="1">
        <f>ROUND('fixed_cost_not rounded'!F8,2)</f>
        <v>0.03</v>
      </c>
      <c r="G8" s="1">
        <f>ROUND('fixed_cost_not rounded'!G8,2)</f>
        <v>0.21</v>
      </c>
      <c r="H8" s="1">
        <f>ROUND('fixed_cost_not rounded'!H8,2)</f>
        <v>21.4</v>
      </c>
      <c r="I8" s="1">
        <f>ROUND('fixed_cost_not rounded'!I8,2)</f>
        <v>99</v>
      </c>
      <c r="J8" s="1">
        <f>ROUND('fixed_cost_not rounded'!J8,2)</f>
        <v>10.17</v>
      </c>
      <c r="K8" s="1">
        <f>ROUND('fixed_cost_not rounded'!K8,2)</f>
        <v>20</v>
      </c>
      <c r="L8" s="1">
        <f>ROUND('fixed_cost_not rounded'!L8,2)</f>
        <v>0</v>
      </c>
      <c r="M8" s="1">
        <f>ROUND('fixed_cost_not rounded'!M8,2)</f>
        <v>0</v>
      </c>
      <c r="N8" s="1">
        <f>ROUND('fixed_cost_not rounded'!N8,2)</f>
        <v>0</v>
      </c>
      <c r="O8" s="1">
        <f>ROUND('fixed_cost_not rounded'!O8,2)</f>
        <v>0</v>
      </c>
      <c r="P8" s="1">
        <f>ROUND('fixed_cost_not rounded'!P8,2)</f>
        <v>0</v>
      </c>
      <c r="Q8" s="1">
        <f>ROUND('fixed_cost_not rounded'!Q8,2)</f>
        <v>75</v>
      </c>
      <c r="R8" s="1">
        <f>ROUND('fixed_cost_not rounded'!R8,2)</f>
        <v>100</v>
      </c>
      <c r="S8" s="1">
        <f>ROUND('fixed_cost_not rounded'!S8,2)</f>
        <v>75</v>
      </c>
      <c r="T8" s="1">
        <f>ROUND('fixed_cost_not rounded'!T8,2)</f>
        <v>75</v>
      </c>
      <c r="U8" s="1">
        <f>ROUND('fixed_cost_not rounded'!U8,2)</f>
        <v>100</v>
      </c>
      <c r="V8" s="1">
        <f>ROUND('fixed_cost_not rounded'!V8,2)</f>
        <v>100</v>
      </c>
      <c r="W8" s="1">
        <f>ROUND('fixed_cost_not rounded'!W8,2)</f>
        <v>100</v>
      </c>
      <c r="X8" s="1">
        <f>ROUND('fixed_cost_not rounded'!X8,2)</f>
        <v>700</v>
      </c>
      <c r="Y8" s="1">
        <f>ROUND('fixed_cost_not rounded'!Y8,2)</f>
        <v>23.63</v>
      </c>
      <c r="Z8" s="1">
        <f>ROUND('fixed_cost_not rounded'!Z8,2)</f>
        <v>23.63</v>
      </c>
      <c r="AA8" s="1">
        <f>ROUND('fixed_cost_not rounded'!AA8,2)</f>
        <v>28.52</v>
      </c>
      <c r="AB8" s="1">
        <f>ROUND('fixed_cost_not rounded'!AB8,2)</f>
        <v>99</v>
      </c>
      <c r="AC8" s="1">
        <f>ROUND('fixed_cost_not rounded'!AC8,2)</f>
        <v>0</v>
      </c>
      <c r="AD8" s="1">
        <f>ROUND('fixed_cost_not rounded'!AD8,2)</f>
        <v>7.4</v>
      </c>
      <c r="AE8" s="1">
        <f>ROUND('fixed_cost_not rounded'!AE8,2)</f>
        <v>99</v>
      </c>
      <c r="AF8" s="1">
        <f>ROUND('fixed_cost_not rounded'!AF8,2)</f>
        <v>99</v>
      </c>
      <c r="AG8" s="1">
        <f>ROUND('fixed_cost_not rounded'!AG8,2)</f>
        <v>116.63</v>
      </c>
      <c r="AH8" s="1">
        <f>ROUND('fixed_cost_not rounded'!AH8,2)</f>
        <v>219</v>
      </c>
      <c r="AI8" s="1">
        <f>ROUND('fixed_cost_not rounded'!AI8,2)</f>
        <v>7.92</v>
      </c>
      <c r="AJ8" s="1">
        <f>ROUND('fixed_cost_not rounded'!AJ8,2)</f>
        <v>35.22</v>
      </c>
    </row>
    <row r="9" spans="1:36" x14ac:dyDescent="0.25">
      <c r="A9" s="1"/>
      <c r="B9" s="1"/>
      <c r="C9" s="1"/>
      <c r="D9" s="1"/>
      <c r="E9" s="1"/>
      <c r="F9" s="1"/>
      <c r="G9" s="1"/>
      <c r="H9" s="1"/>
    </row>
    <row r="10" spans="1:36" x14ac:dyDescent="0.25">
      <c r="A10" s="1"/>
      <c r="B10" s="1"/>
      <c r="C10" s="1"/>
      <c r="D10" s="1"/>
      <c r="E10" s="1"/>
      <c r="F10" s="1"/>
      <c r="G10" s="1"/>
      <c r="H10" s="1"/>
    </row>
    <row r="11" spans="1:36" x14ac:dyDescent="0.25">
      <c r="A11" s="1"/>
      <c r="B11" s="1"/>
      <c r="C11" s="1"/>
      <c r="D11" s="1"/>
      <c r="E11" s="1"/>
      <c r="F11" s="1"/>
      <c r="G11" s="1"/>
      <c r="H11" s="1"/>
    </row>
    <row r="12" spans="1:36" x14ac:dyDescent="0.25">
      <c r="A12" s="1"/>
      <c r="B12" s="1"/>
      <c r="C12" s="1"/>
      <c r="D12" s="1"/>
      <c r="E12" s="1"/>
      <c r="F12" s="1"/>
      <c r="G12" s="1"/>
      <c r="H12" s="1"/>
      <c r="I12" s="1"/>
      <c r="J12" s="1"/>
      <c r="K12" s="1"/>
      <c r="L12" s="1"/>
      <c r="M12" s="1"/>
      <c r="N12" s="1"/>
      <c r="O12" s="1"/>
      <c r="P12" s="1"/>
      <c r="Q12" s="1"/>
      <c r="AC12" s="1"/>
    </row>
    <row r="13" spans="1:36" x14ac:dyDescent="0.25">
      <c r="A13" s="1"/>
      <c r="B13" s="1"/>
      <c r="C13" s="1"/>
      <c r="E13" s="1"/>
      <c r="F13" s="1"/>
      <c r="G13" s="1"/>
      <c r="H13" s="1"/>
    </row>
    <row r="14" spans="1:36" x14ac:dyDescent="0.25">
      <c r="A14" s="1"/>
      <c r="B14" s="1"/>
      <c r="C14" s="1"/>
      <c r="E14" s="1"/>
      <c r="F14" s="1"/>
      <c r="G14" s="1"/>
      <c r="H14" s="1"/>
    </row>
    <row r="15" spans="1:36" x14ac:dyDescent="0.25">
      <c r="A15" s="1"/>
      <c r="B15" s="1"/>
      <c r="C15" s="1"/>
      <c r="D15" s="1"/>
      <c r="E15" s="1"/>
      <c r="F15" s="1"/>
      <c r="G15" s="1"/>
      <c r="H15" s="1"/>
    </row>
    <row r="16" spans="1:36" x14ac:dyDescent="0.25">
      <c r="A16" s="1"/>
      <c r="B16" s="1"/>
      <c r="C16" s="1"/>
      <c r="D16" s="1"/>
      <c r="E16" s="1"/>
      <c r="F16" s="1"/>
      <c r="G16" s="1"/>
      <c r="H16" s="1"/>
    </row>
    <row r="17" spans="1:8" x14ac:dyDescent="0.25">
      <c r="A17" s="1"/>
      <c r="B17" s="1"/>
      <c r="C17" s="1"/>
      <c r="D17" s="1"/>
      <c r="E17" s="1"/>
      <c r="F17" s="1"/>
      <c r="G17" s="1"/>
      <c r="H17" s="1"/>
    </row>
    <row r="18" spans="1:8" x14ac:dyDescent="0.25">
      <c r="A18" s="1"/>
      <c r="B18" s="1"/>
      <c r="C18" s="1"/>
      <c r="D18" s="1"/>
      <c r="E18" s="1"/>
      <c r="F18" s="1"/>
    </row>
    <row r="19" spans="1:8" x14ac:dyDescent="0.25">
      <c r="A19" s="1"/>
      <c r="B19" s="1"/>
      <c r="C19" s="1"/>
      <c r="D19" s="1"/>
      <c r="E19" s="1"/>
      <c r="F19" s="1"/>
      <c r="G19" s="1"/>
      <c r="H19" s="1"/>
    </row>
    <row r="20" spans="1:8" x14ac:dyDescent="0.25">
      <c r="A20" s="1"/>
      <c r="B20" s="1"/>
      <c r="C20" s="1"/>
      <c r="D20" s="1"/>
      <c r="E20" s="1"/>
      <c r="F20" s="1"/>
      <c r="G20" s="1"/>
      <c r="H20" s="1"/>
    </row>
    <row r="21" spans="1:8" x14ac:dyDescent="0.25">
      <c r="H21" s="1"/>
    </row>
    <row r="22" spans="1:8" x14ac:dyDescent="0.25">
      <c r="B22" s="71"/>
      <c r="C22" s="71"/>
      <c r="D22" s="71"/>
      <c r="E22" s="71"/>
      <c r="H22" s="1"/>
    </row>
    <row r="23" spans="1:8" x14ac:dyDescent="0.25">
      <c r="H23" s="1"/>
    </row>
    <row r="24" spans="1:8" x14ac:dyDescent="0.25">
      <c r="H24" s="1"/>
    </row>
    <row r="25" spans="1:8" x14ac:dyDescent="0.25">
      <c r="H25" s="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69630C-322F-45FD-A002-42B96966424E}">
  <sheetPr>
    <tabColor theme="8" tint="-0.249977111117893"/>
  </sheetPr>
  <dimension ref="A1:AJ25"/>
  <sheetViews>
    <sheetView topLeftCell="AB1" workbookViewId="0">
      <selection activeCell="AK1" sqref="AK1"/>
    </sheetView>
  </sheetViews>
  <sheetFormatPr defaultColWidth="20.5703125" defaultRowHeight="15" x14ac:dyDescent="0.25"/>
  <sheetData>
    <row r="1" spans="1:36" s="12" customFormat="1" x14ac:dyDescent="0.25">
      <c r="A1" s="12" t="s">
        <v>71</v>
      </c>
      <c r="B1" s="12" t="s">
        <v>65</v>
      </c>
      <c r="C1" s="12" t="s">
        <v>68</v>
      </c>
      <c r="D1" s="26" t="s">
        <v>70</v>
      </c>
      <c r="E1" s="12" t="s">
        <v>131</v>
      </c>
      <c r="F1" s="12" t="s">
        <v>125</v>
      </c>
      <c r="G1" s="12" t="s">
        <v>355</v>
      </c>
      <c r="H1" s="12" t="s">
        <v>85</v>
      </c>
      <c r="I1" s="12" t="s">
        <v>91</v>
      </c>
      <c r="J1" s="12" t="s">
        <v>124</v>
      </c>
      <c r="K1" s="12" t="s">
        <v>123</v>
      </c>
      <c r="L1" s="12" t="s">
        <v>135</v>
      </c>
      <c r="M1" s="12" t="s">
        <v>126</v>
      </c>
      <c r="N1" s="12" t="s">
        <v>94</v>
      </c>
      <c r="O1" s="12" t="s">
        <v>92</v>
      </c>
      <c r="P1" s="12" t="s">
        <v>84</v>
      </c>
      <c r="Q1" s="12" t="s">
        <v>245</v>
      </c>
      <c r="R1" s="12" t="s">
        <v>249</v>
      </c>
      <c r="S1" s="12" t="s">
        <v>247</v>
      </c>
      <c r="T1" s="12" t="s">
        <v>248</v>
      </c>
      <c r="U1" s="12" t="s">
        <v>250</v>
      </c>
      <c r="V1" s="12" t="s">
        <v>242</v>
      </c>
      <c r="W1" s="12" t="s">
        <v>243</v>
      </c>
      <c r="X1" s="12" t="s">
        <v>244</v>
      </c>
      <c r="Y1" s="12" t="s">
        <v>273</v>
      </c>
      <c r="Z1" s="12" t="s">
        <v>274</v>
      </c>
      <c r="AA1" s="12" t="s">
        <v>294</v>
      </c>
      <c r="AB1" s="12" t="s">
        <v>296</v>
      </c>
      <c r="AC1" s="12" t="s">
        <v>297</v>
      </c>
      <c r="AD1" s="12" t="s">
        <v>373</v>
      </c>
      <c r="AE1" s="12" t="s">
        <v>415</v>
      </c>
      <c r="AF1" s="12" t="s">
        <v>414</v>
      </c>
      <c r="AG1" s="12" t="s">
        <v>445</v>
      </c>
      <c r="AH1" s="12" t="s">
        <v>446</v>
      </c>
      <c r="AI1" s="12" t="s">
        <v>204</v>
      </c>
      <c r="AJ1" s="12" t="s">
        <v>464</v>
      </c>
    </row>
    <row r="2" spans="1:36" x14ac:dyDescent="0.25">
      <c r="A2" s="1">
        <v>1</v>
      </c>
      <c r="B2" s="1">
        <f>'Cost Technologies'!R8</f>
        <v>25</v>
      </c>
      <c r="C2" s="1">
        <f>'Cost Technologies'!U8</f>
        <v>25</v>
      </c>
      <c r="D2" s="1">
        <f>'Cost Technologies'!X8</f>
        <v>25</v>
      </c>
      <c r="E2" s="1">
        <f>'Cost Technologies'!AM8</f>
        <v>10</v>
      </c>
      <c r="F2" s="1">
        <f>'Cost Technologies'!AP8</f>
        <v>40</v>
      </c>
      <c r="G2" s="1">
        <f>'Cost Technologies'!AV8</f>
        <v>25</v>
      </c>
      <c r="H2" s="1">
        <f>'Cost Technologies'!AY8</f>
        <v>20</v>
      </c>
      <c r="I2" s="1">
        <f>'Cost Technologies'!BE8</f>
        <v>25</v>
      </c>
      <c r="J2" s="1">
        <f>'Cost Technologies'!AJ8</f>
        <v>20</v>
      </c>
      <c r="K2" s="1">
        <f>'Cost Technologies'!AA8</f>
        <v>20</v>
      </c>
      <c r="L2" s="1">
        <f>'Cost Technologies'!F8</f>
        <v>25</v>
      </c>
      <c r="M2" s="1">
        <f>'Cost Technologies'!I8</f>
        <v>25</v>
      </c>
      <c r="N2" s="1">
        <f>'Cost Technologies'!L8</f>
        <v>25</v>
      </c>
      <c r="O2" s="1">
        <v>0</v>
      </c>
      <c r="P2" s="1">
        <v>50</v>
      </c>
      <c r="Q2" s="75">
        <v>10</v>
      </c>
      <c r="R2" s="75">
        <v>10</v>
      </c>
      <c r="S2" s="75">
        <v>10</v>
      </c>
      <c r="T2" s="75">
        <v>10</v>
      </c>
      <c r="U2" s="75">
        <v>10</v>
      </c>
      <c r="V2" s="75">
        <v>10</v>
      </c>
      <c r="W2" s="75">
        <v>10</v>
      </c>
      <c r="X2" s="75">
        <v>10</v>
      </c>
      <c r="Y2" s="1">
        <f>'Cost Technologies'!AD8</f>
        <v>25</v>
      </c>
      <c r="Z2" s="1">
        <f>'Cost Technologies'!AG8</f>
        <v>25</v>
      </c>
      <c r="AA2" s="1">
        <f>'Cost Technologies'!O8</f>
        <v>25</v>
      </c>
      <c r="AB2" s="1">
        <f>'Cost Technologies'!BB8</f>
        <v>25</v>
      </c>
      <c r="AC2" s="1">
        <v>50</v>
      </c>
      <c r="AD2" s="1">
        <v>20</v>
      </c>
      <c r="AE2">
        <f>'Cost Technologies'!BB8</f>
        <v>25</v>
      </c>
      <c r="AF2">
        <f>'Cost Technologies'!BB8</f>
        <v>25</v>
      </c>
      <c r="AG2">
        <f>'Cost Technologies'!BK8</f>
        <v>40</v>
      </c>
      <c r="AH2">
        <f>'Cost Technologies'!BN8</f>
        <v>50</v>
      </c>
      <c r="AI2">
        <f>'Cost Technologies'!BQ8</f>
        <v>25</v>
      </c>
      <c r="AJ2">
        <f>'Cost Technologies'!BW8</f>
        <v>20</v>
      </c>
    </row>
    <row r="3" spans="1:36" x14ac:dyDescent="0.25">
      <c r="A3" s="1"/>
      <c r="B3" s="1"/>
      <c r="C3" s="1"/>
      <c r="D3" s="1"/>
      <c r="E3" s="1"/>
      <c r="F3" s="1"/>
      <c r="G3" s="1"/>
      <c r="H3" s="1"/>
      <c r="I3" s="1"/>
      <c r="J3" s="1"/>
      <c r="K3" s="1"/>
      <c r="L3" s="1"/>
      <c r="M3" s="1"/>
      <c r="N3" s="1"/>
      <c r="O3" s="1"/>
      <c r="P3" s="1"/>
      <c r="Q3" s="1"/>
      <c r="R3" s="1"/>
      <c r="S3" s="1"/>
      <c r="T3" s="1"/>
      <c r="U3" s="1"/>
      <c r="V3" s="1"/>
      <c r="W3" s="1"/>
      <c r="X3" s="1"/>
      <c r="Y3" s="1"/>
      <c r="Z3" s="1"/>
      <c r="AA3" s="1"/>
      <c r="AB3" s="1"/>
      <c r="AC3" s="1"/>
    </row>
    <row r="4" spans="1:36" x14ac:dyDescent="0.25">
      <c r="A4" s="1"/>
      <c r="B4" s="1"/>
      <c r="C4" s="1"/>
      <c r="D4" s="1"/>
      <c r="E4" s="1"/>
      <c r="F4" s="1"/>
      <c r="G4" s="1"/>
      <c r="H4" s="1"/>
      <c r="I4" s="1"/>
      <c r="J4" s="1"/>
      <c r="K4" s="1"/>
      <c r="L4" s="1"/>
      <c r="M4" s="1"/>
      <c r="N4" s="1"/>
      <c r="O4" s="1"/>
      <c r="P4" s="1"/>
      <c r="Q4" s="1"/>
      <c r="R4" s="1"/>
      <c r="S4" s="1"/>
      <c r="T4" s="1"/>
      <c r="U4" s="1"/>
      <c r="V4" s="1"/>
      <c r="W4" s="1"/>
      <c r="X4" s="1"/>
      <c r="Y4" s="1"/>
      <c r="Z4" s="1"/>
      <c r="AA4" s="1"/>
      <c r="AB4" s="1"/>
      <c r="AC4" s="1"/>
    </row>
    <row r="5" spans="1:36" x14ac:dyDescent="0.25">
      <c r="A5" s="1"/>
      <c r="B5" s="1"/>
      <c r="C5" s="1"/>
      <c r="D5" s="1"/>
      <c r="E5" s="1"/>
      <c r="F5" s="1"/>
      <c r="G5" s="1"/>
      <c r="H5" s="1"/>
      <c r="I5" s="1"/>
      <c r="J5" s="1"/>
      <c r="K5" s="1"/>
      <c r="L5" s="1"/>
      <c r="M5" s="1"/>
      <c r="N5" s="1"/>
      <c r="O5" s="1"/>
      <c r="P5" s="1"/>
      <c r="Q5" s="1"/>
      <c r="R5" s="1"/>
      <c r="S5" s="1"/>
      <c r="T5" s="1"/>
      <c r="U5" s="1"/>
      <c r="V5" s="1"/>
      <c r="W5" s="1"/>
      <c r="X5" s="1"/>
      <c r="Y5" s="1"/>
      <c r="Z5" s="1"/>
      <c r="AA5" s="1"/>
      <c r="AB5" s="1"/>
      <c r="AC5" s="1"/>
    </row>
    <row r="6" spans="1:36" x14ac:dyDescent="0.25">
      <c r="A6" s="1"/>
      <c r="B6" s="1"/>
      <c r="C6" s="1"/>
      <c r="D6" s="1"/>
      <c r="E6" s="1"/>
      <c r="F6" s="1"/>
      <c r="G6" s="1"/>
      <c r="H6" s="1"/>
      <c r="I6" s="1"/>
      <c r="J6" s="1"/>
      <c r="K6" s="1"/>
      <c r="L6" s="1"/>
      <c r="M6" s="1"/>
      <c r="N6" s="1"/>
      <c r="O6" s="1"/>
      <c r="P6" s="1"/>
      <c r="Q6" s="1"/>
      <c r="R6" s="1"/>
      <c r="S6" s="1"/>
      <c r="T6" s="1"/>
      <c r="U6" s="1"/>
      <c r="V6" s="1"/>
      <c r="W6" s="1"/>
      <c r="X6" s="1"/>
      <c r="Y6" s="1"/>
      <c r="Z6" s="1"/>
      <c r="AA6" s="1"/>
      <c r="AB6" s="1"/>
      <c r="AC6" s="1"/>
    </row>
    <row r="7" spans="1:36" x14ac:dyDescent="0.25">
      <c r="A7" s="1"/>
      <c r="B7" s="1"/>
      <c r="C7" s="1"/>
      <c r="D7" s="1"/>
      <c r="E7" s="1"/>
      <c r="F7" s="1"/>
      <c r="G7" s="1"/>
      <c r="H7" s="1"/>
      <c r="I7" s="1"/>
      <c r="J7" s="1"/>
      <c r="K7" s="1"/>
      <c r="L7" s="1"/>
      <c r="M7" s="1"/>
      <c r="N7" s="1"/>
      <c r="O7" s="1"/>
      <c r="P7" s="1"/>
      <c r="Q7" s="1"/>
      <c r="R7" s="1"/>
      <c r="S7" s="1"/>
      <c r="T7" s="1"/>
      <c r="U7" s="1"/>
      <c r="V7" s="1"/>
      <c r="W7" s="1"/>
      <c r="X7" s="1"/>
      <c r="Y7" s="1"/>
      <c r="Z7" s="1"/>
      <c r="AA7" s="1"/>
      <c r="AB7" s="1"/>
      <c r="AC7" s="1"/>
    </row>
    <row r="8" spans="1:36" x14ac:dyDescent="0.25">
      <c r="A8" s="1"/>
      <c r="B8" s="1"/>
      <c r="C8" s="1"/>
      <c r="D8" s="1"/>
      <c r="E8" s="1"/>
      <c r="F8" s="1"/>
      <c r="G8" s="1"/>
      <c r="H8" s="1"/>
      <c r="I8" s="1"/>
      <c r="J8" s="1"/>
      <c r="K8" s="1"/>
      <c r="L8" s="1"/>
      <c r="M8" s="1"/>
      <c r="N8" s="1"/>
      <c r="O8" s="1"/>
      <c r="P8" s="1"/>
      <c r="Q8" s="1"/>
      <c r="R8" s="1"/>
      <c r="S8" s="1"/>
      <c r="T8" s="1"/>
      <c r="U8" s="1"/>
      <c r="V8" s="1"/>
      <c r="W8" s="1"/>
      <c r="X8" s="1"/>
      <c r="Y8" s="1"/>
      <c r="Z8" s="1"/>
      <c r="AA8" s="1"/>
      <c r="AB8" s="1"/>
      <c r="AC8" s="1"/>
    </row>
    <row r="9" spans="1:36" x14ac:dyDescent="0.25">
      <c r="A9" s="1"/>
      <c r="B9" s="1"/>
      <c r="C9" s="1"/>
      <c r="D9" s="1"/>
      <c r="E9" s="1"/>
      <c r="F9" s="1"/>
      <c r="G9" s="1"/>
      <c r="H9" s="1"/>
    </row>
    <row r="10" spans="1:36" x14ac:dyDescent="0.25">
      <c r="A10" s="1"/>
      <c r="B10" s="1"/>
      <c r="C10" s="1"/>
      <c r="D10" s="1"/>
      <c r="E10" s="1"/>
      <c r="F10" s="1"/>
      <c r="G10" s="1"/>
      <c r="H10" s="1"/>
    </row>
    <row r="11" spans="1:36" x14ac:dyDescent="0.25">
      <c r="A11" s="1"/>
      <c r="B11" s="1"/>
      <c r="C11" s="1"/>
      <c r="D11" s="1"/>
      <c r="E11" s="1"/>
      <c r="F11" s="1"/>
      <c r="G11" s="1"/>
      <c r="H11" s="1"/>
    </row>
    <row r="12" spans="1:36" x14ac:dyDescent="0.25">
      <c r="A12" s="1"/>
      <c r="B12" s="1"/>
      <c r="C12" s="1"/>
      <c r="D12" s="1"/>
      <c r="E12" s="1"/>
      <c r="F12" s="1"/>
      <c r="G12" s="1"/>
      <c r="H12" s="1"/>
      <c r="I12" s="1"/>
      <c r="J12" s="1"/>
      <c r="K12" s="1"/>
      <c r="L12" s="1"/>
      <c r="M12" s="1"/>
      <c r="N12" s="1"/>
      <c r="O12" s="1"/>
      <c r="P12" s="1"/>
      <c r="Q12" s="1"/>
      <c r="AC12" s="1"/>
    </row>
    <row r="13" spans="1:36" x14ac:dyDescent="0.25">
      <c r="A13" s="1"/>
      <c r="B13" s="1"/>
      <c r="C13" s="1"/>
      <c r="E13" s="1"/>
      <c r="F13" s="1"/>
      <c r="G13" s="1"/>
      <c r="H13" s="1"/>
    </row>
    <row r="14" spans="1:36" x14ac:dyDescent="0.25">
      <c r="A14" s="1"/>
      <c r="B14" s="1"/>
      <c r="C14" s="1"/>
      <c r="E14" s="1"/>
      <c r="F14" s="1"/>
      <c r="G14" s="1"/>
      <c r="H14" s="1"/>
    </row>
    <row r="15" spans="1:36" x14ac:dyDescent="0.25">
      <c r="A15" s="1"/>
      <c r="B15" s="1"/>
      <c r="C15" s="1"/>
      <c r="D15" s="1"/>
      <c r="E15" s="1"/>
      <c r="F15" s="1"/>
      <c r="G15" s="1"/>
      <c r="H15" s="1"/>
    </row>
    <row r="16" spans="1:36" x14ac:dyDescent="0.25">
      <c r="A16" s="1"/>
      <c r="B16" s="1"/>
      <c r="C16" s="1"/>
      <c r="D16" s="1"/>
      <c r="E16" s="1"/>
      <c r="F16" s="1"/>
      <c r="G16" s="1"/>
      <c r="H16" s="1"/>
    </row>
    <row r="17" spans="1:8" x14ac:dyDescent="0.25">
      <c r="A17" s="1"/>
      <c r="B17" s="1"/>
      <c r="C17" s="1"/>
      <c r="D17" s="1"/>
      <c r="E17" s="1"/>
      <c r="F17" s="1"/>
      <c r="G17" s="1"/>
      <c r="H17" s="1"/>
    </row>
    <row r="18" spans="1:8" x14ac:dyDescent="0.25">
      <c r="A18" s="1"/>
      <c r="B18" s="1"/>
      <c r="C18" s="1"/>
      <c r="D18" s="1"/>
      <c r="E18" s="1"/>
      <c r="F18" s="1"/>
    </row>
    <row r="19" spans="1:8" x14ac:dyDescent="0.25">
      <c r="A19" s="1"/>
      <c r="B19" s="1"/>
      <c r="C19" s="1"/>
      <c r="D19" s="1"/>
      <c r="E19" s="1"/>
      <c r="F19" s="1"/>
      <c r="G19" s="1"/>
      <c r="H19" s="1"/>
    </row>
    <row r="20" spans="1:8" x14ac:dyDescent="0.25">
      <c r="A20" s="1"/>
      <c r="B20" s="1"/>
      <c r="C20" s="1"/>
      <c r="D20" s="1"/>
      <c r="E20" s="1"/>
      <c r="F20" s="1"/>
      <c r="G20" s="1"/>
      <c r="H20" s="1"/>
    </row>
    <row r="21" spans="1:8" x14ac:dyDescent="0.25">
      <c r="H21" s="1"/>
    </row>
    <row r="22" spans="1:8" x14ac:dyDescent="0.25">
      <c r="B22" s="71"/>
      <c r="C22" s="71"/>
      <c r="D22" s="71"/>
      <c r="E22" s="71"/>
      <c r="H22" s="1"/>
    </row>
    <row r="23" spans="1:8" x14ac:dyDescent="0.25">
      <c r="H23" s="1"/>
    </row>
    <row r="24" spans="1:8" x14ac:dyDescent="0.25">
      <c r="H24" s="1"/>
    </row>
    <row r="25" spans="1:8" x14ac:dyDescent="0.25">
      <c r="H25" s="1"/>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B5559E-095A-4074-9CE2-E835E6B1A5EE}">
  <sheetPr>
    <tabColor theme="8" tint="-0.249977111117893"/>
  </sheetPr>
  <dimension ref="A1:AJ25"/>
  <sheetViews>
    <sheetView topLeftCell="Z1" workbookViewId="0">
      <selection activeCell="AJ1" sqref="AJ1:AJ2"/>
    </sheetView>
  </sheetViews>
  <sheetFormatPr defaultColWidth="20.5703125" defaultRowHeight="15" x14ac:dyDescent="0.25"/>
  <sheetData>
    <row r="1" spans="1:36" s="12" customFormat="1" x14ac:dyDescent="0.25">
      <c r="A1" s="12" t="s">
        <v>71</v>
      </c>
      <c r="B1" s="46" t="s">
        <v>135</v>
      </c>
      <c r="C1" s="46" t="s">
        <v>126</v>
      </c>
      <c r="D1" s="46" t="s">
        <v>294</v>
      </c>
      <c r="E1" s="46" t="s">
        <v>93</v>
      </c>
      <c r="F1" s="46" t="s">
        <v>94</v>
      </c>
      <c r="G1" s="12" t="s">
        <v>65</v>
      </c>
      <c r="H1" s="12" t="s">
        <v>68</v>
      </c>
      <c r="I1" s="26" t="s">
        <v>70</v>
      </c>
      <c r="J1" s="12" t="s">
        <v>131</v>
      </c>
      <c r="K1" s="12" t="s">
        <v>125</v>
      </c>
      <c r="L1" s="12" t="s">
        <v>85</v>
      </c>
      <c r="M1" s="12" t="s">
        <v>91</v>
      </c>
      <c r="N1" s="12" t="s">
        <v>124</v>
      </c>
      <c r="O1" s="12" t="s">
        <v>123</v>
      </c>
      <c r="P1" s="12" t="s">
        <v>84</v>
      </c>
      <c r="Q1" s="44" t="s">
        <v>204</v>
      </c>
      <c r="R1" s="12" t="s">
        <v>245</v>
      </c>
      <c r="S1" s="12" t="s">
        <v>249</v>
      </c>
      <c r="T1" s="12" t="s">
        <v>247</v>
      </c>
      <c r="U1" s="12" t="s">
        <v>248</v>
      </c>
      <c r="V1" s="12" t="s">
        <v>250</v>
      </c>
      <c r="W1" s="12" t="s">
        <v>242</v>
      </c>
      <c r="X1" s="12" t="s">
        <v>243</v>
      </c>
      <c r="Y1" s="12" t="s">
        <v>244</v>
      </c>
      <c r="Z1" s="12" t="s">
        <v>274</v>
      </c>
      <c r="AA1" s="12" t="s">
        <v>273</v>
      </c>
      <c r="AB1" s="12" t="s">
        <v>297</v>
      </c>
      <c r="AC1" s="12" t="s">
        <v>296</v>
      </c>
      <c r="AD1" s="12" t="s">
        <v>355</v>
      </c>
      <c r="AE1" s="12" t="s">
        <v>373</v>
      </c>
      <c r="AF1" s="12" t="s">
        <v>415</v>
      </c>
      <c r="AG1" s="12" t="s">
        <v>414</v>
      </c>
      <c r="AH1" s="12" t="s">
        <v>445</v>
      </c>
      <c r="AI1" s="12" t="s">
        <v>446</v>
      </c>
      <c r="AJ1" s="12" t="s">
        <v>464</v>
      </c>
    </row>
    <row r="2" spans="1:36" x14ac:dyDescent="0.25">
      <c r="A2" s="1">
        <v>1</v>
      </c>
      <c r="B2" s="44">
        <v>19</v>
      </c>
      <c r="C2" s="44">
        <v>19</v>
      </c>
      <c r="D2" s="44">
        <v>15</v>
      </c>
      <c r="E2" s="44">
        <v>1</v>
      </c>
      <c r="F2" s="44">
        <v>15</v>
      </c>
      <c r="G2" s="44">
        <v>10</v>
      </c>
      <c r="H2" s="44">
        <v>8</v>
      </c>
      <c r="I2" s="44">
        <v>0</v>
      </c>
      <c r="J2" s="44">
        <v>0</v>
      </c>
      <c r="K2" s="44">
        <v>0</v>
      </c>
      <c r="L2" s="44">
        <v>0</v>
      </c>
      <c r="M2" s="44">
        <v>0</v>
      </c>
      <c r="N2" s="44">
        <v>0</v>
      </c>
      <c r="O2" s="44">
        <v>0</v>
      </c>
      <c r="P2" s="44">
        <v>1</v>
      </c>
      <c r="Q2" s="44">
        <v>0</v>
      </c>
      <c r="R2" s="44">
        <v>0</v>
      </c>
      <c r="S2" s="44">
        <v>0</v>
      </c>
      <c r="T2" s="44">
        <v>0</v>
      </c>
      <c r="U2" s="44">
        <v>0</v>
      </c>
      <c r="V2" s="44">
        <v>0</v>
      </c>
      <c r="W2" s="44">
        <v>0</v>
      </c>
      <c r="X2" s="44">
        <v>0</v>
      </c>
      <c r="Y2" s="44">
        <v>0</v>
      </c>
      <c r="Z2" s="44">
        <v>0</v>
      </c>
      <c r="AA2" s="44">
        <v>0</v>
      </c>
      <c r="AB2" s="44">
        <v>1</v>
      </c>
      <c r="AC2" s="44">
        <f>SUM(AC7:AC26)</f>
        <v>0</v>
      </c>
      <c r="AD2" s="1">
        <v>0</v>
      </c>
      <c r="AE2" s="44">
        <v>0</v>
      </c>
      <c r="AF2" s="44">
        <v>0</v>
      </c>
      <c r="AG2" s="44">
        <v>0</v>
      </c>
      <c r="AH2" s="44">
        <v>0</v>
      </c>
      <c r="AI2" s="44">
        <v>0</v>
      </c>
      <c r="AJ2" s="44">
        <v>0</v>
      </c>
    </row>
    <row r="3" spans="1:36" x14ac:dyDescent="0.25">
      <c r="A3" s="1"/>
      <c r="B3" s="1"/>
      <c r="C3" s="1"/>
      <c r="D3" s="1"/>
      <c r="E3" s="1"/>
      <c r="F3" s="1"/>
      <c r="G3" s="1"/>
      <c r="H3" s="1"/>
      <c r="I3" s="1"/>
      <c r="J3" s="1"/>
      <c r="K3" s="1"/>
      <c r="L3" s="1"/>
      <c r="M3" s="1"/>
      <c r="N3" s="1"/>
      <c r="O3" s="1"/>
      <c r="P3" s="1"/>
      <c r="Q3" s="1"/>
      <c r="R3" s="1"/>
      <c r="S3" s="1"/>
      <c r="T3" s="1"/>
      <c r="U3" s="1"/>
      <c r="V3" s="1"/>
      <c r="W3" s="1"/>
      <c r="X3" s="1"/>
      <c r="Y3" s="1"/>
      <c r="Z3" s="1"/>
      <c r="AA3" s="1"/>
      <c r="AB3" s="1"/>
      <c r="AC3" s="1"/>
      <c r="AD3" s="1"/>
    </row>
    <row r="4" spans="1:36" x14ac:dyDescent="0.25">
      <c r="A4" s="1"/>
      <c r="B4" s="1"/>
      <c r="C4" s="1"/>
      <c r="D4" s="1"/>
      <c r="E4" s="1"/>
      <c r="F4" s="1"/>
      <c r="G4" s="1"/>
      <c r="H4" s="1"/>
      <c r="I4" s="1"/>
      <c r="J4" s="1"/>
      <c r="K4" s="1"/>
      <c r="L4" s="1"/>
      <c r="M4" s="1"/>
      <c r="N4" s="1"/>
      <c r="O4" s="1"/>
      <c r="P4" s="1"/>
      <c r="Q4" s="1"/>
      <c r="R4" s="1"/>
      <c r="S4" s="1"/>
      <c r="T4" s="1"/>
      <c r="U4" s="1"/>
      <c r="V4" s="1"/>
      <c r="W4" s="1"/>
      <c r="X4" s="1"/>
      <c r="Y4" s="1"/>
      <c r="Z4" s="1"/>
      <c r="AA4" s="1"/>
      <c r="AB4" s="1"/>
      <c r="AC4" s="1"/>
      <c r="AD4" s="1"/>
    </row>
    <row r="5" spans="1:36" x14ac:dyDescent="0.25">
      <c r="A5" s="1"/>
    </row>
    <row r="6" spans="1:36" x14ac:dyDescent="0.25">
      <c r="A6" s="1"/>
    </row>
    <row r="7" spans="1:36" x14ac:dyDescent="0.25">
      <c r="A7" s="1"/>
      <c r="B7" s="1"/>
      <c r="C7" s="1"/>
      <c r="D7" s="1"/>
      <c r="E7" s="1"/>
      <c r="F7" s="1"/>
      <c r="G7" s="1"/>
      <c r="H7" s="1"/>
      <c r="I7" s="1"/>
      <c r="J7" s="1"/>
      <c r="K7" s="1"/>
      <c r="L7" s="1"/>
      <c r="M7" s="1"/>
      <c r="N7" s="1"/>
      <c r="O7" s="1"/>
      <c r="P7" s="1"/>
      <c r="Q7" s="1"/>
      <c r="R7" s="1"/>
      <c r="S7" s="1"/>
      <c r="T7" s="1"/>
      <c r="U7" s="1"/>
      <c r="V7" s="1"/>
      <c r="W7" s="1"/>
      <c r="X7" s="1"/>
      <c r="Y7" s="1"/>
      <c r="Z7" s="1"/>
      <c r="AA7" s="1"/>
      <c r="AB7" s="1"/>
      <c r="AC7" s="1"/>
      <c r="AD7" s="1"/>
    </row>
    <row r="8" spans="1:36" x14ac:dyDescent="0.25">
      <c r="A8" s="1"/>
      <c r="B8" s="1"/>
      <c r="C8" s="1"/>
      <c r="D8" s="1"/>
      <c r="E8" s="1"/>
      <c r="F8" s="1"/>
      <c r="G8" s="1"/>
      <c r="H8" s="1"/>
      <c r="I8" s="1"/>
      <c r="J8" s="1"/>
      <c r="K8" s="1"/>
      <c r="L8" s="1"/>
      <c r="M8" s="1"/>
      <c r="N8" s="1"/>
      <c r="O8" s="1"/>
      <c r="P8" s="1"/>
      <c r="Q8" s="1"/>
      <c r="R8" s="1"/>
      <c r="S8" s="1"/>
      <c r="T8" s="1"/>
      <c r="U8" s="1"/>
      <c r="V8" s="1"/>
      <c r="W8" s="1"/>
      <c r="X8" s="1"/>
      <c r="Y8" s="1"/>
      <c r="Z8" s="1"/>
      <c r="AA8" s="1"/>
      <c r="AB8" s="1"/>
      <c r="AC8" s="1"/>
      <c r="AD8" s="1"/>
    </row>
    <row r="9" spans="1:36" x14ac:dyDescent="0.25">
      <c r="A9" s="1"/>
      <c r="B9" s="1"/>
      <c r="C9" s="1"/>
      <c r="D9" s="1"/>
      <c r="E9" s="1"/>
      <c r="F9" s="1"/>
      <c r="G9" s="1"/>
      <c r="H9" s="1"/>
    </row>
    <row r="10" spans="1:36" x14ac:dyDescent="0.25">
      <c r="A10" s="1"/>
      <c r="B10" s="1"/>
      <c r="C10" s="1"/>
      <c r="D10" s="1"/>
      <c r="E10" s="1"/>
      <c r="F10" s="1"/>
      <c r="G10" s="1"/>
      <c r="H10" s="1"/>
    </row>
    <row r="11" spans="1:36" x14ac:dyDescent="0.25">
      <c r="A11" s="1"/>
      <c r="B11" s="1"/>
      <c r="C11" s="1"/>
      <c r="D11" s="1"/>
      <c r="E11" s="1"/>
      <c r="F11" s="1"/>
      <c r="G11" s="1"/>
      <c r="H11" s="1"/>
    </row>
    <row r="12" spans="1:36" x14ac:dyDescent="0.25">
      <c r="A12" s="1"/>
      <c r="B12" s="1"/>
      <c r="C12" s="1"/>
      <c r="D12" s="1"/>
      <c r="E12" s="1"/>
      <c r="F12" s="1"/>
      <c r="G12" s="1"/>
      <c r="H12" s="1"/>
      <c r="I12" s="1"/>
      <c r="J12" s="1"/>
      <c r="K12" s="1"/>
      <c r="L12" s="1"/>
      <c r="M12" s="1"/>
      <c r="N12" s="1"/>
      <c r="O12" s="1"/>
      <c r="P12" s="1"/>
      <c r="Q12" s="1"/>
      <c r="R12" s="1"/>
      <c r="AD12" s="1"/>
    </row>
    <row r="13" spans="1:36" x14ac:dyDescent="0.25">
      <c r="A13" s="1"/>
      <c r="B13" s="1"/>
      <c r="C13" s="1"/>
      <c r="E13" s="1"/>
      <c r="F13" s="1"/>
      <c r="G13" s="1"/>
      <c r="H13" s="1"/>
    </row>
    <row r="14" spans="1:36" x14ac:dyDescent="0.25">
      <c r="A14" s="1"/>
      <c r="B14" s="1"/>
      <c r="C14" s="1"/>
      <c r="E14" s="1"/>
      <c r="F14" s="1"/>
      <c r="G14" s="1"/>
      <c r="H14" s="1"/>
    </row>
    <row r="15" spans="1:36" x14ac:dyDescent="0.25">
      <c r="A15" s="1"/>
      <c r="B15" s="1"/>
      <c r="C15" s="1"/>
      <c r="D15" s="1"/>
      <c r="E15" s="1"/>
      <c r="F15" s="1"/>
      <c r="G15" s="1"/>
      <c r="H15" s="1"/>
    </row>
    <row r="16" spans="1:36" x14ac:dyDescent="0.25">
      <c r="A16" s="1"/>
      <c r="B16" s="1"/>
      <c r="C16" s="1"/>
      <c r="D16" s="1"/>
      <c r="E16" s="1"/>
      <c r="F16" s="1"/>
      <c r="G16" s="1"/>
      <c r="H16" s="1"/>
    </row>
    <row r="17" spans="1:8" x14ac:dyDescent="0.25">
      <c r="A17" s="1"/>
      <c r="B17" s="1"/>
      <c r="C17" s="1"/>
      <c r="D17" s="1"/>
      <c r="E17" s="1"/>
      <c r="F17" s="1"/>
      <c r="G17" s="1"/>
      <c r="H17" s="1"/>
    </row>
    <row r="18" spans="1:8" x14ac:dyDescent="0.25">
      <c r="A18" s="1"/>
      <c r="B18" s="1"/>
      <c r="C18" s="1"/>
      <c r="D18" s="1"/>
      <c r="E18" s="1"/>
      <c r="F18" s="1"/>
    </row>
    <row r="19" spans="1:8" x14ac:dyDescent="0.25">
      <c r="A19" s="1"/>
      <c r="B19" s="1"/>
      <c r="C19" s="1"/>
      <c r="D19" s="1"/>
      <c r="E19" s="1"/>
      <c r="F19" s="1"/>
      <c r="G19" s="1"/>
      <c r="H19" s="1"/>
    </row>
    <row r="20" spans="1:8" x14ac:dyDescent="0.25">
      <c r="A20" s="1"/>
      <c r="B20" s="1"/>
      <c r="C20" s="1"/>
      <c r="D20" s="1"/>
      <c r="E20" s="1"/>
      <c r="F20" s="1"/>
      <c r="G20" s="1"/>
      <c r="H20" s="1"/>
    </row>
    <row r="21" spans="1:8" x14ac:dyDescent="0.25">
      <c r="H21" s="1"/>
    </row>
    <row r="22" spans="1:8" x14ac:dyDescent="0.25">
      <c r="B22" s="71"/>
      <c r="C22" s="71"/>
      <c r="D22" s="71"/>
      <c r="E22" s="71"/>
      <c r="H22" s="1"/>
    </row>
    <row r="23" spans="1:8" x14ac:dyDescent="0.25">
      <c r="H23" s="1"/>
    </row>
    <row r="24" spans="1:8" x14ac:dyDescent="0.25">
      <c r="H24" s="1"/>
    </row>
    <row r="25" spans="1:8" x14ac:dyDescent="0.25">
      <c r="H25"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63</vt:i4>
      </vt:variant>
    </vt:vector>
  </HeadingPairs>
  <TitlesOfParts>
    <vt:vector size="63" baseType="lpstr">
      <vt:lpstr>Timeseries</vt:lpstr>
      <vt:lpstr>Cost Technologies</vt:lpstr>
      <vt:lpstr>CEPCI</vt:lpstr>
      <vt:lpstr>series_ep_cost_not_rounded</vt:lpstr>
      <vt:lpstr>series_ep_cost</vt:lpstr>
      <vt:lpstr>fixed_cost_not rounded</vt:lpstr>
      <vt:lpstr>fixed_cost</vt:lpstr>
      <vt:lpstr>lifetime</vt:lpstr>
      <vt:lpstr>age</vt:lpstr>
      <vt:lpstr>existing</vt:lpstr>
      <vt:lpstr>age_existing</vt:lpstr>
      <vt:lpstr>existing transformer_cap_GW</vt:lpstr>
      <vt:lpstr>overall_maximum</vt:lpstr>
      <vt:lpstr>Flows variable costs</vt:lpstr>
      <vt:lpstr>source_ costs</vt:lpstr>
      <vt:lpstr>sources</vt:lpstr>
      <vt:lpstr>nuclear</vt:lpstr>
      <vt:lpstr>transformer CO2</vt:lpstr>
      <vt:lpstr>buses</vt:lpstr>
      <vt:lpstr>demand</vt:lpstr>
      <vt:lpstr>demand electric vehicles</vt:lpstr>
      <vt:lpstr>demand industry</vt:lpstr>
      <vt:lpstr>demand mobility</vt:lpstr>
      <vt:lpstr>demand_nav_avi</vt:lpstr>
      <vt:lpstr>simple transformers</vt:lpstr>
      <vt:lpstr>emitters</vt:lpstr>
      <vt:lpstr>two output transformers</vt:lpstr>
      <vt:lpstr>two output transformers- no INV</vt:lpstr>
      <vt:lpstr>two inputs transformers</vt:lpstr>
      <vt:lpstr>Carbon Capture</vt:lpstr>
      <vt:lpstr>DAC</vt:lpstr>
      <vt:lpstr>Technology for h2 blends</vt:lpstr>
      <vt:lpstr>blending_trasformer</vt:lpstr>
      <vt:lpstr>storages</vt:lpstr>
      <vt:lpstr>link</vt:lpstr>
      <vt:lpstr>demand_nominal_value</vt:lpstr>
      <vt:lpstr>storage energy capacity</vt:lpstr>
      <vt:lpstr>storage initial capacity</vt:lpstr>
      <vt:lpstr>storage dis power capacity</vt:lpstr>
      <vt:lpstr>storage char power capacity</vt:lpstr>
      <vt:lpstr>supply estero EE</vt:lpstr>
      <vt:lpstr>Prod naz gas</vt:lpstr>
      <vt:lpstr>supply LF</vt:lpstr>
      <vt:lpstr>supply estero gas</vt:lpstr>
      <vt:lpstr>Biomass</vt:lpstr>
      <vt:lpstr>line_matrix</vt:lpstr>
      <vt:lpstr>line_matrix_con</vt:lpstr>
      <vt:lpstr>line_matrix_new_installation</vt:lpstr>
      <vt:lpstr>new_elec_line_2030</vt:lpstr>
      <vt:lpstr>new_elec_line_2035</vt:lpstr>
      <vt:lpstr>new_elec_line_2040</vt:lpstr>
      <vt:lpstr>new_elec_inv_line</vt:lpstr>
      <vt:lpstr>link_blending_matrix</vt:lpstr>
      <vt:lpstr>distance regions</vt:lpstr>
      <vt:lpstr>dist regions EE</vt:lpstr>
      <vt:lpstr>h2_link_matrix</vt:lpstr>
      <vt:lpstr>co2_export_reg</vt:lpstr>
      <vt:lpstr>co2_links</vt:lpstr>
      <vt:lpstr>LF_links</vt:lpstr>
      <vt:lpstr>chp</vt:lpstr>
      <vt:lpstr>chp_term</vt:lpstr>
      <vt:lpstr>chp_ele</vt:lpstr>
      <vt:lpstr>gas_storages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Matteo Catania</dc:creator>
  <cp:lastModifiedBy>Matteo Catania</cp:lastModifiedBy>
  <dcterms:created xsi:type="dcterms:W3CDTF">2023-07-07T06:40:25Z</dcterms:created>
  <dcterms:modified xsi:type="dcterms:W3CDTF">2025-04-04T13:43:51Z</dcterms:modified>
</cp:coreProperties>
</file>