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1_2022\1_semestre\IA\s07\P\"/>
    </mc:Choice>
  </mc:AlternateContent>
  <xr:revisionPtr revIDLastSave="0" documentId="13_ncr:1_{2D5242D2-8CBB-4384-A09D-04E442BDC7A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Exmp01" sheetId="2" r:id="rId1"/>
    <sheet name="Exmp02" sheetId="3" r:id="rId2"/>
    <sheet name="Exmp03" sheetId="4" r:id="rId3"/>
    <sheet name="Ex01" sheetId="5" r:id="rId4"/>
    <sheet name="Ex02" sheetId="6" r:id="rId5"/>
    <sheet name="Ex0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E11" i="7"/>
  <c r="E10" i="7"/>
  <c r="E7" i="7"/>
  <c r="E12" i="6"/>
  <c r="D12" i="6"/>
  <c r="K7" i="6"/>
  <c r="L7" i="6" s="1"/>
  <c r="G7" i="6"/>
  <c r="J7" i="6" s="1"/>
  <c r="K6" i="6"/>
  <c r="L6" i="6" s="1"/>
  <c r="G6" i="6"/>
  <c r="J6" i="6" s="1"/>
  <c r="K5" i="6"/>
  <c r="L5" i="6" s="1"/>
  <c r="G5" i="6"/>
  <c r="I5" i="6" s="1"/>
  <c r="K4" i="6"/>
  <c r="L4" i="6" s="1"/>
  <c r="J4" i="6"/>
  <c r="G4" i="6"/>
  <c r="I4" i="6" s="1"/>
  <c r="K3" i="6"/>
  <c r="L3" i="6" s="1"/>
  <c r="J3" i="6"/>
  <c r="G3" i="6"/>
  <c r="I3" i="6" s="1"/>
  <c r="G5" i="5"/>
  <c r="G4" i="5"/>
  <c r="G3" i="5"/>
  <c r="G6" i="5" s="1"/>
  <c r="E12" i="4"/>
  <c r="E11" i="4"/>
  <c r="E10" i="4"/>
  <c r="E7" i="4"/>
  <c r="E12" i="3"/>
  <c r="D12" i="3"/>
  <c r="K7" i="3"/>
  <c r="L7" i="3" s="1"/>
  <c r="G7" i="3"/>
  <c r="J7" i="3" s="1"/>
  <c r="L6" i="3"/>
  <c r="K6" i="3"/>
  <c r="G6" i="3"/>
  <c r="J6" i="3" s="1"/>
  <c r="K5" i="3"/>
  <c r="L5" i="3" s="1"/>
  <c r="J5" i="3"/>
  <c r="I5" i="3"/>
  <c r="G5" i="3"/>
  <c r="K4" i="3"/>
  <c r="L4" i="3" s="1"/>
  <c r="J4" i="3"/>
  <c r="G4" i="3"/>
  <c r="I4" i="3" s="1"/>
  <c r="K3" i="3"/>
  <c r="L3" i="3" s="1"/>
  <c r="L12" i="3" s="1"/>
  <c r="J3" i="3"/>
  <c r="G3" i="3"/>
  <c r="I3" i="3" s="1"/>
  <c r="C8" i="2"/>
  <c r="L12" i="6" l="1"/>
  <c r="K12" i="6"/>
  <c r="I7" i="6"/>
  <c r="J5" i="6"/>
  <c r="I6" i="6"/>
  <c r="I7" i="3"/>
  <c r="K12" i="3"/>
  <c r="I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LSR</author>
  </authors>
  <commentList>
    <comment ref="K2" authorId="0" shapeId="0" xr:uid="{6352B673-8066-42D7-B542-19FC1BD18ED4}">
      <text>
        <r>
          <rPr>
            <b/>
            <sz val="8"/>
            <color indexed="81"/>
            <rFont val="Tahoma"/>
            <family val="2"/>
          </rPr>
          <t>LSR:</t>
        </r>
        <r>
          <rPr>
            <sz val="8"/>
            <color indexed="81"/>
            <rFont val="Tahoma"/>
            <family val="2"/>
          </rPr>
          <t xml:space="preserve">
Com comissão de resgate e câmbio EURUSD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LSR</author>
  </authors>
  <commentList>
    <comment ref="E7" authorId="0" shapeId="0" xr:uid="{9C111875-F27F-43C3-B8B7-B4F5638E0112}">
      <text>
        <r>
          <rPr>
            <sz val="8"/>
            <color indexed="81"/>
            <rFont val="Tahoma"/>
            <family val="2"/>
          </rPr>
          <t>Função a maximizar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LSR</author>
  </authors>
  <commentList>
    <comment ref="K2" authorId="0" shapeId="0" xr:uid="{63AB5DAC-DCE0-4109-8193-7DB02EB28100}">
      <text>
        <r>
          <rPr>
            <b/>
            <sz val="8"/>
            <color indexed="81"/>
            <rFont val="Tahoma"/>
            <family val="2"/>
          </rPr>
          <t>LSR:</t>
        </r>
        <r>
          <rPr>
            <sz val="8"/>
            <color indexed="81"/>
            <rFont val="Tahoma"/>
            <family val="2"/>
          </rPr>
          <t xml:space="preserve">
Com comissão de resgate e câmbio EURUSD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LSR</author>
  </authors>
  <commentList>
    <comment ref="E7" authorId="0" shapeId="0" xr:uid="{A807F168-D8B0-4E70-A9D4-26C642D8B857}">
      <text>
        <r>
          <rPr>
            <sz val="8"/>
            <color indexed="81"/>
            <rFont val="Tahoma"/>
            <family val="2"/>
          </rPr>
          <t>Função a maximizar</t>
        </r>
      </text>
    </comment>
  </commentList>
</comments>
</file>

<file path=xl/sharedStrings.xml><?xml version="1.0" encoding="utf-8"?>
<sst xmlns="http://schemas.openxmlformats.org/spreadsheetml/2006/main" count="92" uniqueCount="57">
  <si>
    <t>Simulador de Empréstimo</t>
  </si>
  <si>
    <t xml:space="preserve">Valor Empréstimo </t>
  </si>
  <si>
    <t xml:space="preserve">Taxa EURIBOR </t>
  </si>
  <si>
    <t xml:space="preserve">Taxa Spread </t>
  </si>
  <si>
    <t xml:space="preserve">Anos </t>
  </si>
  <si>
    <t xml:space="preserve">Mensalidade </t>
  </si>
  <si>
    <t>FUNDOS DE INVESTIMENTO</t>
  </si>
  <si>
    <t>Nome do Fundo</t>
  </si>
  <si>
    <t>Risco</t>
  </si>
  <si>
    <t>Comissão Resgate</t>
  </si>
  <si>
    <t>Valor Investimento (EUR)</t>
  </si>
  <si>
    <t>Valor Investimento (USD)</t>
  </si>
  <si>
    <t>Quantidade</t>
  </si>
  <si>
    <t>Preço Entrada (USD)</t>
  </si>
  <si>
    <t>Último Preço 
(USD)</t>
  </si>
  <si>
    <t>Valorização (USD)</t>
  </si>
  <si>
    <t>Valorização (%)</t>
  </si>
  <si>
    <t>Valor Resgate Previsto 
(EUR)</t>
  </si>
  <si>
    <t>Saldo</t>
  </si>
  <si>
    <t>Latin America Equities</t>
  </si>
  <si>
    <t>ND</t>
  </si>
  <si>
    <t>China Focus Fund</t>
  </si>
  <si>
    <t>Emerging Mkts</t>
  </si>
  <si>
    <t>Biotech</t>
  </si>
  <si>
    <t>Statistical Market Neutral</t>
  </si>
  <si>
    <t>Câmbio Actual EUR/USD</t>
  </si>
  <si>
    <t>Cálculo de Produção</t>
  </si>
  <si>
    <t>Quantidade a produzir:</t>
  </si>
  <si>
    <t>Cocos</t>
  </si>
  <si>
    <t>Cartolas</t>
  </si>
  <si>
    <t>Objectivo:</t>
  </si>
  <si>
    <t>Maximização do Lucro</t>
  </si>
  <si>
    <t>Restrições:</t>
  </si>
  <si>
    <t xml:space="preserve">Cocos </t>
  </si>
  <si>
    <t xml:space="preserve">1)     </t>
  </si>
  <si>
    <t>&lt;=</t>
  </si>
  <si>
    <t xml:space="preserve">2)     </t>
  </si>
  <si>
    <t xml:space="preserve">3)     </t>
  </si>
  <si>
    <t>Gestão de Itinerários</t>
  </si>
  <si>
    <t>Itinerário</t>
  </si>
  <si>
    <t>Número Viagens Diárias</t>
  </si>
  <si>
    <t>Capacidade Viatura (lugares)</t>
  </si>
  <si>
    <t>Estimativa Custos por Viagem</t>
  </si>
  <si>
    <t>Preço Bilhete Viagem</t>
  </si>
  <si>
    <t>Taxa Ocupação Média Prevista</t>
  </si>
  <si>
    <t>Margem Bruta Diária Prevista</t>
  </si>
  <si>
    <t>Braga-Porto</t>
  </si>
  <si>
    <t>Porto-Lisboa</t>
  </si>
  <si>
    <t>Lisboa-Faro</t>
  </si>
  <si>
    <t>Total</t>
  </si>
  <si>
    <t>Produto A</t>
  </si>
  <si>
    <t>Produto B</t>
  </si>
  <si>
    <t>=</t>
  </si>
  <si>
    <t xml:space="preserve">4)     </t>
  </si>
  <si>
    <t>A é positivo</t>
  </si>
  <si>
    <t xml:space="preserve">5)     </t>
  </si>
  <si>
    <t>B é 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</si>
</sst>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€&quot;;[Red]\-#,##0.00\ &quot;€&quot;"/>
    <numFmt numFmtId="164" formatCode="#,##0.00\ &quot;€&quot;"/>
    <numFmt numFmtId="165" formatCode="0.000%"/>
    <numFmt numFmtId="166" formatCode="0.0%"/>
    <numFmt numFmtId="167" formatCode="[$$-409]#,##0.00"/>
    <numFmt numFmtId="168" formatCode="0.000\ \ \ \ \ "/>
    <numFmt numFmtId="169" formatCode="0.00%\ \ \ "/>
    <numFmt numFmtId="170" formatCode="#,##0.0\ &quot;€&quot;;[Red]\-#,##0.0\ &quot;€&quot;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theme="0"/>
      <name val="Calibri"/>
      <family val="2"/>
    </font>
    <font>
      <sz val="10"/>
      <name val="Arial"/>
      <family val="2"/>
    </font>
    <font>
      <b/>
      <i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right" vertical="center"/>
    </xf>
    <xf numFmtId="164" fontId="1" fillId="0" borderId="1" xfId="1" applyNumberFormat="1" applyBorder="1" applyAlignment="1">
      <alignment horizontal="right" vertical="center"/>
    </xf>
    <xf numFmtId="165" fontId="0" fillId="0" borderId="1" xfId="2" applyNumberFormat="1" applyFont="1" applyBorder="1" applyAlignment="1">
      <alignment horizontal="right" vertical="center"/>
    </xf>
    <xf numFmtId="0" fontId="1" fillId="0" borderId="1" xfId="1" applyBorder="1" applyAlignment="1">
      <alignment horizontal="center" vertical="center"/>
    </xf>
    <xf numFmtId="164" fontId="1" fillId="0" borderId="2" xfId="1" applyNumberFormat="1" applyBorder="1" applyAlignment="1">
      <alignment horizontal="right" vertical="center"/>
    </xf>
    <xf numFmtId="0" fontId="5" fillId="3" borderId="1" xfId="3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1" fillId="0" borderId="1" xfId="1" quotePrefix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4" fontId="1" fillId="0" borderId="1" xfId="1" applyNumberFormat="1" applyBorder="1" applyAlignment="1">
      <alignment vertical="center"/>
    </xf>
    <xf numFmtId="167" fontId="1" fillId="0" borderId="1" xfId="1" applyNumberFormat="1" applyBorder="1" applyAlignment="1">
      <alignment vertical="center"/>
    </xf>
    <xf numFmtId="168" fontId="0" fillId="0" borderId="1" xfId="2" applyNumberFormat="1" applyFont="1" applyBorder="1" applyAlignment="1">
      <alignment horizontal="right" vertical="center"/>
    </xf>
    <xf numFmtId="167" fontId="1" fillId="4" borderId="1" xfId="1" applyNumberFormat="1" applyFill="1" applyBorder="1" applyAlignment="1">
      <alignment vertical="center"/>
    </xf>
    <xf numFmtId="169" fontId="0" fillId="0" borderId="1" xfId="2" applyNumberFormat="1" applyFont="1" applyBorder="1" applyAlignment="1">
      <alignment horizontal="right" vertical="center"/>
    </xf>
    <xf numFmtId="8" fontId="1" fillId="0" borderId="1" xfId="1" applyNumberFormat="1" applyBorder="1" applyAlignment="1">
      <alignment vertical="center"/>
    </xf>
    <xf numFmtId="164" fontId="6" fillId="5" borderId="0" xfId="1" applyNumberFormat="1" applyFont="1" applyFill="1" applyAlignment="1">
      <alignment horizontal="right" vertical="center"/>
    </xf>
    <xf numFmtId="167" fontId="6" fillId="5" borderId="0" xfId="1" applyNumberFormat="1" applyFont="1" applyFill="1" applyAlignment="1">
      <alignment vertical="center"/>
    </xf>
    <xf numFmtId="0" fontId="1" fillId="6" borderId="1" xfId="1" applyFill="1" applyBorder="1" applyAlignment="1">
      <alignment horizontal="center" vertical="center"/>
    </xf>
    <xf numFmtId="0" fontId="1" fillId="0" borderId="0" xfId="1"/>
    <xf numFmtId="0" fontId="9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10" fillId="0" borderId="0" xfId="1" applyFont="1" applyAlignment="1">
      <alignment horizontal="right" vertical="center"/>
    </xf>
    <xf numFmtId="0" fontId="9" fillId="0" borderId="0" xfId="1" applyFont="1"/>
    <xf numFmtId="0" fontId="9" fillId="8" borderId="0" xfId="1" applyFont="1" applyFill="1" applyAlignment="1">
      <alignment horizontal="center" vertical="center"/>
    </xf>
    <xf numFmtId="170" fontId="1" fillId="0" borderId="1" xfId="1" applyNumberFormat="1" applyBorder="1" applyAlignment="1">
      <alignment vertical="center"/>
    </xf>
    <xf numFmtId="9" fontId="1" fillId="0" borderId="1" xfId="1" applyNumberFormat="1" applyBorder="1" applyAlignment="1">
      <alignment horizontal="center" vertical="center"/>
    </xf>
    <xf numFmtId="170" fontId="1" fillId="0" borderId="7" xfId="1" applyNumberFormat="1" applyBorder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4" fillId="3" borderId="3" xfId="3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5" fillId="3" borderId="5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0" fontId="9" fillId="0" borderId="0" xfId="1" applyFont="1" applyAlignment="1">
      <alignment horizontal="center"/>
    </xf>
  </cellXfs>
  <cellStyles count="4">
    <cellStyle name="Normal" xfId="0" builtinId="0"/>
    <cellStyle name="Normal 2" xfId="1" xr:uid="{B2166453-C204-43D7-8990-BAC4D573B458}"/>
    <cellStyle name="Normal_Calculo Titulos" xfId="3" xr:uid="{0197B849-378C-4089-911A-2A17284D7F05}"/>
    <cellStyle name="Percentagem 2" xfId="2" xr:uid="{F1FFE4F9-79B6-434F-80BF-838AF591AFE3}"/>
  </cellStyles>
  <dxfs count="4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B745-BED5-41FF-81C8-E631A65506C0}">
  <dimension ref="A1:D8"/>
  <sheetViews>
    <sheetView workbookViewId="0">
      <selection activeCell="C8" sqref="C8"/>
    </sheetView>
  </sheetViews>
  <sheetFormatPr defaultColWidth="7.21875" defaultRowHeight="10.199999999999999" x14ac:dyDescent="0.3"/>
  <cols>
    <col min="1" max="1" width="3.44140625" style="2" customWidth="1"/>
    <col min="2" max="2" width="11.88671875" style="2" bestFit="1" customWidth="1"/>
    <col min="3" max="3" width="8.88671875" style="2" bestFit="1" customWidth="1"/>
    <col min="4" max="4" width="3.44140625" style="2" customWidth="1"/>
    <col min="5" max="16384" width="7.21875" style="1"/>
  </cols>
  <sheetData>
    <row r="1" spans="1:4" ht="13.8" x14ac:dyDescent="0.3">
      <c r="A1" s="32" t="s">
        <v>0</v>
      </c>
      <c r="B1" s="32"/>
      <c r="C1" s="32"/>
      <c r="D1" s="32"/>
    </row>
    <row r="3" spans="1:4" x14ac:dyDescent="0.3">
      <c r="B3" s="3" t="s">
        <v>1</v>
      </c>
      <c r="C3" s="4">
        <v>100000</v>
      </c>
    </row>
    <row r="4" spans="1:4" ht="14.4" x14ac:dyDescent="0.3">
      <c r="B4" s="3" t="s">
        <v>2</v>
      </c>
      <c r="C4" s="5">
        <v>4.9950000000000001E-2</v>
      </c>
    </row>
    <row r="5" spans="1:4" ht="14.4" x14ac:dyDescent="0.3">
      <c r="B5" s="3" t="s">
        <v>3</v>
      </c>
      <c r="C5" s="5">
        <v>3.5000000000000001E-3</v>
      </c>
    </row>
    <row r="6" spans="1:4" x14ac:dyDescent="0.3">
      <c r="B6" s="3" t="s">
        <v>4</v>
      </c>
      <c r="C6" s="6">
        <v>30</v>
      </c>
    </row>
    <row r="7" spans="1:4" ht="10.8" thickBot="1" x14ac:dyDescent="0.35"/>
    <row r="8" spans="1:4" ht="10.8" thickBot="1" x14ac:dyDescent="0.35">
      <c r="B8" s="3" t="s">
        <v>5</v>
      </c>
      <c r="C8" s="7">
        <f>-PMT((C4+C5)/12,C6*12,C3)</f>
        <v>558.10242738897352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3656-8E8C-4DE4-A463-719C17C9A815}">
  <dimension ref="A1:L17"/>
  <sheetViews>
    <sheetView workbookViewId="0">
      <selection activeCell="K14" sqref="K14"/>
    </sheetView>
  </sheetViews>
  <sheetFormatPr defaultColWidth="7.21875" defaultRowHeight="10.199999999999999" x14ac:dyDescent="0.3"/>
  <cols>
    <col min="1" max="1" width="17.109375" style="1" bestFit="1" customWidth="1"/>
    <col min="2" max="2" width="4" style="1" bestFit="1" customWidth="1"/>
    <col min="3" max="3" width="6.44140625" style="2" bestFit="1" customWidth="1"/>
    <col min="4" max="5" width="9.21875" style="2" customWidth="1"/>
    <col min="6" max="6" width="8" style="2" bestFit="1" customWidth="1"/>
    <col min="7" max="7" width="7.77734375" style="2" customWidth="1"/>
    <col min="8" max="8" width="7.77734375" style="1" customWidth="1"/>
    <col min="9" max="9" width="7.77734375" style="1" bestFit="1" customWidth="1"/>
    <col min="10" max="10" width="7.77734375" style="1" customWidth="1"/>
    <col min="11" max="11" width="9.109375" style="1" customWidth="1"/>
    <col min="12" max="12" width="7.5546875" style="1" customWidth="1"/>
    <col min="13" max="16384" width="7.21875" style="1"/>
  </cols>
  <sheetData>
    <row r="1" spans="1:12" ht="12.75" customHeight="1" x14ac:dyDescent="0.3">
      <c r="A1" s="33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30.6" x14ac:dyDescent="0.3">
      <c r="A2" s="8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</row>
    <row r="3" spans="1:12" ht="14.4" x14ac:dyDescent="0.3">
      <c r="A3" s="9" t="s">
        <v>19</v>
      </c>
      <c r="B3" s="10">
        <v>5</v>
      </c>
      <c r="C3" s="11" t="s">
        <v>20</v>
      </c>
      <c r="D3" s="12">
        <v>5000</v>
      </c>
      <c r="E3" s="13">
        <v>7735.5</v>
      </c>
      <c r="F3" s="14">
        <v>14.078568455290501</v>
      </c>
      <c r="G3" s="13">
        <f>E3/F3</f>
        <v>549.45217083439491</v>
      </c>
      <c r="H3" s="15">
        <v>574.83000000000004</v>
      </c>
      <c r="I3" s="13">
        <f>H3-G3</f>
        <v>25.377829165605135</v>
      </c>
      <c r="J3" s="16">
        <f>H3/G3-1</f>
        <v>4.6187512785810902E-2</v>
      </c>
      <c r="K3" s="12">
        <f>(IF(ISNUMBER(C3),(F3*H3)*(1-C3),(F3*H3)))/$K$14</f>
        <v>5472.904243696923</v>
      </c>
      <c r="L3" s="12">
        <f>K3-D3</f>
        <v>472.904243696923</v>
      </c>
    </row>
    <row r="4" spans="1:12" ht="14.4" x14ac:dyDescent="0.3">
      <c r="A4" s="9" t="s">
        <v>21</v>
      </c>
      <c r="B4" s="6">
        <v>5</v>
      </c>
      <c r="C4" s="11">
        <v>1.4999999999999999E-2</v>
      </c>
      <c r="D4" s="12">
        <v>2000</v>
      </c>
      <c r="E4" s="13">
        <v>3105.8</v>
      </c>
      <c r="F4" s="14">
        <v>94.506792675723588</v>
      </c>
      <c r="G4" s="13">
        <f t="shared" ref="G4:G7" si="0">E4/F4</f>
        <v>32.863246249999996</v>
      </c>
      <c r="H4" s="15">
        <v>33.86</v>
      </c>
      <c r="I4" s="13">
        <f t="shared" ref="I4:I7" si="1">H4-G4</f>
        <v>0.99675375000000344</v>
      </c>
      <c r="J4" s="16">
        <f t="shared" ref="J4:J7" si="2">H4/G4-1</f>
        <v>3.0330349668362455E-2</v>
      </c>
      <c r="K4" s="12">
        <f>(IF(ISNUMBER(C4),(F4*H4)*(1-C4),(F4*H4)))/$K$14</f>
        <v>2131.6020829106651</v>
      </c>
      <c r="L4" s="12">
        <f>K4-D4</f>
        <v>131.6020829106651</v>
      </c>
    </row>
    <row r="5" spans="1:12" ht="14.4" x14ac:dyDescent="0.3">
      <c r="A5" s="9" t="s">
        <v>22</v>
      </c>
      <c r="B5" s="6">
        <v>4</v>
      </c>
      <c r="C5" s="11">
        <v>1.4999999999999999E-2</v>
      </c>
      <c r="D5" s="12">
        <v>1250</v>
      </c>
      <c r="E5" s="13">
        <v>1946.75</v>
      </c>
      <c r="F5" s="14">
        <v>5.98357924076711</v>
      </c>
      <c r="G5" s="13">
        <f t="shared" si="0"/>
        <v>325.34874556962023</v>
      </c>
      <c r="H5" s="15">
        <v>330.07</v>
      </c>
      <c r="I5" s="13">
        <f t="shared" si="1"/>
        <v>4.7212544303797586</v>
      </c>
      <c r="J5" s="16">
        <f t="shared" si="2"/>
        <v>1.4511365095672302E-2</v>
      </c>
      <c r="K5" s="12">
        <f>(IF(ISNUMBER(C5),(F5*H5)*(1-C5),(F5*H5)))/$K$14</f>
        <v>1315.598160546426</v>
      </c>
      <c r="L5" s="12">
        <f>K5-D5</f>
        <v>65.598160546426016</v>
      </c>
    </row>
    <row r="6" spans="1:12" ht="14.4" x14ac:dyDescent="0.3">
      <c r="A6" s="9" t="s">
        <v>23</v>
      </c>
      <c r="B6" s="6">
        <v>4</v>
      </c>
      <c r="C6" s="11">
        <v>2.1399999999999999E-2</v>
      </c>
      <c r="D6" s="12">
        <v>1000</v>
      </c>
      <c r="E6" s="13">
        <v>1554.1</v>
      </c>
      <c r="F6" s="14">
        <v>4.7910382368979283</v>
      </c>
      <c r="G6" s="13">
        <f t="shared" si="0"/>
        <v>324.37645519736844</v>
      </c>
      <c r="H6" s="15">
        <v>352.51</v>
      </c>
      <c r="I6" s="13">
        <f t="shared" si="1"/>
        <v>28.133544802631548</v>
      </c>
      <c r="J6" s="16">
        <f t="shared" si="2"/>
        <v>8.673115558129374E-2</v>
      </c>
      <c r="K6" s="12">
        <f>(IF(ISNUMBER(C6),(F6*H6)*(1-C6),(F6*H6)))/$K$14</f>
        <v>1117.7024864182501</v>
      </c>
      <c r="L6" s="12">
        <f>K6-D6</f>
        <v>117.70248641825015</v>
      </c>
    </row>
    <row r="7" spans="1:12" ht="14.4" x14ac:dyDescent="0.3">
      <c r="A7" s="9" t="s">
        <v>24</v>
      </c>
      <c r="B7" s="6">
        <v>3</v>
      </c>
      <c r="C7" s="11">
        <v>2.2499999999999999E-2</v>
      </c>
      <c r="D7" s="12">
        <v>1000</v>
      </c>
      <c r="E7" s="13">
        <v>1556.6</v>
      </c>
      <c r="F7" s="14">
        <v>9.1574295443019622</v>
      </c>
      <c r="G7" s="13">
        <f t="shared" si="0"/>
        <v>169.98219778481013</v>
      </c>
      <c r="H7" s="15">
        <v>161.25</v>
      </c>
      <c r="I7" s="13">
        <f t="shared" si="1"/>
        <v>-8.7321977848101255</v>
      </c>
      <c r="J7" s="16">
        <f t="shared" si="2"/>
        <v>-5.1371248863746888E-2</v>
      </c>
      <c r="K7" s="12">
        <f>(IF(ISNUMBER(C7),(F7*H7)*(1-C7),(F7*H7)))/$K$14</f>
        <v>976.1352640517149</v>
      </c>
      <c r="L7" s="12">
        <f>K7-D7</f>
        <v>-23.864735948285102</v>
      </c>
    </row>
    <row r="8" spans="1:12" ht="14.4" x14ac:dyDescent="0.3">
      <c r="A8" s="9"/>
      <c r="B8" s="6"/>
      <c r="C8" s="11"/>
      <c r="D8" s="12"/>
      <c r="E8" s="13"/>
      <c r="F8" s="14"/>
      <c r="G8" s="13"/>
      <c r="H8" s="15"/>
      <c r="I8" s="13"/>
      <c r="J8" s="17"/>
      <c r="K8" s="12"/>
      <c r="L8" s="12"/>
    </row>
    <row r="9" spans="1:12" ht="14.4" x14ac:dyDescent="0.3">
      <c r="A9" s="9"/>
      <c r="B9" s="6"/>
      <c r="C9" s="11"/>
      <c r="D9" s="12"/>
      <c r="E9" s="13"/>
      <c r="F9" s="14"/>
      <c r="G9" s="13"/>
      <c r="H9" s="15"/>
      <c r="I9" s="13"/>
      <c r="J9" s="17"/>
      <c r="K9" s="12"/>
      <c r="L9" s="12"/>
    </row>
    <row r="10" spans="1:12" ht="14.4" x14ac:dyDescent="0.3">
      <c r="A10" s="9"/>
      <c r="B10" s="6"/>
      <c r="C10" s="11"/>
      <c r="D10" s="12"/>
      <c r="E10" s="13"/>
      <c r="F10" s="14"/>
      <c r="G10" s="13"/>
      <c r="H10" s="15"/>
      <c r="I10" s="13"/>
      <c r="J10" s="17"/>
      <c r="K10" s="12"/>
      <c r="L10" s="12"/>
    </row>
    <row r="11" spans="1:12" ht="14.4" x14ac:dyDescent="0.3">
      <c r="A11" s="9"/>
      <c r="B11" s="6"/>
      <c r="C11" s="11"/>
      <c r="D11" s="12"/>
      <c r="E11" s="13"/>
      <c r="F11" s="14"/>
      <c r="G11" s="13"/>
      <c r="H11" s="15"/>
      <c r="I11" s="13"/>
      <c r="J11" s="17"/>
      <c r="K11" s="12"/>
      <c r="L11" s="12"/>
    </row>
    <row r="12" spans="1:12" ht="14.4" x14ac:dyDescent="0.3">
      <c r="D12" s="18">
        <f>SUM(D3:D11)</f>
        <v>10250</v>
      </c>
      <c r="E12" s="19">
        <f>SUM(E3:E11)</f>
        <v>15898.75</v>
      </c>
      <c r="K12" s="18">
        <f>SUM(K3:K11)</f>
        <v>11013.942237623978</v>
      </c>
      <c r="L12" s="18">
        <f>SUM(L3:L11)</f>
        <v>763.94223762397917</v>
      </c>
    </row>
    <row r="13" spans="1:12" ht="14.4" x14ac:dyDescent="0.3">
      <c r="F13" s="1"/>
      <c r="G13" s="1"/>
    </row>
    <row r="14" spans="1:12" ht="11.25" customHeight="1" x14ac:dyDescent="0.3">
      <c r="F14" s="1"/>
      <c r="G14" s="1"/>
      <c r="I14" s="35" t="s">
        <v>25</v>
      </c>
      <c r="J14" s="36"/>
      <c r="K14" s="20">
        <v>1.4786999999999999</v>
      </c>
    </row>
    <row r="15" spans="1:12" ht="14.4" x14ac:dyDescent="0.3">
      <c r="F15" s="1"/>
      <c r="G15" s="1"/>
      <c r="H15" s="2"/>
    </row>
    <row r="16" spans="1:12" ht="14.4" x14ac:dyDescent="0.3">
      <c r="G16" s="1"/>
      <c r="H16" s="2"/>
    </row>
    <row r="17" spans="8:8" s="1" customFormat="1" x14ac:dyDescent="0.3">
      <c r="H17" s="2"/>
    </row>
  </sheetData>
  <mergeCells count="2">
    <mergeCell ref="A1:L1"/>
    <mergeCell ref="I14:J14"/>
  </mergeCells>
  <conditionalFormatting sqref="L3:L11">
    <cfRule type="expression" dxfId="3" priority="1">
      <formula>$K3&lt;$D3</formula>
    </cfRule>
    <cfRule type="expression" dxfId="2" priority="2">
      <formula>$K3&gt;$D3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F059-8C1E-4A36-9B92-887AE56C4519}">
  <dimension ref="A1:H18"/>
  <sheetViews>
    <sheetView workbookViewId="0">
      <selection sqref="A1:H1"/>
    </sheetView>
  </sheetViews>
  <sheetFormatPr defaultRowHeight="10.199999999999999" x14ac:dyDescent="0.2"/>
  <cols>
    <col min="1" max="1" width="3.21875" style="22" customWidth="1"/>
    <col min="2" max="2" width="8.6640625" style="22" customWidth="1"/>
    <col min="3" max="5" width="8.88671875" style="22"/>
    <col min="6" max="6" width="2.44140625" style="24" bestFit="1" customWidth="1"/>
    <col min="7" max="7" width="8.88671875" style="22"/>
    <col min="8" max="8" width="3.21875" style="22" customWidth="1"/>
    <col min="9" max="9" width="3.21875" style="21" customWidth="1"/>
    <col min="10" max="16384" width="8.88671875" style="21"/>
  </cols>
  <sheetData>
    <row r="1" spans="1:8" ht="13.8" x14ac:dyDescent="0.2">
      <c r="A1" s="37" t="s">
        <v>26</v>
      </c>
      <c r="B1" s="37"/>
      <c r="C1" s="37"/>
      <c r="D1" s="37"/>
      <c r="E1" s="37"/>
      <c r="F1" s="37"/>
      <c r="G1" s="37"/>
      <c r="H1" s="37"/>
    </row>
    <row r="3" spans="1:8" x14ac:dyDescent="0.2">
      <c r="B3" s="23" t="s">
        <v>27</v>
      </c>
    </row>
    <row r="4" spans="1:8" x14ac:dyDescent="0.2">
      <c r="C4" s="24" t="s">
        <v>28</v>
      </c>
      <c r="D4" s="25">
        <v>0</v>
      </c>
    </row>
    <row r="5" spans="1:8" x14ac:dyDescent="0.2">
      <c r="C5" s="24" t="s">
        <v>29</v>
      </c>
      <c r="D5" s="25">
        <v>0</v>
      </c>
    </row>
    <row r="7" spans="1:8" x14ac:dyDescent="0.2">
      <c r="B7" s="26" t="s">
        <v>30</v>
      </c>
      <c r="C7" s="38" t="s">
        <v>31</v>
      </c>
      <c r="D7" s="38"/>
      <c r="E7" s="27">
        <f>D4*10+D5*20</f>
        <v>0</v>
      </c>
    </row>
    <row r="9" spans="1:8" x14ac:dyDescent="0.2">
      <c r="B9" s="26" t="s">
        <v>32</v>
      </c>
      <c r="C9" s="24" t="s">
        <v>33</v>
      </c>
      <c r="D9" s="24" t="s">
        <v>29</v>
      </c>
      <c r="E9" s="24"/>
      <c r="G9" s="24"/>
      <c r="H9" s="24"/>
    </row>
    <row r="10" spans="1:8" x14ac:dyDescent="0.2">
      <c r="B10" s="3" t="s">
        <v>34</v>
      </c>
      <c r="C10" s="24">
        <v>20</v>
      </c>
      <c r="D10" s="24">
        <v>30</v>
      </c>
      <c r="E10" s="28">
        <f>C10*$D$4+D10*$D$5</f>
        <v>0</v>
      </c>
      <c r="F10" s="24" t="s">
        <v>35</v>
      </c>
      <c r="G10" s="24">
        <v>1200</v>
      </c>
      <c r="H10" s="24"/>
    </row>
    <row r="11" spans="1:8" x14ac:dyDescent="0.2">
      <c r="A11" s="24"/>
      <c r="B11" s="3" t="s">
        <v>36</v>
      </c>
      <c r="C11" s="24">
        <v>1</v>
      </c>
      <c r="D11" s="24"/>
      <c r="E11" s="28">
        <f>C11*$D$4+D11*$D$5</f>
        <v>0</v>
      </c>
      <c r="F11" s="24" t="s">
        <v>35</v>
      </c>
      <c r="G11" s="24">
        <v>40</v>
      </c>
      <c r="H11" s="24"/>
    </row>
    <row r="12" spans="1:8" x14ac:dyDescent="0.2">
      <c r="A12" s="24"/>
      <c r="B12" s="3" t="s">
        <v>37</v>
      </c>
      <c r="C12" s="24"/>
      <c r="D12" s="24">
        <v>1</v>
      </c>
      <c r="E12" s="28">
        <f>C12*$D$4+D12*$D$5</f>
        <v>0</v>
      </c>
      <c r="F12" s="24" t="s">
        <v>35</v>
      </c>
      <c r="G12" s="24">
        <v>30</v>
      </c>
      <c r="H12" s="24"/>
    </row>
    <row r="13" spans="1:8" x14ac:dyDescent="0.2">
      <c r="A13" s="24"/>
      <c r="B13" s="3"/>
      <c r="F13" s="22"/>
    </row>
    <row r="14" spans="1:8" x14ac:dyDescent="0.2">
      <c r="A14" s="24"/>
      <c r="F14" s="22"/>
    </row>
    <row r="15" spans="1:8" x14ac:dyDescent="0.2">
      <c r="A15" s="24"/>
      <c r="F15" s="22"/>
    </row>
    <row r="16" spans="1:8" x14ac:dyDescent="0.2">
      <c r="A16" s="24"/>
      <c r="C16" s="24"/>
      <c r="D16" s="24"/>
      <c r="E16" s="24"/>
      <c r="G16" s="24"/>
      <c r="H16" s="24"/>
    </row>
    <row r="17" spans="1:1" s="21" customFormat="1" x14ac:dyDescent="0.2">
      <c r="A17" s="24"/>
    </row>
    <row r="18" spans="1:1" s="21" customFormat="1" x14ac:dyDescent="0.2">
      <c r="A18" s="24"/>
    </row>
  </sheetData>
  <mergeCells count="2">
    <mergeCell ref="A1:H1"/>
    <mergeCell ref="C7:D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AFB3-F50A-419D-872C-7A80A44330D8}">
  <dimension ref="A1:H20"/>
  <sheetViews>
    <sheetView workbookViewId="0">
      <selection activeCell="G6" sqref="G6"/>
    </sheetView>
  </sheetViews>
  <sheetFormatPr defaultColWidth="7.21875" defaultRowHeight="10.199999999999999" x14ac:dyDescent="0.2"/>
  <cols>
    <col min="1" max="1" width="8.6640625" style="1" bestFit="1" customWidth="1"/>
    <col min="2" max="2" width="8" style="1" customWidth="1"/>
    <col min="3" max="3" width="9.5546875" style="2" customWidth="1"/>
    <col min="4" max="4" width="9.33203125" style="21" customWidth="1"/>
    <col min="5" max="5" width="7.21875" style="21"/>
    <col min="6" max="6" width="11" style="21" bestFit="1" customWidth="1"/>
    <col min="7" max="7" width="10.21875" style="1" customWidth="1"/>
    <col min="8" max="8" width="3" style="1" customWidth="1"/>
    <col min="9" max="16384" width="7.21875" style="1"/>
  </cols>
  <sheetData>
    <row r="1" spans="1:8" ht="13.8" x14ac:dyDescent="0.3">
      <c r="A1" s="33" t="s">
        <v>38</v>
      </c>
      <c r="B1" s="34"/>
      <c r="C1" s="34"/>
      <c r="D1" s="34"/>
      <c r="E1" s="34"/>
      <c r="F1" s="34"/>
      <c r="G1" s="34"/>
    </row>
    <row r="2" spans="1:8" ht="30.6" x14ac:dyDescent="0.3">
      <c r="A2" s="8" t="s">
        <v>39</v>
      </c>
      <c r="B2" s="8" t="s">
        <v>40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45</v>
      </c>
    </row>
    <row r="3" spans="1:8" x14ac:dyDescent="0.3">
      <c r="A3" s="9" t="s">
        <v>46</v>
      </c>
      <c r="B3" s="6">
        <v>16</v>
      </c>
      <c r="C3" s="6">
        <v>51</v>
      </c>
      <c r="D3" s="29">
        <v>95</v>
      </c>
      <c r="E3" s="29">
        <v>4.5</v>
      </c>
      <c r="F3" s="30">
        <v>0.75</v>
      </c>
      <c r="G3" s="29">
        <f>F3*C3*B3*E3-D3*B3</f>
        <v>1234</v>
      </c>
    </row>
    <row r="4" spans="1:8" x14ac:dyDescent="0.3">
      <c r="A4" s="9" t="s">
        <v>47</v>
      </c>
      <c r="B4" s="6">
        <v>12</v>
      </c>
      <c r="C4" s="6">
        <v>53</v>
      </c>
      <c r="D4" s="29">
        <v>345</v>
      </c>
      <c r="E4" s="29">
        <v>16.5</v>
      </c>
      <c r="F4" s="30">
        <v>0.8</v>
      </c>
      <c r="G4" s="29">
        <f t="shared" ref="G4:G5" si="0">F4*C4*B4*E4-D4*B4</f>
        <v>4255.2000000000007</v>
      </c>
    </row>
    <row r="5" spans="1:8" x14ac:dyDescent="0.3">
      <c r="A5" s="9" t="s">
        <v>48</v>
      </c>
      <c r="B5" s="6">
        <v>8</v>
      </c>
      <c r="C5" s="6">
        <v>37</v>
      </c>
      <c r="D5" s="29">
        <v>260</v>
      </c>
      <c r="E5" s="29">
        <v>17</v>
      </c>
      <c r="F5" s="30">
        <v>0.6</v>
      </c>
      <c r="G5" s="29">
        <f t="shared" si="0"/>
        <v>939.19999999999982</v>
      </c>
    </row>
    <row r="6" spans="1:8" ht="10.8" thickBot="1" x14ac:dyDescent="0.35">
      <c r="D6" s="1"/>
      <c r="E6" s="1"/>
      <c r="F6" s="8" t="s">
        <v>49</v>
      </c>
      <c r="G6" s="31">
        <f>SUM(G3:G5)</f>
        <v>6428.4000000000005</v>
      </c>
    </row>
    <row r="7" spans="1:8" ht="10.8" thickTop="1" x14ac:dyDescent="0.3">
      <c r="D7" s="1"/>
      <c r="E7" s="1"/>
      <c r="F7" s="1"/>
    </row>
    <row r="8" spans="1:8" x14ac:dyDescent="0.3">
      <c r="D8" s="1"/>
      <c r="E8" s="1"/>
      <c r="F8" s="1"/>
    </row>
    <row r="9" spans="1:8" x14ac:dyDescent="0.3">
      <c r="D9" s="1"/>
      <c r="E9" s="1"/>
      <c r="F9" s="1"/>
    </row>
    <row r="10" spans="1:8" x14ac:dyDescent="0.3">
      <c r="D10" s="1"/>
      <c r="E10" s="1"/>
      <c r="F10" s="1"/>
    </row>
    <row r="11" spans="1:8" x14ac:dyDescent="0.3">
      <c r="D11" s="1"/>
      <c r="E11" s="1"/>
      <c r="F11" s="1"/>
    </row>
    <row r="12" spans="1:8" x14ac:dyDescent="0.3">
      <c r="D12" s="1"/>
      <c r="E12" s="1"/>
      <c r="F12" s="1"/>
    </row>
    <row r="13" spans="1:8" x14ac:dyDescent="0.3">
      <c r="D13" s="1"/>
      <c r="E13" s="1"/>
      <c r="F13" s="1"/>
    </row>
    <row r="14" spans="1:8" x14ac:dyDescent="0.3">
      <c r="D14" s="1"/>
      <c r="E14" s="1"/>
      <c r="F14" s="1"/>
    </row>
    <row r="15" spans="1:8" x14ac:dyDescent="0.2">
      <c r="A15" s="21"/>
      <c r="B15" s="21"/>
      <c r="C15" s="21"/>
      <c r="D15" s="1"/>
      <c r="E15" s="1"/>
      <c r="F15" s="1"/>
      <c r="G15" s="21"/>
      <c r="H15" s="21"/>
    </row>
    <row r="16" spans="1:8" x14ac:dyDescent="0.2">
      <c r="A16" s="21"/>
      <c r="B16" s="21"/>
      <c r="C16" s="21"/>
      <c r="D16" s="1"/>
      <c r="E16" s="1"/>
      <c r="F16" s="1"/>
      <c r="G16" s="21"/>
      <c r="H16" s="21"/>
    </row>
    <row r="17" spans="1:8" x14ac:dyDescent="0.2">
      <c r="A17" s="21"/>
      <c r="B17" s="21"/>
      <c r="C17" s="21"/>
      <c r="D17" s="1"/>
      <c r="E17" s="1"/>
      <c r="F17" s="1"/>
      <c r="G17" s="21"/>
      <c r="H17" s="21"/>
    </row>
    <row r="18" spans="1:8" x14ac:dyDescent="0.2">
      <c r="A18" s="21"/>
      <c r="B18" s="21"/>
      <c r="C18" s="21"/>
      <c r="D18" s="1"/>
      <c r="E18" s="1"/>
      <c r="F18" s="1"/>
      <c r="G18" s="21"/>
      <c r="H18" s="21"/>
    </row>
    <row r="19" spans="1:8" x14ac:dyDescent="0.2">
      <c r="A19" s="21"/>
      <c r="B19" s="21"/>
      <c r="C19" s="21"/>
      <c r="D19" s="1"/>
      <c r="E19" s="1"/>
      <c r="F19" s="1"/>
      <c r="G19" s="21"/>
      <c r="H19" s="21"/>
    </row>
    <row r="20" spans="1:8" x14ac:dyDescent="0.3">
      <c r="D20" s="1"/>
      <c r="E20" s="1"/>
      <c r="F20" s="1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076D-5335-4D3D-861D-394BF102DB04}">
  <dimension ref="A1:L17"/>
  <sheetViews>
    <sheetView workbookViewId="0">
      <selection activeCell="K14" sqref="K14"/>
    </sheetView>
  </sheetViews>
  <sheetFormatPr defaultColWidth="7.21875" defaultRowHeight="10.199999999999999" x14ac:dyDescent="0.3"/>
  <cols>
    <col min="1" max="1" width="17.109375" style="1" bestFit="1" customWidth="1"/>
    <col min="2" max="2" width="4" style="1" bestFit="1" customWidth="1"/>
    <col min="3" max="3" width="6.44140625" style="2" bestFit="1" customWidth="1"/>
    <col min="4" max="5" width="9.21875" style="2" customWidth="1"/>
    <col min="6" max="6" width="8" style="2" bestFit="1" customWidth="1"/>
    <col min="7" max="7" width="7.77734375" style="2" customWidth="1"/>
    <col min="8" max="8" width="7.77734375" style="1" customWidth="1"/>
    <col min="9" max="9" width="7.77734375" style="1" bestFit="1" customWidth="1"/>
    <col min="10" max="10" width="7.77734375" style="1" customWidth="1"/>
    <col min="11" max="11" width="9.109375" style="1" customWidth="1"/>
    <col min="12" max="12" width="7.5546875" style="1" customWidth="1"/>
    <col min="13" max="13" width="3.33203125" style="1" customWidth="1"/>
    <col min="14" max="16384" width="7.21875" style="1"/>
  </cols>
  <sheetData>
    <row r="1" spans="1:12" ht="12.75" customHeight="1" x14ac:dyDescent="0.3">
      <c r="A1" s="33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30.6" x14ac:dyDescent="0.3">
      <c r="A2" s="8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</row>
    <row r="3" spans="1:12" ht="14.4" x14ac:dyDescent="0.3">
      <c r="A3" s="9" t="s">
        <v>19</v>
      </c>
      <c r="B3" s="10">
        <v>5</v>
      </c>
      <c r="C3" s="11" t="s">
        <v>20</v>
      </c>
      <c r="D3" s="12">
        <v>5000</v>
      </c>
      <c r="E3" s="13">
        <v>7735.5</v>
      </c>
      <c r="F3" s="14">
        <v>14.078568455290501</v>
      </c>
      <c r="G3" s="13">
        <f>E3/F3</f>
        <v>549.45217083439491</v>
      </c>
      <c r="H3" s="15">
        <v>574.83000000000004</v>
      </c>
      <c r="I3" s="13">
        <f>H3-G3</f>
        <v>25.377829165605135</v>
      </c>
      <c r="J3" s="16">
        <f>H3/G3-1</f>
        <v>4.6187512785810902E-2</v>
      </c>
      <c r="K3" s="12">
        <f>(IF(ISNUMBER(C3),(F3*H3)*(1-C3),(F3*H3)))/$K$14</f>
        <v>5472.904243696923</v>
      </c>
      <c r="L3" s="12">
        <f>K3-D3</f>
        <v>472.904243696923</v>
      </c>
    </row>
    <row r="4" spans="1:12" ht="14.4" x14ac:dyDescent="0.3">
      <c r="A4" s="9" t="s">
        <v>21</v>
      </c>
      <c r="B4" s="6">
        <v>5</v>
      </c>
      <c r="C4" s="11">
        <v>1.4999999999999999E-2</v>
      </c>
      <c r="D4" s="12">
        <v>2000</v>
      </c>
      <c r="E4" s="13">
        <v>3105.8</v>
      </c>
      <c r="F4" s="14">
        <v>94.506792675723588</v>
      </c>
      <c r="G4" s="13">
        <f t="shared" ref="G4:G7" si="0">E4/F4</f>
        <v>32.863246249999996</v>
      </c>
      <c r="H4" s="15">
        <v>33.86</v>
      </c>
      <c r="I4" s="13">
        <f t="shared" ref="I4:I7" si="1">H4-G4</f>
        <v>0.99675375000000344</v>
      </c>
      <c r="J4" s="16">
        <f t="shared" ref="J4:J7" si="2">H4/G4-1</f>
        <v>3.0330349668362455E-2</v>
      </c>
      <c r="K4" s="12">
        <f>(IF(ISNUMBER(C4),(F4*H4)*(1-C4),(F4*H4)))/$K$14</f>
        <v>2131.6020829106651</v>
      </c>
      <c r="L4" s="12">
        <f>K4-D4</f>
        <v>131.6020829106651</v>
      </c>
    </row>
    <row r="5" spans="1:12" ht="14.4" x14ac:dyDescent="0.3">
      <c r="A5" s="9" t="s">
        <v>22</v>
      </c>
      <c r="B5" s="6">
        <v>4</v>
      </c>
      <c r="C5" s="11">
        <v>1.4999999999999999E-2</v>
      </c>
      <c r="D5" s="12">
        <v>1250</v>
      </c>
      <c r="E5" s="13">
        <v>1946.75</v>
      </c>
      <c r="F5" s="14">
        <v>5.98357924076711</v>
      </c>
      <c r="G5" s="13">
        <f t="shared" si="0"/>
        <v>325.34874556962023</v>
      </c>
      <c r="H5" s="15">
        <v>330.07</v>
      </c>
      <c r="I5" s="13">
        <f t="shared" si="1"/>
        <v>4.7212544303797586</v>
      </c>
      <c r="J5" s="16">
        <f t="shared" si="2"/>
        <v>1.4511365095672302E-2</v>
      </c>
      <c r="K5" s="12">
        <f>(IF(ISNUMBER(C5),(F5*H5)*(1-C5),(F5*H5)))/$K$14</f>
        <v>1315.598160546426</v>
      </c>
      <c r="L5" s="12">
        <f>K5-D5</f>
        <v>65.598160546426016</v>
      </c>
    </row>
    <row r="6" spans="1:12" ht="14.4" x14ac:dyDescent="0.3">
      <c r="A6" s="9" t="s">
        <v>23</v>
      </c>
      <c r="B6" s="6">
        <v>4</v>
      </c>
      <c r="C6" s="11">
        <v>2.1399999999999999E-2</v>
      </c>
      <c r="D6" s="12">
        <v>1000</v>
      </c>
      <c r="E6" s="13">
        <v>1554.1</v>
      </c>
      <c r="F6" s="14">
        <v>4.7910382368979283</v>
      </c>
      <c r="G6" s="13">
        <f t="shared" si="0"/>
        <v>324.37645519736844</v>
      </c>
      <c r="H6" s="15">
        <v>352.51</v>
      </c>
      <c r="I6" s="13">
        <f t="shared" si="1"/>
        <v>28.133544802631548</v>
      </c>
      <c r="J6" s="16">
        <f t="shared" si="2"/>
        <v>8.673115558129374E-2</v>
      </c>
      <c r="K6" s="12">
        <f>(IF(ISNUMBER(C6),(F6*H6)*(1-C6),(F6*H6)))/$K$14</f>
        <v>1117.7024864182501</v>
      </c>
      <c r="L6" s="12">
        <f>K6-D6</f>
        <v>117.70248641825015</v>
      </c>
    </row>
    <row r="7" spans="1:12" ht="14.4" x14ac:dyDescent="0.3">
      <c r="A7" s="9" t="s">
        <v>24</v>
      </c>
      <c r="B7" s="6">
        <v>3</v>
      </c>
      <c r="C7" s="11">
        <v>2.2499999999999999E-2</v>
      </c>
      <c r="D7" s="12">
        <v>1000</v>
      </c>
      <c r="E7" s="13">
        <v>1556.6</v>
      </c>
      <c r="F7" s="14">
        <v>9.1574295443019622</v>
      </c>
      <c r="G7" s="13">
        <f t="shared" si="0"/>
        <v>169.98219778481013</v>
      </c>
      <c r="H7" s="15">
        <v>161.25</v>
      </c>
      <c r="I7" s="13">
        <f t="shared" si="1"/>
        <v>-8.7321977848101255</v>
      </c>
      <c r="J7" s="16">
        <f t="shared" si="2"/>
        <v>-5.1371248863746888E-2</v>
      </c>
      <c r="K7" s="12">
        <f>(IF(ISNUMBER(C7),(F7*H7)*(1-C7),(F7*H7)))/$K$14</f>
        <v>976.1352640517149</v>
      </c>
      <c r="L7" s="12">
        <f>K7-D7</f>
        <v>-23.864735948285102</v>
      </c>
    </row>
    <row r="8" spans="1:12" ht="14.4" x14ac:dyDescent="0.3">
      <c r="A8" s="9"/>
      <c r="B8" s="6"/>
      <c r="C8" s="11"/>
      <c r="D8" s="12"/>
      <c r="E8" s="13"/>
      <c r="F8" s="14"/>
      <c r="G8" s="13"/>
      <c r="H8" s="15"/>
      <c r="I8" s="13"/>
      <c r="J8" s="17"/>
      <c r="K8" s="12"/>
      <c r="L8" s="12"/>
    </row>
    <row r="9" spans="1:12" ht="14.4" x14ac:dyDescent="0.3">
      <c r="A9" s="9"/>
      <c r="B9" s="6"/>
      <c r="C9" s="11"/>
      <c r="D9" s="12"/>
      <c r="E9" s="13"/>
      <c r="F9" s="14"/>
      <c r="G9" s="13"/>
      <c r="H9" s="15"/>
      <c r="I9" s="13"/>
      <c r="J9" s="17"/>
      <c r="K9" s="12"/>
      <c r="L9" s="12"/>
    </row>
    <row r="10" spans="1:12" ht="14.4" x14ac:dyDescent="0.3">
      <c r="A10" s="9"/>
      <c r="B10" s="6"/>
      <c r="C10" s="11"/>
      <c r="D10" s="12"/>
      <c r="E10" s="13"/>
      <c r="F10" s="14"/>
      <c r="G10" s="13"/>
      <c r="H10" s="15"/>
      <c r="I10" s="13"/>
      <c r="J10" s="17"/>
      <c r="K10" s="12"/>
      <c r="L10" s="12"/>
    </row>
    <row r="11" spans="1:12" ht="14.4" x14ac:dyDescent="0.3">
      <c r="A11" s="9"/>
      <c r="B11" s="6"/>
      <c r="C11" s="11"/>
      <c r="D11" s="12"/>
      <c r="E11" s="13"/>
      <c r="F11" s="14"/>
      <c r="G11" s="13"/>
      <c r="H11" s="15"/>
      <c r="I11" s="13"/>
      <c r="J11" s="17"/>
      <c r="K11" s="12"/>
      <c r="L11" s="12"/>
    </row>
    <row r="12" spans="1:12" x14ac:dyDescent="0.3">
      <c r="D12" s="18">
        <f>SUM(D3:D11)</f>
        <v>10250</v>
      </c>
      <c r="E12" s="19">
        <f>SUM(E3:E11)</f>
        <v>15898.75</v>
      </c>
      <c r="K12" s="18">
        <f>SUM(K3:K11)</f>
        <v>11013.942237623978</v>
      </c>
      <c r="L12" s="18">
        <f>SUM(L3:L11)</f>
        <v>763.94223762397917</v>
      </c>
    </row>
    <row r="13" spans="1:12" x14ac:dyDescent="0.3">
      <c r="F13" s="1"/>
      <c r="G13" s="1"/>
    </row>
    <row r="14" spans="1:12" ht="11.25" customHeight="1" x14ac:dyDescent="0.3">
      <c r="F14" s="1"/>
      <c r="G14" s="1"/>
      <c r="I14" s="35" t="s">
        <v>25</v>
      </c>
      <c r="J14" s="36"/>
      <c r="K14" s="20">
        <v>1.4786999999999999</v>
      </c>
    </row>
    <row r="15" spans="1:12" x14ac:dyDescent="0.3">
      <c r="F15" s="1"/>
      <c r="G15" s="1"/>
      <c r="H15" s="2"/>
    </row>
    <row r="16" spans="1:12" x14ac:dyDescent="0.3">
      <c r="G16" s="1"/>
      <c r="H16" s="2"/>
    </row>
    <row r="17" spans="8:8" s="1" customFormat="1" x14ac:dyDescent="0.3">
      <c r="H17" s="2"/>
    </row>
  </sheetData>
  <mergeCells count="2">
    <mergeCell ref="A1:L1"/>
    <mergeCell ref="I14:J14"/>
  </mergeCells>
  <conditionalFormatting sqref="L3:L11">
    <cfRule type="expression" dxfId="1" priority="1">
      <formula>$K3&lt;$D3</formula>
    </cfRule>
    <cfRule type="expression" dxfId="0" priority="2">
      <formula>$K3&gt;$D3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CB4F-6653-490C-BFF2-FF309026F3A3}">
  <dimension ref="A1:H20"/>
  <sheetViews>
    <sheetView tabSelected="1" workbookViewId="0">
      <selection activeCell="G10" sqref="G10:G12"/>
    </sheetView>
  </sheetViews>
  <sheetFormatPr defaultRowHeight="10.199999999999999" x14ac:dyDescent="0.2"/>
  <cols>
    <col min="1" max="1" width="3.21875" style="22" customWidth="1"/>
    <col min="2" max="2" width="8.6640625" style="22" customWidth="1"/>
    <col min="3" max="4" width="8.5546875" style="22" customWidth="1"/>
    <col min="5" max="5" width="8.88671875" style="22"/>
    <col min="6" max="6" width="2.44140625" style="24" bestFit="1" customWidth="1"/>
    <col min="7" max="7" width="8.88671875" style="22"/>
    <col min="8" max="8" width="3.21875" style="22" customWidth="1"/>
    <col min="9" max="16384" width="8.88671875" style="21"/>
  </cols>
  <sheetData>
    <row r="1" spans="1:8" ht="13.8" x14ac:dyDescent="0.2">
      <c r="A1" s="37" t="s">
        <v>26</v>
      </c>
      <c r="B1" s="37"/>
      <c r="C1" s="37"/>
      <c r="D1" s="37"/>
      <c r="E1" s="37"/>
      <c r="F1" s="37"/>
      <c r="G1" s="37"/>
      <c r="H1" s="37"/>
    </row>
    <row r="3" spans="1:8" x14ac:dyDescent="0.2">
      <c r="B3" s="23" t="s">
        <v>27</v>
      </c>
    </row>
    <row r="4" spans="1:8" x14ac:dyDescent="0.2">
      <c r="C4" s="24" t="s">
        <v>50</v>
      </c>
      <c r="D4" s="25"/>
    </row>
    <row r="5" spans="1:8" x14ac:dyDescent="0.2">
      <c r="C5" s="24" t="s">
        <v>51</v>
      </c>
      <c r="D5" s="25"/>
    </row>
    <row r="7" spans="1:8" x14ac:dyDescent="0.2">
      <c r="B7" s="26" t="s">
        <v>30</v>
      </c>
      <c r="C7" s="38" t="s">
        <v>31</v>
      </c>
      <c r="D7" s="38"/>
      <c r="E7" s="27">
        <f>D4*700+D5*200</f>
        <v>0</v>
      </c>
    </row>
    <row r="9" spans="1:8" x14ac:dyDescent="0.2">
      <c r="B9" s="26" t="s">
        <v>32</v>
      </c>
      <c r="C9" s="24" t="s">
        <v>50</v>
      </c>
      <c r="D9" s="24" t="s">
        <v>51</v>
      </c>
      <c r="E9" s="24"/>
      <c r="G9" s="24"/>
      <c r="H9" s="24"/>
    </row>
    <row r="10" spans="1:8" x14ac:dyDescent="0.2">
      <c r="B10" s="3" t="s">
        <v>34</v>
      </c>
      <c r="C10" s="24">
        <v>1</v>
      </c>
      <c r="D10" s="24">
        <v>1</v>
      </c>
      <c r="E10" s="28">
        <f>C10*$D$4+D10*$D$5</f>
        <v>0</v>
      </c>
      <c r="F10" s="24" t="s">
        <v>52</v>
      </c>
      <c r="G10" s="24">
        <v>100</v>
      </c>
      <c r="H10" s="24"/>
    </row>
    <row r="11" spans="1:8" x14ac:dyDescent="0.2">
      <c r="A11" s="24"/>
      <c r="B11" s="3" t="s">
        <v>36</v>
      </c>
      <c r="C11" s="24"/>
      <c r="D11" s="24">
        <v>1</v>
      </c>
      <c r="E11" s="28">
        <f>C11*$D$4+D11*$D$5</f>
        <v>0</v>
      </c>
      <c r="F11" s="24" t="s">
        <v>35</v>
      </c>
      <c r="G11" s="24">
        <v>55</v>
      </c>
      <c r="H11" s="24"/>
    </row>
    <row r="12" spans="1:8" x14ac:dyDescent="0.2">
      <c r="A12" s="24"/>
      <c r="B12" s="3" t="s">
        <v>37</v>
      </c>
      <c r="C12" s="24">
        <v>1</v>
      </c>
      <c r="D12" s="24">
        <v>0.5</v>
      </c>
      <c r="E12" s="28">
        <f>C12*$D$4+D12*$D$5</f>
        <v>0</v>
      </c>
      <c r="F12" s="24" t="s">
        <v>35</v>
      </c>
      <c r="G12" s="24">
        <v>180</v>
      </c>
      <c r="H12" s="24"/>
    </row>
    <row r="13" spans="1:8" x14ac:dyDescent="0.2">
      <c r="A13" s="24"/>
      <c r="B13" s="3" t="s">
        <v>53</v>
      </c>
      <c r="C13" s="22" t="s">
        <v>54</v>
      </c>
      <c r="E13" s="21"/>
      <c r="F13" s="21"/>
      <c r="G13" s="21"/>
      <c r="H13" s="21"/>
    </row>
    <row r="14" spans="1:8" x14ac:dyDescent="0.2">
      <c r="A14" s="24"/>
      <c r="B14" s="3" t="s">
        <v>55</v>
      </c>
      <c r="C14" s="22" t="s">
        <v>56</v>
      </c>
      <c r="F14" s="22"/>
    </row>
    <row r="15" spans="1:8" x14ac:dyDescent="0.2">
      <c r="A15" s="24"/>
      <c r="F15" s="22"/>
    </row>
    <row r="16" spans="1:8" x14ac:dyDescent="0.2">
      <c r="A16" s="24"/>
      <c r="C16" s="24"/>
      <c r="D16" s="24"/>
      <c r="E16" s="24"/>
      <c r="G16" s="24"/>
      <c r="H16" s="24"/>
    </row>
    <row r="17" spans="1:8" x14ac:dyDescent="0.2">
      <c r="A17" s="24"/>
      <c r="B17" s="21"/>
      <c r="C17" s="21"/>
      <c r="D17" s="21"/>
      <c r="E17" s="21"/>
      <c r="F17" s="21"/>
      <c r="G17" s="21"/>
      <c r="H17" s="21"/>
    </row>
    <row r="18" spans="1:8" x14ac:dyDescent="0.2">
      <c r="A18" s="24"/>
      <c r="B18" s="21"/>
      <c r="C18" s="21"/>
      <c r="D18" s="21"/>
      <c r="E18" s="21"/>
      <c r="F18" s="21"/>
      <c r="G18" s="21"/>
      <c r="H18" s="21"/>
    </row>
    <row r="19" spans="1:8" x14ac:dyDescent="0.2">
      <c r="B19" s="21"/>
      <c r="C19" s="21"/>
      <c r="D19" s="21"/>
      <c r="E19" s="21"/>
      <c r="F19" s="21"/>
      <c r="G19" s="21"/>
      <c r="H19" s="21"/>
    </row>
    <row r="20" spans="1:8" x14ac:dyDescent="0.2">
      <c r="B20" s="21"/>
      <c r="C20" s="21"/>
      <c r="D20" s="21"/>
      <c r="E20" s="21"/>
      <c r="F20" s="21"/>
      <c r="G20" s="21"/>
      <c r="H20" s="21"/>
    </row>
  </sheetData>
  <mergeCells count="2">
    <mergeCell ref="A1:H1"/>
    <mergeCell ref="C7:D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Exmp01</vt:lpstr>
      <vt:lpstr>Exmp02</vt:lpstr>
      <vt:lpstr>Exmp03</vt:lpstr>
      <vt:lpstr>Ex01</vt:lpstr>
      <vt:lpstr>Ex02</vt:lpstr>
      <vt:lpstr>Ex03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2015-06-05T18:19:34Z</dcterms:created>
  <dcterms:modified xsi:type="dcterms:W3CDTF">2021-12-14T14:24:05Z</dcterms:modified>
</cp:coreProperties>
</file>