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7\"/>
    </mc:Choice>
  </mc:AlternateContent>
  <xr:revisionPtr revIDLastSave="0" documentId="13_ncr:1_{77F88454-EB92-424D-A7EE-A6775C7D204A}" xr6:coauthVersionLast="45" xr6:coauthVersionMax="45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Exmp01" sheetId="2" r:id="rId1"/>
    <sheet name="Sumário do cenário" sheetId="8" r:id="rId2"/>
    <sheet name="Exmp02" sheetId="3" r:id="rId3"/>
    <sheet name="Relatório de Resposta 1" sheetId="10" r:id="rId4"/>
    <sheet name="Exmp03" sheetId="4" r:id="rId5"/>
    <sheet name="Ex01" sheetId="5" r:id="rId6"/>
    <sheet name="Sumário do cenário 2" sheetId="9" r:id="rId7"/>
    <sheet name="Ex02" sheetId="6" r:id="rId8"/>
    <sheet name="Ex03" sheetId="7" r:id="rId9"/>
  </sheets>
  <definedNames>
    <definedName name="solver_adj" localSheetId="8" hidden="1">'Ex03'!$D$4:$D$5</definedName>
    <definedName name="solver_adj" localSheetId="4" hidden="1">Exmp03!$D$4:$D$5</definedName>
    <definedName name="solver_cvg" localSheetId="8" hidden="1">0.0001</definedName>
    <definedName name="solver_cvg" localSheetId="4" hidden="1">0.0001</definedName>
    <definedName name="solver_drv" localSheetId="8" hidden="1">1</definedName>
    <definedName name="solver_drv" localSheetId="4" hidden="1">1</definedName>
    <definedName name="solver_eng" localSheetId="8" hidden="1">2</definedName>
    <definedName name="solver_eng" localSheetId="4" hidden="1">2</definedName>
    <definedName name="solver_est" localSheetId="8" hidden="1">1</definedName>
    <definedName name="solver_est" localSheetId="4" hidden="1">1</definedName>
    <definedName name="solver_itr" localSheetId="8" hidden="1">2147483647</definedName>
    <definedName name="solver_itr" localSheetId="4" hidden="1">2147483647</definedName>
    <definedName name="solver_lhs1" localSheetId="8" hidden="1">'Ex03'!$D$4</definedName>
    <definedName name="solver_lhs1" localSheetId="4" hidden="1">Exmp03!$D$4</definedName>
    <definedName name="solver_lhs2" localSheetId="8" hidden="1">'Ex03'!$D$5</definedName>
    <definedName name="solver_lhs2" localSheetId="4" hidden="1">Exmp03!$D$5</definedName>
    <definedName name="solver_lhs3" localSheetId="8" hidden="1">'Ex03'!$E$10</definedName>
    <definedName name="solver_lhs3" localSheetId="4" hidden="1">Exmp03!$E$10</definedName>
    <definedName name="solver_lhs4" localSheetId="8" hidden="1">'Ex03'!$E$11</definedName>
    <definedName name="solver_lhs4" localSheetId="4" hidden="1">Exmp03!$E$11</definedName>
    <definedName name="solver_lhs5" localSheetId="8" hidden="1">'Ex03'!$E$12</definedName>
    <definedName name="solver_lhs5" localSheetId="4" hidden="1">Exmp03!$E$12</definedName>
    <definedName name="solver_mip" localSheetId="8" hidden="1">2147483647</definedName>
    <definedName name="solver_mip" localSheetId="4" hidden="1">2147483647</definedName>
    <definedName name="solver_mni" localSheetId="8" hidden="1">30</definedName>
    <definedName name="solver_mni" localSheetId="4" hidden="1">30</definedName>
    <definedName name="solver_mrt" localSheetId="8" hidden="1">0.075</definedName>
    <definedName name="solver_mrt" localSheetId="4" hidden="1">0.075</definedName>
    <definedName name="solver_msl" localSheetId="8" hidden="1">2</definedName>
    <definedName name="solver_msl" localSheetId="4" hidden="1">2</definedName>
    <definedName name="solver_neg" localSheetId="8" hidden="1">1</definedName>
    <definedName name="solver_neg" localSheetId="4" hidden="1">1</definedName>
    <definedName name="solver_nod" localSheetId="8" hidden="1">2147483647</definedName>
    <definedName name="solver_nod" localSheetId="4" hidden="1">2147483647</definedName>
    <definedName name="solver_num" localSheetId="8" hidden="1">5</definedName>
    <definedName name="solver_num" localSheetId="4" hidden="1">5</definedName>
    <definedName name="solver_nwt" localSheetId="8" hidden="1">1</definedName>
    <definedName name="solver_nwt" localSheetId="4" hidden="1">1</definedName>
    <definedName name="solver_opt" localSheetId="8" hidden="1">'Ex03'!$E$7</definedName>
    <definedName name="solver_opt" localSheetId="4" hidden="1">Exmp03!$E$7</definedName>
    <definedName name="solver_pre" localSheetId="8" hidden="1">0.000001</definedName>
    <definedName name="solver_pre" localSheetId="4" hidden="1">0.000001</definedName>
    <definedName name="solver_rbv" localSheetId="8" hidden="1">1</definedName>
    <definedName name="solver_rbv" localSheetId="4" hidden="1">1</definedName>
    <definedName name="solver_rel1" localSheetId="8" hidden="1">4</definedName>
    <definedName name="solver_rel1" localSheetId="4" hidden="1">4</definedName>
    <definedName name="solver_rel2" localSheetId="8" hidden="1">4</definedName>
    <definedName name="solver_rel2" localSheetId="4" hidden="1">4</definedName>
    <definedName name="solver_rel3" localSheetId="8" hidden="1">2</definedName>
    <definedName name="solver_rel3" localSheetId="4" hidden="1">1</definedName>
    <definedName name="solver_rel4" localSheetId="8" hidden="1">1</definedName>
    <definedName name="solver_rel4" localSheetId="4" hidden="1">1</definedName>
    <definedName name="solver_rel5" localSheetId="8" hidden="1">1</definedName>
    <definedName name="solver_rel5" localSheetId="4" hidden="1">1</definedName>
    <definedName name="solver_rhs1" localSheetId="8" hidden="1">número inteiro</definedName>
    <definedName name="solver_rhs1" localSheetId="4" hidden="1">número inteiro</definedName>
    <definedName name="solver_rhs2" localSheetId="8" hidden="1">número inteiro</definedName>
    <definedName name="solver_rhs2" localSheetId="4" hidden="1">número inteiro</definedName>
    <definedName name="solver_rhs3" localSheetId="8" hidden="1">'Ex03'!$G$10</definedName>
    <definedName name="solver_rhs3" localSheetId="4" hidden="1">Exmp03!$G$10</definedName>
    <definedName name="solver_rhs4" localSheetId="8" hidden="1">'Ex03'!$G$11</definedName>
    <definedName name="solver_rhs4" localSheetId="4" hidden="1">Exmp03!$G$11</definedName>
    <definedName name="solver_rhs5" localSheetId="8" hidden="1">'Ex03'!$G$12</definedName>
    <definedName name="solver_rhs5" localSheetId="4" hidden="1">Exmp03!$G$12</definedName>
    <definedName name="solver_rlx" localSheetId="8" hidden="1">2</definedName>
    <definedName name="solver_rlx" localSheetId="4" hidden="1">2</definedName>
    <definedName name="solver_rsd" localSheetId="8" hidden="1">0</definedName>
    <definedName name="solver_rsd" localSheetId="4" hidden="1">0</definedName>
    <definedName name="solver_scl" localSheetId="8" hidden="1">1</definedName>
    <definedName name="solver_scl" localSheetId="4" hidden="1">1</definedName>
    <definedName name="solver_sho" localSheetId="8" hidden="1">2</definedName>
    <definedName name="solver_sho" localSheetId="4" hidden="1">2</definedName>
    <definedName name="solver_ssz" localSheetId="8" hidden="1">100</definedName>
    <definedName name="solver_ssz" localSheetId="4" hidden="1">100</definedName>
    <definedName name="solver_tim" localSheetId="8" hidden="1">2147483647</definedName>
    <definedName name="solver_tim" localSheetId="4" hidden="1">2147483647</definedName>
    <definedName name="solver_tol" localSheetId="8" hidden="1">0.01</definedName>
    <definedName name="solver_tol" localSheetId="4" hidden="1">0.01</definedName>
    <definedName name="solver_typ" localSheetId="8" hidden="1">1</definedName>
    <definedName name="solver_typ" localSheetId="4" hidden="1">1</definedName>
    <definedName name="solver_val" localSheetId="8" hidden="1">0</definedName>
    <definedName name="solver_val" localSheetId="4" hidden="1">0</definedName>
    <definedName name="solver_ver" localSheetId="8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K7" i="3"/>
  <c r="L7" i="3" s="1"/>
  <c r="E12" i="7" l="1"/>
  <c r="E11" i="7"/>
  <c r="E10" i="7"/>
  <c r="E7" i="7"/>
  <c r="E12" i="6"/>
  <c r="D12" i="6"/>
  <c r="K7" i="6"/>
  <c r="L7" i="6" s="1"/>
  <c r="G7" i="6"/>
  <c r="J7" i="6" s="1"/>
  <c r="K6" i="6"/>
  <c r="L6" i="6" s="1"/>
  <c r="G6" i="6"/>
  <c r="J6" i="6" s="1"/>
  <c r="K5" i="6"/>
  <c r="L5" i="6" s="1"/>
  <c r="G5" i="6"/>
  <c r="I5" i="6" s="1"/>
  <c r="K4" i="6"/>
  <c r="L4" i="6" s="1"/>
  <c r="J4" i="6"/>
  <c r="G4" i="6"/>
  <c r="I4" i="6" s="1"/>
  <c r="K3" i="6"/>
  <c r="L3" i="6" s="1"/>
  <c r="J3" i="6"/>
  <c r="G3" i="6"/>
  <c r="I3" i="6" s="1"/>
  <c r="G5" i="5"/>
  <c r="G4" i="5"/>
  <c r="K3" i="5" s="1"/>
  <c r="G3" i="5"/>
  <c r="M3" i="5" s="1"/>
  <c r="E12" i="4"/>
  <c r="E7" i="4"/>
  <c r="E12" i="3"/>
  <c r="D12" i="3"/>
  <c r="G7" i="3"/>
  <c r="J7" i="3" s="1"/>
  <c r="K6" i="3"/>
  <c r="L6" i="3" s="1"/>
  <c r="G6" i="3"/>
  <c r="J6" i="3" s="1"/>
  <c r="K5" i="3"/>
  <c r="L5" i="3" s="1"/>
  <c r="J5" i="3"/>
  <c r="I5" i="3"/>
  <c r="G5" i="3"/>
  <c r="K4" i="3"/>
  <c r="L4" i="3" s="1"/>
  <c r="J4" i="3"/>
  <c r="G4" i="3"/>
  <c r="I4" i="3" s="1"/>
  <c r="K3" i="3"/>
  <c r="L3" i="3" s="1"/>
  <c r="J3" i="3"/>
  <c r="G3" i="3"/>
  <c r="I3" i="3" s="1"/>
  <c r="C8" i="2"/>
  <c r="G6" i="5" l="1"/>
  <c r="L12" i="3"/>
  <c r="G1" i="2"/>
  <c r="I1" i="2"/>
  <c r="L12" i="6"/>
  <c r="K12" i="6"/>
  <c r="I7" i="6"/>
  <c r="J5" i="6"/>
  <c r="I6" i="6"/>
  <c r="I7" i="3"/>
  <c r="K12" i="3"/>
  <c r="I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LSR</author>
  </authors>
  <commentList>
    <comment ref="K2" authorId="0" shapeId="0" xr:uid="{6352B673-8066-42D7-B542-19FC1BD18ED4}">
      <text>
        <r>
          <rPr>
            <b/>
            <sz val="8"/>
            <color indexed="81"/>
            <rFont val="Tahoma"/>
            <family val="2"/>
          </rPr>
          <t>LSR:</t>
        </r>
        <r>
          <rPr>
            <sz val="8"/>
            <color indexed="81"/>
            <rFont val="Tahoma"/>
            <family val="2"/>
          </rPr>
          <t xml:space="preserve">
Com comissão de resgate e câmbio EURUSD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LSR</author>
  </authors>
  <commentList>
    <comment ref="E7" authorId="0" shapeId="0" xr:uid="{9C111875-F27F-43C3-B8B7-B4F5638E0112}">
      <text>
        <r>
          <rPr>
            <sz val="8"/>
            <color indexed="81"/>
            <rFont val="Tahoma"/>
            <family val="2"/>
          </rPr>
          <t>Função a maximizar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LSR</author>
  </authors>
  <commentList>
    <comment ref="K2" authorId="0" shapeId="0" xr:uid="{63AB5DAC-DCE0-4109-8193-7DB02EB28100}">
      <text>
        <r>
          <rPr>
            <b/>
            <sz val="8"/>
            <color indexed="81"/>
            <rFont val="Tahoma"/>
            <family val="2"/>
          </rPr>
          <t>LSR:</t>
        </r>
        <r>
          <rPr>
            <sz val="8"/>
            <color indexed="81"/>
            <rFont val="Tahoma"/>
            <family val="2"/>
          </rPr>
          <t xml:space="preserve">
Com comissão de resgate e câmbio EURUSD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LSR</author>
  </authors>
  <commentList>
    <comment ref="E7" authorId="0" shapeId="0" xr:uid="{A807F168-D8B0-4E70-A9D4-26C642D8B857}">
      <text>
        <r>
          <rPr>
            <sz val="8"/>
            <color indexed="81"/>
            <rFont val="Tahoma"/>
            <family val="2"/>
          </rPr>
          <t>Função a maximizar</t>
        </r>
      </text>
    </comment>
  </commentList>
</comments>
</file>

<file path=xl/sharedStrings.xml><?xml version="1.0" encoding="utf-8"?>
<sst xmlns="http://schemas.openxmlformats.org/spreadsheetml/2006/main" count="178" uniqueCount="115">
  <si>
    <t>Simulador de Empréstimo</t>
  </si>
  <si>
    <t xml:space="preserve">Valor Empréstimo </t>
  </si>
  <si>
    <t xml:space="preserve">Taxa EURIBOR </t>
  </si>
  <si>
    <t xml:space="preserve">Taxa Spread </t>
  </si>
  <si>
    <t xml:space="preserve">Anos </t>
  </si>
  <si>
    <t xml:space="preserve">Mensalidade </t>
  </si>
  <si>
    <t>FUNDOS DE INVESTIMENTO</t>
  </si>
  <si>
    <t>Nome do Fundo</t>
  </si>
  <si>
    <t>Risco</t>
  </si>
  <si>
    <t>Comissão Resgate</t>
  </si>
  <si>
    <t>Valor Investimento (EUR)</t>
  </si>
  <si>
    <t>Valor Investimento (USD)</t>
  </si>
  <si>
    <t>Quantidade</t>
  </si>
  <si>
    <t>Preço Entrada (USD)</t>
  </si>
  <si>
    <t>Último Preço 
(USD)</t>
  </si>
  <si>
    <t>Valorização (USD)</t>
  </si>
  <si>
    <t>Valorização (%)</t>
  </si>
  <si>
    <t>Valor Resgate Previsto 
(EUR)</t>
  </si>
  <si>
    <t>Saldo</t>
  </si>
  <si>
    <t>Latin America Equities</t>
  </si>
  <si>
    <t>ND</t>
  </si>
  <si>
    <t>China Focus Fund</t>
  </si>
  <si>
    <t>Emerging Mkts</t>
  </si>
  <si>
    <t>Biotech</t>
  </si>
  <si>
    <t>Statistical Market Neutral</t>
  </si>
  <si>
    <t>Câmbio Actual EUR/USD</t>
  </si>
  <si>
    <t>Cálculo de Produção</t>
  </si>
  <si>
    <t>Quantidade a produzir:</t>
  </si>
  <si>
    <t>Cocos</t>
  </si>
  <si>
    <t>Cartolas</t>
  </si>
  <si>
    <t>Objectivo:</t>
  </si>
  <si>
    <t>Maximização do Lucro</t>
  </si>
  <si>
    <t>Restrições:</t>
  </si>
  <si>
    <t xml:space="preserve">Cocos </t>
  </si>
  <si>
    <t xml:space="preserve">1)     </t>
  </si>
  <si>
    <t>&lt;=</t>
  </si>
  <si>
    <t xml:space="preserve">2)     </t>
  </si>
  <si>
    <t xml:space="preserve">3)     </t>
  </si>
  <si>
    <t>Gestão de Itinerários</t>
  </si>
  <si>
    <t>Itinerário</t>
  </si>
  <si>
    <t>Número Viagens Diárias</t>
  </si>
  <si>
    <t>Capacidade Viatura (lugares)</t>
  </si>
  <si>
    <t>Estimativa Custos por Viagem</t>
  </si>
  <si>
    <t>Preço Bilhete Viagem</t>
  </si>
  <si>
    <t>Taxa Ocupação Média Prevista</t>
  </si>
  <si>
    <t>Margem Bruta Diária Prevista</t>
  </si>
  <si>
    <t>Braga-Porto</t>
  </si>
  <si>
    <t>Porto-Lisboa</t>
  </si>
  <si>
    <t>Lisboa-Faro</t>
  </si>
  <si>
    <t>Total</t>
  </si>
  <si>
    <t>Produto A</t>
  </si>
  <si>
    <t>Produto B</t>
  </si>
  <si>
    <t>=</t>
  </si>
  <si>
    <t xml:space="preserve">4)     </t>
  </si>
  <si>
    <t>A é positivo</t>
  </si>
  <si>
    <t xml:space="preserve">5)     </t>
  </si>
  <si>
    <t>B é positivo</t>
  </si>
  <si>
    <t>$K$14</t>
  </si>
  <si>
    <t>$K$12</t>
  </si>
  <si>
    <t>$L$12</t>
  </si>
  <si>
    <t>EURUSD Val. EURO</t>
  </si>
  <si>
    <t>Criado por Catarina em 23/10/2020</t>
  </si>
  <si>
    <t>EURUSD Val. DOLAR</t>
  </si>
  <si>
    <t>Criado por Catarina em 23/10/2020
Alterado por Catarina em 23/10/2020</t>
  </si>
  <si>
    <t>EURUSD atual</t>
  </si>
  <si>
    <t>Sumário do cenário</t>
  </si>
  <si>
    <t>Células variáveis:</t>
  </si>
  <si>
    <t>Valores atuais:</t>
  </si>
  <si>
    <t>Células de resultado:</t>
  </si>
  <si>
    <t>Notas: A coluna 'Valores atuais' representa os valores das células</t>
  </si>
  <si>
    <t>no momento em que o Relatório de sumário do cenário foi criado.</t>
  </si>
  <si>
    <t>Alterações de células para cada cenário aparecem destacadas a cinzento.</t>
  </si>
  <si>
    <t>$H$5</t>
  </si>
  <si>
    <t>$K$6</t>
  </si>
  <si>
    <t>$L$6</t>
  </si>
  <si>
    <t>A</t>
  </si>
  <si>
    <t>B</t>
  </si>
  <si>
    <t>C</t>
  </si>
  <si>
    <t>D</t>
  </si>
  <si>
    <t>Microsoft Excel 16.0 Relatório de Resposta</t>
  </si>
  <si>
    <t>Folha de Cálculo: [17-AH_resolucao.xlsx]Exmp03</t>
  </si>
  <si>
    <t>Relatório Criado: 23/10/2020 23:57:16</t>
  </si>
  <si>
    <t>Resultado: O Solver encontrou uma solução. Todas as restrições e condições de otimização foram satisfeitas.</t>
  </si>
  <si>
    <t>Motor do Solver</t>
  </si>
  <si>
    <t>Motor: LP Simplex</t>
  </si>
  <si>
    <t>Tempo de Solução: 0,031 Segundos.</t>
  </si>
  <si>
    <t>Iterações: 2 Subproblemas: 0</t>
  </si>
  <si>
    <t>Opções do Solver</t>
  </si>
  <si>
    <t>Tempo Máximo Ilimitado,  Iterações Ilimitado, Precision 0,000001, Utilizar Arredondamento Automático</t>
  </si>
  <si>
    <t>Máximo de Subproblemas Ilimitado, Máximo de Soluções de Número Inteiro Ilimitado, Tolerância de Número Inteiro 1%, Assumir NãoNegativo</t>
  </si>
  <si>
    <t>Célula de Objetivo (Máximo)</t>
  </si>
  <si>
    <t>Célula</t>
  </si>
  <si>
    <t>Nome</t>
  </si>
  <si>
    <t>Valor Original</t>
  </si>
  <si>
    <t>Valor Final</t>
  </si>
  <si>
    <t>Células de Variável</t>
  </si>
  <si>
    <t>Número inteiro</t>
  </si>
  <si>
    <t>Restrições</t>
  </si>
  <si>
    <t>Valor da Célula</t>
  </si>
  <si>
    <t>Fórmula</t>
  </si>
  <si>
    <t>Estado</t>
  </si>
  <si>
    <t>Margem</t>
  </si>
  <si>
    <t>$E$7</t>
  </si>
  <si>
    <t>$D$4</t>
  </si>
  <si>
    <t>$D$5</t>
  </si>
  <si>
    <t>$E$10</t>
  </si>
  <si>
    <t>$E$10&lt;=$G$10</t>
  </si>
  <si>
    <t>Enlace</t>
  </si>
  <si>
    <t>$E$11</t>
  </si>
  <si>
    <t>$E$11&lt;=$G$11</t>
  </si>
  <si>
    <t>Sem Enlace</t>
  </si>
  <si>
    <t>$E$12</t>
  </si>
  <si>
    <t>$E$12&lt;=$G$12</t>
  </si>
  <si>
    <t>$D$4=Número inteiro</t>
  </si>
  <si>
    <t>$D$5=Número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</si>
</sst>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  <numFmt numFmtId="165" formatCode="0.000%"/>
    <numFmt numFmtId="166" formatCode="0.0%"/>
    <numFmt numFmtId="167" formatCode="[$$-409]#,##0.00"/>
    <numFmt numFmtId="168" formatCode="0.000\ \ \ \ \ "/>
    <numFmt numFmtId="169" formatCode="0.00%\ \ \ "/>
    <numFmt numFmtId="170" formatCode="#,##0.0\ &quot;€&quot;;[Red]\-#,##0.0\ &quot;€&quot;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theme="0"/>
      <name val="Calibri"/>
      <family val="2"/>
    </font>
    <font>
      <sz val="10"/>
      <name val="Arial"/>
      <family val="2"/>
    </font>
    <font>
      <b/>
      <i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4" fontId="11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164" fontId="1" fillId="0" borderId="1" xfId="1" applyNumberFormat="1" applyBorder="1" applyAlignment="1">
      <alignment horizontal="right" vertical="center"/>
    </xf>
    <xf numFmtId="165" fontId="0" fillId="0" borderId="1" xfId="2" applyNumberFormat="1" applyFon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164" fontId="1" fillId="0" borderId="2" xfId="1" applyNumberFormat="1" applyBorder="1" applyAlignment="1">
      <alignment horizontal="right" vertical="center"/>
    </xf>
    <xf numFmtId="0" fontId="5" fillId="3" borderId="1" xfId="3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vertical="center"/>
    </xf>
    <xf numFmtId="167" fontId="1" fillId="0" borderId="1" xfId="1" applyNumberFormat="1" applyBorder="1" applyAlignment="1">
      <alignment vertical="center"/>
    </xf>
    <xf numFmtId="168" fontId="0" fillId="0" borderId="1" xfId="2" applyNumberFormat="1" applyFont="1" applyBorder="1" applyAlignment="1">
      <alignment horizontal="right" vertical="center"/>
    </xf>
    <xf numFmtId="167" fontId="1" fillId="4" borderId="1" xfId="1" applyNumberFormat="1" applyFill="1" applyBorder="1" applyAlignment="1">
      <alignment vertical="center"/>
    </xf>
    <xf numFmtId="169" fontId="0" fillId="0" borderId="1" xfId="2" applyNumberFormat="1" applyFont="1" applyBorder="1" applyAlignment="1">
      <alignment horizontal="right" vertical="center"/>
    </xf>
    <xf numFmtId="8" fontId="1" fillId="0" borderId="1" xfId="1" applyNumberFormat="1" applyBorder="1" applyAlignment="1">
      <alignment vertical="center"/>
    </xf>
    <xf numFmtId="164" fontId="6" fillId="5" borderId="0" xfId="1" applyNumberFormat="1" applyFont="1" applyFill="1" applyAlignment="1">
      <alignment horizontal="right" vertical="center"/>
    </xf>
    <xf numFmtId="167" fontId="6" fillId="5" borderId="0" xfId="1" applyNumberFormat="1" applyFont="1" applyFill="1" applyAlignment="1">
      <alignment vertical="center"/>
    </xf>
    <xf numFmtId="0" fontId="1" fillId="6" borderId="1" xfId="1" applyFill="1" applyBorder="1" applyAlignment="1">
      <alignment horizontal="center" vertical="center"/>
    </xf>
    <xf numFmtId="0" fontId="1" fillId="0" borderId="0" xfId="1"/>
    <xf numFmtId="0" fontId="9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10" fillId="0" borderId="0" xfId="1" applyFont="1" applyAlignment="1">
      <alignment horizontal="right" vertical="center"/>
    </xf>
    <xf numFmtId="0" fontId="9" fillId="0" borderId="0" xfId="1" applyFont="1"/>
    <xf numFmtId="0" fontId="9" fillId="8" borderId="0" xfId="1" applyFont="1" applyFill="1" applyAlignment="1">
      <alignment horizontal="center" vertical="center"/>
    </xf>
    <xf numFmtId="170" fontId="1" fillId="0" borderId="1" xfId="1" applyNumberFormat="1" applyBorder="1" applyAlignment="1">
      <alignment vertical="center"/>
    </xf>
    <xf numFmtId="9" fontId="1" fillId="0" borderId="1" xfId="1" applyNumberFormat="1" applyBorder="1" applyAlignment="1">
      <alignment horizontal="center" vertical="center"/>
    </xf>
    <xf numFmtId="170" fontId="1" fillId="0" borderId="7" xfId="1" applyNumberFormat="1" applyBorder="1" applyAlignment="1">
      <alignment vertical="center"/>
    </xf>
    <xf numFmtId="165" fontId="1" fillId="0" borderId="0" xfId="1" applyNumberFormat="1" applyAlignment="1">
      <alignment vertical="center"/>
    </xf>
    <xf numFmtId="164" fontId="1" fillId="0" borderId="0" xfId="1" applyNumberFormat="1" applyAlignment="1">
      <alignment vertical="center"/>
    </xf>
    <xf numFmtId="44" fontId="1" fillId="0" borderId="0" xfId="4" applyFont="1" applyAlignment="1">
      <alignment vertic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9" xfId="0" applyNumberFormat="1" applyFill="1" applyBorder="1" applyAlignment="1"/>
    <xf numFmtId="0" fontId="13" fillId="9" borderId="4" xfId="0" applyFont="1" applyFill="1" applyBorder="1" applyAlignment="1">
      <alignment horizontal="left"/>
    </xf>
    <xf numFmtId="0" fontId="13" fillId="9" borderId="8" xfId="0" applyFont="1" applyFill="1" applyBorder="1" applyAlignment="1">
      <alignment horizontal="left"/>
    </xf>
    <xf numFmtId="0" fontId="0" fillId="0" borderId="10" xfId="0" applyFill="1" applyBorder="1" applyAlignment="1"/>
    <xf numFmtId="0" fontId="14" fillId="10" borderId="0" xfId="0" applyFont="1" applyFill="1" applyBorder="1" applyAlignment="1">
      <alignment horizontal="left"/>
    </xf>
    <xf numFmtId="0" fontId="15" fillId="10" borderId="10" xfId="0" applyFont="1" applyFill="1" applyBorder="1" applyAlignment="1">
      <alignment horizontal="left"/>
    </xf>
    <xf numFmtId="0" fontId="14" fillId="10" borderId="9" xfId="0" applyFont="1" applyFill="1" applyBorder="1" applyAlignment="1">
      <alignment horizontal="left"/>
    </xf>
    <xf numFmtId="0" fontId="16" fillId="9" borderId="8" xfId="0" applyFont="1" applyFill="1" applyBorder="1" applyAlignment="1">
      <alignment horizontal="right"/>
    </xf>
    <xf numFmtId="0" fontId="16" fillId="9" borderId="4" xfId="0" applyFont="1" applyFill="1" applyBorder="1" applyAlignment="1">
      <alignment horizontal="right"/>
    </xf>
    <xf numFmtId="0" fontId="0" fillId="11" borderId="0" xfId="0" applyFill="1" applyBorder="1" applyAlignment="1"/>
    <xf numFmtId="0" fontId="1" fillId="0" borderId="0" xfId="0" applyFont="1" applyFill="1" applyBorder="1" applyAlignment="1">
      <alignment vertical="top" wrapText="1"/>
    </xf>
    <xf numFmtId="9" fontId="1" fillId="0" borderId="0" xfId="1" applyNumberFormat="1" applyAlignment="1">
      <alignment vertical="center"/>
    </xf>
    <xf numFmtId="170" fontId="1" fillId="0" borderId="0" xfId="1" applyNumberFormat="1" applyAlignment="1">
      <alignment vertical="center"/>
    </xf>
    <xf numFmtId="167" fontId="0" fillId="0" borderId="0" xfId="0" applyNumberFormat="1" applyFill="1" applyBorder="1" applyAlignment="1"/>
    <xf numFmtId="167" fontId="0" fillId="11" borderId="0" xfId="0" applyNumberFormat="1" applyFill="1" applyBorder="1" applyAlignment="1"/>
    <xf numFmtId="0" fontId="12" fillId="0" borderId="0" xfId="0" applyFont="1"/>
    <xf numFmtId="0" fontId="0" fillId="0" borderId="12" xfId="0" applyFill="1" applyBorder="1" applyAlignment="1"/>
    <xf numFmtId="0" fontId="15" fillId="0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2" fillId="2" borderId="0" xfId="1" applyFont="1" applyFill="1" applyAlignment="1">
      <alignment horizontal="center" vertical="center"/>
    </xf>
    <xf numFmtId="0" fontId="4" fillId="3" borderId="3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/>
    </xf>
  </cellXfs>
  <cellStyles count="5">
    <cellStyle name="Moeda" xfId="4" builtinId="4"/>
    <cellStyle name="Normal" xfId="0" builtinId="0"/>
    <cellStyle name="Normal 2" xfId="1" xr:uid="{B2166453-C204-43D7-8990-BAC4D573B458}"/>
    <cellStyle name="Normal_Calculo Titulos" xfId="3" xr:uid="{0197B849-378C-4089-911A-2A17284D7F05}"/>
    <cellStyle name="Percentagem 2" xfId="2" xr:uid="{F1FFE4F9-79B6-434F-80BF-838AF591AFE3}"/>
  </cellStyles>
  <dxfs count="4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B745-BED5-41FF-81C8-E631A65506C0}">
  <dimension ref="A1:M10"/>
  <sheetViews>
    <sheetView workbookViewId="0">
      <selection activeCell="H27" sqref="H27"/>
    </sheetView>
  </sheetViews>
  <sheetFormatPr defaultColWidth="7.21875" defaultRowHeight="10.199999999999999" x14ac:dyDescent="0.3"/>
  <cols>
    <col min="1" max="1" width="3.44140625" style="2" customWidth="1"/>
    <col min="2" max="2" width="11.88671875" style="2" bestFit="1" customWidth="1"/>
    <col min="3" max="3" width="8.88671875" style="2" bestFit="1" customWidth="1"/>
    <col min="4" max="4" width="3.44140625" style="2" customWidth="1"/>
    <col min="5" max="9" width="7.21875" style="1"/>
    <col min="10" max="13" width="7" style="1" bestFit="1" customWidth="1"/>
    <col min="14" max="16384" width="7.21875" style="1"/>
  </cols>
  <sheetData>
    <row r="1" spans="1:13" ht="13.8" x14ac:dyDescent="0.3">
      <c r="A1" s="58" t="s">
        <v>0</v>
      </c>
      <c r="B1" s="58"/>
      <c r="C1" s="58"/>
      <c r="D1" s="58"/>
      <c r="G1" s="33">
        <f>C8</f>
        <v>558.10242738897352</v>
      </c>
      <c r="I1" s="33">
        <f>C8</f>
        <v>558.10242738897352</v>
      </c>
      <c r="J1" s="1">
        <v>25</v>
      </c>
      <c r="K1" s="1">
        <v>30</v>
      </c>
      <c r="L1" s="1">
        <v>35</v>
      </c>
      <c r="M1" s="1">
        <v>40</v>
      </c>
    </row>
    <row r="2" spans="1:13" x14ac:dyDescent="0.3">
      <c r="F2" s="32">
        <v>0.04</v>
      </c>
      <c r="G2" s="34">
        <f t="dataTable" ref="G2:G10" dt2D="0" dtr="0" r1="C4"/>
        <v>497.81179271626462</v>
      </c>
      <c r="I2" s="32">
        <v>0.04</v>
      </c>
      <c r="J2" s="34">
        <f t="dataTable" ref="J2:M10" dt2D="1" dtr="1" r1="C6" r2="C4" ca="1"/>
        <v>547.35282165837612</v>
      </c>
      <c r="K2" s="34">
        <v>497.81179271626462</v>
      </c>
      <c r="L2" s="34">
        <v>464.01021678265369</v>
      </c>
      <c r="M2" s="34">
        <v>439.96642026114114</v>
      </c>
    </row>
    <row r="3" spans="1:13" x14ac:dyDescent="0.3">
      <c r="B3" s="3" t="s">
        <v>1</v>
      </c>
      <c r="C3" s="4">
        <v>100000</v>
      </c>
      <c r="F3" s="32">
        <v>4.2500000000000003E-2</v>
      </c>
      <c r="G3" s="34">
        <v>512.64436820978972</v>
      </c>
      <c r="I3" s="32">
        <v>4.2500000000000003E-2</v>
      </c>
      <c r="J3" s="34">
        <v>561.52372013351214</v>
      </c>
      <c r="K3" s="34">
        <v>512.64436820978972</v>
      </c>
      <c r="L3" s="34">
        <v>479.46861800299729</v>
      </c>
      <c r="M3" s="34">
        <v>456.01104090493612</v>
      </c>
    </row>
    <row r="4" spans="1:13" ht="14.4" x14ac:dyDescent="0.3">
      <c r="B4" s="3" t="s">
        <v>2</v>
      </c>
      <c r="C4" s="5">
        <v>4.9950000000000001E-2</v>
      </c>
      <c r="F4" s="32">
        <v>4.4999999999999998E-2</v>
      </c>
      <c r="G4" s="34">
        <v>527.69182757096223</v>
      </c>
      <c r="I4" s="32">
        <v>4.4999999999999998E-2</v>
      </c>
      <c r="J4" s="34">
        <v>575.88405278117307</v>
      </c>
      <c r="K4" s="34">
        <v>527.69182757096223</v>
      </c>
      <c r="L4" s="34">
        <v>495.16176680024319</v>
      </c>
      <c r="M4" s="34">
        <v>472.30459359862095</v>
      </c>
    </row>
    <row r="5" spans="1:13" ht="14.4" x14ac:dyDescent="0.3">
      <c r="B5" s="3" t="s">
        <v>3</v>
      </c>
      <c r="C5" s="5">
        <v>3.5000000000000001E-3</v>
      </c>
      <c r="F5" s="32">
        <v>4.7500000000000001E-2</v>
      </c>
      <c r="G5" s="34">
        <v>542.94977340040998</v>
      </c>
      <c r="I5" s="32">
        <v>4.7500000000000001E-2</v>
      </c>
      <c r="J5" s="34">
        <v>590.43107171759323</v>
      </c>
      <c r="K5" s="34">
        <v>542.94977340040998</v>
      </c>
      <c r="L5" s="34">
        <v>511.08325553432582</v>
      </c>
      <c r="M5" s="34">
        <v>488.83838758025342</v>
      </c>
    </row>
    <row r="6" spans="1:13" x14ac:dyDescent="0.3">
      <c r="B6" s="3" t="s">
        <v>4</v>
      </c>
      <c r="C6" s="6">
        <v>30</v>
      </c>
      <c r="F6" s="32">
        <v>0.05</v>
      </c>
      <c r="G6" s="34">
        <v>558.41369470297843</v>
      </c>
      <c r="I6" s="32">
        <v>0.05</v>
      </c>
      <c r="J6" s="34">
        <v>605.16193821689149</v>
      </c>
      <c r="K6" s="34">
        <v>558.41369470297843</v>
      </c>
      <c r="L6" s="34">
        <v>527.22656498036213</v>
      </c>
      <c r="M6" s="34">
        <v>505.60366262213773</v>
      </c>
    </row>
    <row r="7" spans="1:13" ht="10.8" thickBot="1" x14ac:dyDescent="0.35">
      <c r="F7" s="32">
        <v>5.2499999999999998E-2</v>
      </c>
      <c r="G7" s="34">
        <v>574.07898064137191</v>
      </c>
      <c r="I7" s="32">
        <v>5.2499999999999998E-2</v>
      </c>
      <c r="J7" s="34">
        <v>620.07372926508265</v>
      </c>
      <c r="K7" s="34">
        <v>574.07898064137191</v>
      </c>
      <c r="L7" s="34">
        <v>543.58508869362277</v>
      </c>
      <c r="M7" s="34">
        <v>522.59162672934804</v>
      </c>
    </row>
    <row r="8" spans="1:13" ht="10.8" thickBot="1" x14ac:dyDescent="0.35">
      <c r="B8" s="3" t="s">
        <v>5</v>
      </c>
      <c r="C8" s="7">
        <f>-PMT((C4+C5)/12,C6*12,C3)</f>
        <v>558.10242738897352</v>
      </c>
      <c r="F8" s="32">
        <v>5.5E-2</v>
      </c>
      <c r="G8" s="34">
        <v>589.94093417928559</v>
      </c>
      <c r="I8" s="32">
        <v>5.5E-2</v>
      </c>
      <c r="J8" s="34">
        <v>635.16344417152311</v>
      </c>
      <c r="K8" s="34">
        <v>589.94093417928559</v>
      </c>
      <c r="L8" s="34">
        <v>560.15215667987286</v>
      </c>
      <c r="M8" s="34">
        <v>539.79349183429827</v>
      </c>
    </row>
    <row r="9" spans="1:13" x14ac:dyDescent="0.3">
      <c r="F9" s="32">
        <v>5.7500000000000002E-2</v>
      </c>
      <c r="G9" s="34">
        <v>605.99478554542588</v>
      </c>
      <c r="I9" s="32">
        <v>5.7500000000000002E-2</v>
      </c>
      <c r="J9" s="34">
        <v>650.42801121092941</v>
      </c>
      <c r="K9" s="34">
        <v>605.99478554542588</v>
      </c>
      <c r="L9" s="34">
        <v>576.92105824013061</v>
      </c>
      <c r="M9" s="34">
        <v>557.20050730103947</v>
      </c>
    </row>
    <row r="10" spans="1:13" x14ac:dyDescent="0.3">
      <c r="F10" s="32">
        <v>0.06</v>
      </c>
      <c r="G10" s="34">
        <v>622.23570545431869</v>
      </c>
      <c r="I10" s="32">
        <v>0.06</v>
      </c>
      <c r="J10" s="34">
        <v>665.86429426986683</v>
      </c>
      <c r="K10" s="34">
        <v>622.23570545431869</v>
      </c>
      <c r="L10" s="34">
        <v>593.88506387477923</v>
      </c>
      <c r="M10" s="34">
        <v>574.80399109369182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4937-D288-4355-96F4-637AEF1DBEE7}">
  <sheetPr>
    <outlinePr summaryBelow="0"/>
  </sheetPr>
  <dimension ref="B1:G12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7" width="16.44140625" bestFit="1" customWidth="1" outlineLevel="1"/>
  </cols>
  <sheetData>
    <row r="1" spans="2:7" ht="15" thickBot="1" x14ac:dyDescent="0.35"/>
    <row r="2" spans="2:7" ht="15.6" x14ac:dyDescent="0.3">
      <c r="B2" s="39" t="s">
        <v>65</v>
      </c>
      <c r="C2" s="39"/>
      <c r="D2" s="44"/>
      <c r="E2" s="44"/>
      <c r="F2" s="44"/>
      <c r="G2" s="44"/>
    </row>
    <row r="3" spans="2:7" ht="15.6" collapsed="1" x14ac:dyDescent="0.3">
      <c r="B3" s="38"/>
      <c r="C3" s="38"/>
      <c r="D3" s="45" t="s">
        <v>67</v>
      </c>
      <c r="E3" s="45" t="s">
        <v>60</v>
      </c>
      <c r="F3" s="45" t="s">
        <v>62</v>
      </c>
      <c r="G3" s="45" t="s">
        <v>64</v>
      </c>
    </row>
    <row r="4" spans="2:7" ht="40.799999999999997" hidden="1" outlineLevel="1" x14ac:dyDescent="0.3">
      <c r="B4" s="41"/>
      <c r="C4" s="41"/>
      <c r="D4" s="35"/>
      <c r="E4" s="47" t="s">
        <v>61</v>
      </c>
      <c r="F4" s="47" t="s">
        <v>63</v>
      </c>
      <c r="G4" s="47" t="s">
        <v>61</v>
      </c>
    </row>
    <row r="5" spans="2:7" x14ac:dyDescent="0.3">
      <c r="B5" s="42" t="s">
        <v>66</v>
      </c>
      <c r="C5" s="42"/>
      <c r="D5" s="40"/>
      <c r="E5" s="40"/>
      <c r="F5" s="40"/>
      <c r="G5" s="40"/>
    </row>
    <row r="6" spans="2:7" outlineLevel="1" x14ac:dyDescent="0.3">
      <c r="B6" s="41"/>
      <c r="C6" s="41" t="s">
        <v>57</v>
      </c>
      <c r="D6" s="35">
        <v>1.45</v>
      </c>
      <c r="E6" s="46">
        <v>1.54</v>
      </c>
      <c r="F6" s="46">
        <v>1.45</v>
      </c>
      <c r="G6" s="46">
        <v>1.4786999999999999</v>
      </c>
    </row>
    <row r="7" spans="2:7" x14ac:dyDescent="0.3">
      <c r="B7" s="42" t="s">
        <v>68</v>
      </c>
      <c r="C7" s="42"/>
      <c r="D7" s="40"/>
      <c r="E7" s="40"/>
      <c r="F7" s="40"/>
      <c r="G7" s="40"/>
    </row>
    <row r="8" spans="2:7" outlineLevel="1" x14ac:dyDescent="0.3">
      <c r="B8" s="41"/>
      <c r="C8" s="41" t="s">
        <v>58</v>
      </c>
      <c r="D8" s="36">
        <v>11231.942335706601</v>
      </c>
      <c r="E8" s="36">
        <v>10575.5301212822</v>
      </c>
      <c r="F8" s="36">
        <v>11231.942335706601</v>
      </c>
      <c r="G8" s="36">
        <v>11013.942237624</v>
      </c>
    </row>
    <row r="9" spans="2:7" ht="15" outlineLevel="1" thickBot="1" x14ac:dyDescent="0.35">
      <c r="B9" s="43"/>
      <c r="C9" s="43" t="s">
        <v>59</v>
      </c>
      <c r="D9" s="37">
        <v>981.94233570660504</v>
      </c>
      <c r="E9" s="37">
        <v>325.53012128219302</v>
      </c>
      <c r="F9" s="37">
        <v>981.94233570660504</v>
      </c>
      <c r="G9" s="37">
        <v>763.94223762397905</v>
      </c>
    </row>
    <row r="10" spans="2:7" x14ac:dyDescent="0.3">
      <c r="B10" t="s">
        <v>69</v>
      </c>
    </row>
    <row r="11" spans="2:7" x14ac:dyDescent="0.3">
      <c r="B11" t="s">
        <v>70</v>
      </c>
    </row>
    <row r="12" spans="2:7" x14ac:dyDescent="0.3">
      <c r="B12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656-8E8C-4DE4-A463-719C17C9A815}">
  <dimension ref="A1:L17"/>
  <sheetViews>
    <sheetView zoomScale="85" zoomScaleNormal="85" workbookViewId="0">
      <selection activeCell="L30" sqref="L30"/>
    </sheetView>
  </sheetViews>
  <sheetFormatPr defaultColWidth="7.21875" defaultRowHeight="10.199999999999999" x14ac:dyDescent="0.3"/>
  <cols>
    <col min="1" max="1" width="17.88671875" style="1" bestFit="1" customWidth="1"/>
    <col min="2" max="2" width="3.77734375" style="1" bestFit="1" customWidth="1"/>
    <col min="3" max="3" width="7.5546875" style="2" bestFit="1" customWidth="1"/>
    <col min="4" max="5" width="9.21875" style="2" customWidth="1"/>
    <col min="6" max="6" width="9.21875" style="2" bestFit="1" customWidth="1"/>
    <col min="7" max="7" width="7.44140625" style="2" bestFit="1" customWidth="1"/>
    <col min="8" max="8" width="6.109375" style="1" bestFit="1" customWidth="1"/>
    <col min="9" max="9" width="7.6640625" style="1" bestFit="1" customWidth="1"/>
    <col min="10" max="10" width="8.21875" style="1" bestFit="1" customWidth="1"/>
    <col min="11" max="11" width="12.21875" style="1" bestFit="1" customWidth="1"/>
    <col min="12" max="12" width="8.109375" style="1" bestFit="1" customWidth="1"/>
    <col min="13" max="16384" width="7.21875" style="1"/>
  </cols>
  <sheetData>
    <row r="1" spans="1:12" ht="12.75" customHeight="1" x14ac:dyDescent="0.3">
      <c r="A1" s="59" t="s">
        <v>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6" x14ac:dyDescent="0.3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</row>
    <row r="3" spans="1:12" ht="14.4" x14ac:dyDescent="0.3">
      <c r="A3" s="9" t="s">
        <v>19</v>
      </c>
      <c r="B3" s="10">
        <v>5</v>
      </c>
      <c r="C3" s="11" t="s">
        <v>20</v>
      </c>
      <c r="D3" s="12">
        <v>5000</v>
      </c>
      <c r="E3" s="13">
        <v>7735.5</v>
      </c>
      <c r="F3" s="14">
        <v>14.078568455290501</v>
      </c>
      <c r="G3" s="13">
        <f>E3/F3</f>
        <v>549.45217083439491</v>
      </c>
      <c r="H3" s="15">
        <v>574.83000000000004</v>
      </c>
      <c r="I3" s="13">
        <f>H3-G3</f>
        <v>25.377829165605135</v>
      </c>
      <c r="J3" s="16">
        <f>H3/G3-1</f>
        <v>4.6187512785810902E-2</v>
      </c>
      <c r="K3" s="12">
        <f>(IF(ISNUMBER(C3),(F3*H3)*(1-C3),(F3*H3)))/$K$14</f>
        <v>5606.7060527040985</v>
      </c>
      <c r="L3" s="12">
        <f>K3-D3</f>
        <v>606.70605270409851</v>
      </c>
    </row>
    <row r="4" spans="1:12" ht="14.4" x14ac:dyDescent="0.3">
      <c r="A4" s="9" t="s">
        <v>21</v>
      </c>
      <c r="B4" s="6">
        <v>5</v>
      </c>
      <c r="C4" s="11">
        <v>1.4999999999999999E-2</v>
      </c>
      <c r="D4" s="12">
        <v>2000</v>
      </c>
      <c r="E4" s="13">
        <v>3105.8</v>
      </c>
      <c r="F4" s="14">
        <v>94.506792675723588</v>
      </c>
      <c r="G4" s="13">
        <f t="shared" ref="G4:G7" si="0">E4/F4</f>
        <v>32.863246249999996</v>
      </c>
      <c r="H4" s="15">
        <v>33.86</v>
      </c>
      <c r="I4" s="13">
        <f t="shared" ref="I4:I7" si="1">H4-G4</f>
        <v>0.99675375000000344</v>
      </c>
      <c r="J4" s="16">
        <f t="shared" ref="J4:J7" si="2">H4/G4-1</f>
        <v>3.0330349668362455E-2</v>
      </c>
      <c r="K4" s="12">
        <f>(IF(ISNUMBER(C4),(F4*H4)*(1-C4),(F4*H4)))/$K$14</f>
        <v>2183.7155864687415</v>
      </c>
      <c r="L4" s="12">
        <f>K4-D4</f>
        <v>183.71558646874155</v>
      </c>
    </row>
    <row r="5" spans="1:12" ht="14.4" x14ac:dyDescent="0.3">
      <c r="A5" s="9" t="s">
        <v>22</v>
      </c>
      <c r="B5" s="6">
        <v>4</v>
      </c>
      <c r="C5" s="11">
        <v>1.4999999999999999E-2</v>
      </c>
      <c r="D5" s="12">
        <v>1250</v>
      </c>
      <c r="E5" s="13">
        <v>1946.75</v>
      </c>
      <c r="F5" s="14">
        <v>5.98357924076711</v>
      </c>
      <c r="G5" s="13">
        <f t="shared" si="0"/>
        <v>325.34874556962023</v>
      </c>
      <c r="H5" s="15">
        <v>330.07</v>
      </c>
      <c r="I5" s="13">
        <f t="shared" si="1"/>
        <v>4.7212544303797586</v>
      </c>
      <c r="J5" s="16">
        <f t="shared" si="2"/>
        <v>1.4511365095672302E-2</v>
      </c>
      <c r="K5" s="12">
        <f>(IF(ISNUMBER(C5),(F5*H5)*(1-C5),(F5*H5)))/$K$14</f>
        <v>1347.7619635236763</v>
      </c>
      <c r="L5" s="12">
        <f>K5-D5</f>
        <v>97.761963523676286</v>
      </c>
    </row>
    <row r="6" spans="1:12" ht="14.4" x14ac:dyDescent="0.3">
      <c r="A6" s="9" t="s">
        <v>23</v>
      </c>
      <c r="B6" s="6">
        <v>4</v>
      </c>
      <c r="C6" s="11">
        <v>2.1399999999999999E-2</v>
      </c>
      <c r="D6" s="12">
        <v>1000</v>
      </c>
      <c r="E6" s="13">
        <v>1554.1</v>
      </c>
      <c r="F6" s="14">
        <v>4.7910382368979283</v>
      </c>
      <c r="G6" s="13">
        <f t="shared" si="0"/>
        <v>324.37645519736844</v>
      </c>
      <c r="H6" s="15">
        <v>352.51</v>
      </c>
      <c r="I6" s="13">
        <f t="shared" si="1"/>
        <v>28.133544802631548</v>
      </c>
      <c r="J6" s="16">
        <f t="shared" si="2"/>
        <v>8.673115558129374E-2</v>
      </c>
      <c r="K6" s="12">
        <f>(IF(ISNUMBER(C6),(F6*H6)*(1-C6),(F6*H6)))/$K$14</f>
        <v>1145.0281270571882</v>
      </c>
      <c r="L6" s="12">
        <f>K6-D6</f>
        <v>145.02812705718816</v>
      </c>
    </row>
    <row r="7" spans="1:12" ht="14.4" x14ac:dyDescent="0.3">
      <c r="A7" s="9" t="s">
        <v>24</v>
      </c>
      <c r="B7" s="6">
        <v>3</v>
      </c>
      <c r="C7" s="11">
        <v>2.2499999999999999E-2</v>
      </c>
      <c r="D7" s="12">
        <v>1000</v>
      </c>
      <c r="E7" s="13">
        <v>1556.6</v>
      </c>
      <c r="F7" s="14">
        <v>9.1574295443019622</v>
      </c>
      <c r="G7" s="13">
        <f t="shared" si="0"/>
        <v>169.98219778481013</v>
      </c>
      <c r="H7" s="15">
        <v>161.25</v>
      </c>
      <c r="I7" s="13">
        <f t="shared" si="1"/>
        <v>-8.7321977848101255</v>
      </c>
      <c r="J7" s="16">
        <f t="shared" si="2"/>
        <v>-5.1371248863746888E-2</v>
      </c>
      <c r="K7" s="12">
        <f>(IF(ISNUMBER(C7),(F7*H7)*(1-C7),(F7*H7)))/$K$14</f>
        <v>999.99986287348986</v>
      </c>
      <c r="L7" s="12">
        <f>K7-D7</f>
        <v>-1.3712651013975119E-4</v>
      </c>
    </row>
    <row r="8" spans="1:12" ht="14.4" x14ac:dyDescent="0.3">
      <c r="A8" s="9"/>
      <c r="B8" s="6"/>
      <c r="C8" s="11"/>
      <c r="D8" s="12"/>
      <c r="E8" s="13"/>
      <c r="F8" s="14"/>
      <c r="G8" s="13"/>
      <c r="H8" s="15"/>
      <c r="I8" s="13"/>
      <c r="J8" s="17"/>
      <c r="K8" s="12"/>
      <c r="L8" s="12"/>
    </row>
    <row r="9" spans="1:12" ht="14.4" x14ac:dyDescent="0.3">
      <c r="A9" s="9"/>
      <c r="B9" s="6"/>
      <c r="C9" s="11"/>
      <c r="D9" s="12"/>
      <c r="E9" s="13"/>
      <c r="F9" s="14"/>
      <c r="G9" s="13"/>
      <c r="H9" s="15"/>
      <c r="I9" s="13"/>
      <c r="J9" s="17"/>
      <c r="K9" s="12"/>
      <c r="L9" s="12"/>
    </row>
    <row r="10" spans="1:12" ht="14.4" x14ac:dyDescent="0.3">
      <c r="A10" s="9"/>
      <c r="B10" s="6"/>
      <c r="C10" s="11"/>
      <c r="D10" s="12"/>
      <c r="E10" s="13"/>
      <c r="F10" s="14"/>
      <c r="G10" s="13"/>
      <c r="H10" s="15"/>
      <c r="I10" s="13"/>
      <c r="J10" s="17"/>
      <c r="K10" s="12"/>
      <c r="L10" s="12"/>
    </row>
    <row r="11" spans="1:12" ht="14.4" x14ac:dyDescent="0.3">
      <c r="A11" s="9"/>
      <c r="B11" s="6"/>
      <c r="C11" s="11"/>
      <c r="D11" s="12"/>
      <c r="E11" s="13"/>
      <c r="F11" s="14"/>
      <c r="G11" s="13"/>
      <c r="H11" s="15"/>
      <c r="I11" s="13"/>
      <c r="J11" s="17"/>
      <c r="K11" s="12"/>
      <c r="L11" s="12"/>
    </row>
    <row r="12" spans="1:12" ht="14.4" x14ac:dyDescent="0.3">
      <c r="D12" s="18">
        <f>SUM(D3:D11)</f>
        <v>10250</v>
      </c>
      <c r="E12" s="19">
        <f>SUM(E3:E11)</f>
        <v>15898.75</v>
      </c>
      <c r="K12" s="18">
        <f>SUM(K3:K11)</f>
        <v>11283.211592627196</v>
      </c>
      <c r="L12" s="18">
        <f>SUM(L3:L11)</f>
        <v>1033.2115926271945</v>
      </c>
    </row>
    <row r="13" spans="1:12" ht="14.4" x14ac:dyDescent="0.3">
      <c r="F13" s="1"/>
      <c r="G13" s="1"/>
    </row>
    <row r="14" spans="1:12" ht="11.25" customHeight="1" x14ac:dyDescent="0.3">
      <c r="F14" s="1"/>
      <c r="G14" s="1"/>
      <c r="I14" s="61" t="s">
        <v>25</v>
      </c>
      <c r="J14" s="62"/>
      <c r="K14" s="20">
        <v>1.4434114128832405</v>
      </c>
    </row>
    <row r="15" spans="1:12" ht="14.4" x14ac:dyDescent="0.3">
      <c r="F15" s="1"/>
      <c r="G15" s="1"/>
      <c r="H15" s="2"/>
    </row>
    <row r="16" spans="1:12" ht="14.4" x14ac:dyDescent="0.3">
      <c r="G16" s="1"/>
      <c r="H16" s="2"/>
    </row>
    <row r="17" spans="8:8" s="1" customFormat="1" x14ac:dyDescent="0.3">
      <c r="H17" s="2"/>
    </row>
  </sheetData>
  <scenarios current="0" show="1" sqref="K12:L12">
    <scenario name="EURUSD Val. EURO" locked="1" count="1" user="Catarina" comment="Criado por Catarina em 23/10/2020">
      <inputCells r="K14" val="1,54"/>
    </scenario>
    <scenario name="EURUSD Val. DOLAR" locked="1" count="1" user="Catarina" comment="Criado por Catarina em 23/10/2020_x000a_Alterado por Catarina em 23/10/2020">
      <inputCells r="K14" val="1,45"/>
    </scenario>
    <scenario name="EURUSD atual" locked="1" count="1" user="Catarina" comment="Criado por Catarina em 23/10/2020">
      <inputCells r="K14" val="1,4787"/>
    </scenario>
  </scenarios>
  <mergeCells count="2">
    <mergeCell ref="A1:L1"/>
    <mergeCell ref="I14:J14"/>
  </mergeCells>
  <conditionalFormatting sqref="L3:L11">
    <cfRule type="expression" dxfId="3" priority="1">
      <formula>$K3&lt;$D3</formula>
    </cfRule>
    <cfRule type="expression" dxfId="2" priority="2">
      <formula>$K3&gt;$D3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33C-F81B-4141-80F0-FB25E0EAFF75}">
  <dimension ref="A1:G31"/>
  <sheetViews>
    <sheetView showGridLines="0" workbookViewId="0"/>
  </sheetViews>
  <sheetFormatPr defaultRowHeight="14.4" outlineLevelRow="1" x14ac:dyDescent="0.3"/>
  <cols>
    <col min="1" max="1" width="2.33203125" customWidth="1"/>
    <col min="2" max="2" width="18.88671875" bestFit="1" customWidth="1"/>
    <col min="3" max="3" width="19.5546875" bestFit="1" customWidth="1"/>
    <col min="4" max="4" width="13.6640625" bestFit="1" customWidth="1"/>
    <col min="5" max="5" width="13.33203125" bestFit="1" customWidth="1"/>
    <col min="6" max="6" width="13.88671875" bestFit="1" customWidth="1"/>
    <col min="7" max="7" width="8.109375" bestFit="1" customWidth="1"/>
  </cols>
  <sheetData>
    <row r="1" spans="1:5" x14ac:dyDescent="0.3">
      <c r="A1" s="52" t="s">
        <v>79</v>
      </c>
    </row>
    <row r="2" spans="1:5" x14ac:dyDescent="0.3">
      <c r="A2" s="52" t="s">
        <v>80</v>
      </c>
    </row>
    <row r="3" spans="1:5" x14ac:dyDescent="0.3">
      <c r="A3" s="52" t="s">
        <v>81</v>
      </c>
    </row>
    <row r="4" spans="1:5" x14ac:dyDescent="0.3">
      <c r="A4" s="52" t="s">
        <v>82</v>
      </c>
    </row>
    <row r="5" spans="1:5" x14ac:dyDescent="0.3">
      <c r="A5" s="52" t="s">
        <v>83</v>
      </c>
    </row>
    <row r="6" spans="1:5" hidden="1" outlineLevel="1" x14ac:dyDescent="0.3">
      <c r="A6" s="52"/>
      <c r="B6" t="s">
        <v>84</v>
      </c>
    </row>
    <row r="7" spans="1:5" hidden="1" outlineLevel="1" x14ac:dyDescent="0.3">
      <c r="A7" s="52"/>
      <c r="B7" t="s">
        <v>85</v>
      </c>
    </row>
    <row r="8" spans="1:5" hidden="1" outlineLevel="1" x14ac:dyDescent="0.3">
      <c r="A8" s="52"/>
      <c r="B8" t="s">
        <v>86</v>
      </c>
    </row>
    <row r="9" spans="1:5" collapsed="1" x14ac:dyDescent="0.3">
      <c r="A9" s="52" t="s">
        <v>87</v>
      </c>
    </row>
    <row r="10" spans="1:5" hidden="1" outlineLevel="1" x14ac:dyDescent="0.3">
      <c r="B10" t="s">
        <v>88</v>
      </c>
    </row>
    <row r="11" spans="1:5" hidden="1" outlineLevel="1" x14ac:dyDescent="0.3">
      <c r="B11" t="s">
        <v>89</v>
      </c>
    </row>
    <row r="12" spans="1:5" collapsed="1" x14ac:dyDescent="0.3"/>
    <row r="14" spans="1:5" ht="15" thickBot="1" x14ac:dyDescent="0.35">
      <c r="A14" t="s">
        <v>90</v>
      </c>
    </row>
    <row r="15" spans="1:5" ht="15" thickBot="1" x14ac:dyDescent="0.35">
      <c r="B15" s="54" t="s">
        <v>91</v>
      </c>
      <c r="C15" s="54" t="s">
        <v>92</v>
      </c>
      <c r="D15" s="54" t="s">
        <v>93</v>
      </c>
      <c r="E15" s="54" t="s">
        <v>94</v>
      </c>
    </row>
    <row r="16" spans="1:5" ht="15" thickBot="1" x14ac:dyDescent="0.35">
      <c r="B16" s="53" t="s">
        <v>102</v>
      </c>
      <c r="C16" s="53" t="s">
        <v>31</v>
      </c>
      <c r="D16" s="56">
        <v>0</v>
      </c>
      <c r="E16" s="56">
        <v>750</v>
      </c>
    </row>
    <row r="19" spans="1:7" ht="15" thickBot="1" x14ac:dyDescent="0.35">
      <c r="A19" t="s">
        <v>95</v>
      </c>
    </row>
    <row r="20" spans="1:7" ht="15" thickBot="1" x14ac:dyDescent="0.35">
      <c r="B20" s="54" t="s">
        <v>91</v>
      </c>
      <c r="C20" s="54" t="s">
        <v>92</v>
      </c>
      <c r="D20" s="54" t="s">
        <v>93</v>
      </c>
      <c r="E20" s="54" t="s">
        <v>94</v>
      </c>
      <c r="F20" s="54" t="s">
        <v>96</v>
      </c>
    </row>
    <row r="21" spans="1:7" x14ac:dyDescent="0.3">
      <c r="B21" s="55" t="s">
        <v>103</v>
      </c>
      <c r="C21" s="55" t="s">
        <v>28</v>
      </c>
      <c r="D21" s="57">
        <v>0</v>
      </c>
      <c r="E21" s="57">
        <v>15</v>
      </c>
      <c r="F21" s="55" t="s">
        <v>96</v>
      </c>
    </row>
    <row r="22" spans="1:7" ht="15" thickBot="1" x14ac:dyDescent="0.35">
      <c r="B22" s="53" t="s">
        <v>104</v>
      </c>
      <c r="C22" s="53" t="s">
        <v>29</v>
      </c>
      <c r="D22" s="56">
        <v>0</v>
      </c>
      <c r="E22" s="56">
        <v>30</v>
      </c>
      <c r="F22" s="53" t="s">
        <v>96</v>
      </c>
    </row>
    <row r="25" spans="1:7" ht="15" thickBot="1" x14ac:dyDescent="0.35">
      <c r="A25" t="s">
        <v>97</v>
      </c>
    </row>
    <row r="26" spans="1:7" ht="15" thickBot="1" x14ac:dyDescent="0.35">
      <c r="B26" s="54" t="s">
        <v>91</v>
      </c>
      <c r="C26" s="54" t="s">
        <v>92</v>
      </c>
      <c r="D26" s="54" t="s">
        <v>98</v>
      </c>
      <c r="E26" s="54" t="s">
        <v>99</v>
      </c>
      <c r="F26" s="54" t="s">
        <v>100</v>
      </c>
      <c r="G26" s="54" t="s">
        <v>101</v>
      </c>
    </row>
    <row r="27" spans="1:7" x14ac:dyDescent="0.3">
      <c r="B27" s="55" t="s">
        <v>105</v>
      </c>
      <c r="C27" s="55" t="s">
        <v>34</v>
      </c>
      <c r="D27" s="57">
        <v>1200</v>
      </c>
      <c r="E27" s="55" t="s">
        <v>106</v>
      </c>
      <c r="F27" s="55" t="s">
        <v>107</v>
      </c>
      <c r="G27" s="55">
        <v>0</v>
      </c>
    </row>
    <row r="28" spans="1:7" x14ac:dyDescent="0.3">
      <c r="B28" s="55" t="s">
        <v>108</v>
      </c>
      <c r="C28" s="55" t="s">
        <v>36</v>
      </c>
      <c r="D28" s="57">
        <v>15</v>
      </c>
      <c r="E28" s="55" t="s">
        <v>109</v>
      </c>
      <c r="F28" s="55" t="s">
        <v>110</v>
      </c>
      <c r="G28" s="55">
        <v>25</v>
      </c>
    </row>
    <row r="29" spans="1:7" x14ac:dyDescent="0.3">
      <c r="B29" s="55" t="s">
        <v>111</v>
      </c>
      <c r="C29" s="55" t="s">
        <v>37</v>
      </c>
      <c r="D29" s="57">
        <v>30</v>
      </c>
      <c r="E29" s="55" t="s">
        <v>112</v>
      </c>
      <c r="F29" s="55" t="s">
        <v>107</v>
      </c>
      <c r="G29" s="55">
        <v>0</v>
      </c>
    </row>
    <row r="30" spans="1:7" x14ac:dyDescent="0.3">
      <c r="B30" s="55" t="s">
        <v>113</v>
      </c>
      <c r="C30" s="55"/>
      <c r="D30" s="55"/>
      <c r="E30" s="55"/>
      <c r="F30" s="55"/>
      <c r="G30" s="55"/>
    </row>
    <row r="31" spans="1:7" ht="15" thickBot="1" x14ac:dyDescent="0.35">
      <c r="B31" s="53" t="s">
        <v>114</v>
      </c>
      <c r="C31" s="53"/>
      <c r="D31" s="53"/>
      <c r="E31" s="53"/>
      <c r="F31" s="53"/>
      <c r="G31" s="5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F059-8C1E-4A36-9B92-887AE56C4519}">
  <dimension ref="A1:H18"/>
  <sheetViews>
    <sheetView workbookViewId="0">
      <selection activeCell="E29" sqref="E29"/>
    </sheetView>
  </sheetViews>
  <sheetFormatPr defaultRowHeight="10.199999999999999" x14ac:dyDescent="0.2"/>
  <cols>
    <col min="1" max="1" width="3.21875" style="22" customWidth="1"/>
    <col min="2" max="2" width="8.6640625" style="22" customWidth="1"/>
    <col min="3" max="5" width="8.88671875" style="22"/>
    <col min="6" max="6" width="2.44140625" style="24" bestFit="1" customWidth="1"/>
    <col min="7" max="7" width="8.88671875" style="22"/>
    <col min="8" max="8" width="3.21875" style="22" customWidth="1"/>
    <col min="9" max="9" width="3.21875" style="21" customWidth="1"/>
    <col min="10" max="16384" width="8.88671875" style="21"/>
  </cols>
  <sheetData>
    <row r="1" spans="1:8" ht="13.8" x14ac:dyDescent="0.2">
      <c r="A1" s="63" t="s">
        <v>26</v>
      </c>
      <c r="B1" s="63"/>
      <c r="C1" s="63"/>
      <c r="D1" s="63"/>
      <c r="E1" s="63"/>
      <c r="F1" s="63"/>
      <c r="G1" s="63"/>
      <c r="H1" s="63"/>
    </row>
    <row r="3" spans="1:8" x14ac:dyDescent="0.2">
      <c r="B3" s="23" t="s">
        <v>27</v>
      </c>
    </row>
    <row r="4" spans="1:8" x14ac:dyDescent="0.2">
      <c r="C4" s="24" t="s">
        <v>28</v>
      </c>
      <c r="D4" s="25">
        <v>15</v>
      </c>
    </row>
    <row r="5" spans="1:8" x14ac:dyDescent="0.2">
      <c r="C5" s="24" t="s">
        <v>29</v>
      </c>
      <c r="D5" s="25">
        <v>30</v>
      </c>
    </row>
    <row r="7" spans="1:8" x14ac:dyDescent="0.2">
      <c r="B7" s="26" t="s">
        <v>30</v>
      </c>
      <c r="C7" s="64" t="s">
        <v>31</v>
      </c>
      <c r="D7" s="64"/>
      <c r="E7" s="27">
        <f>D4*10+D5*20</f>
        <v>750</v>
      </c>
    </row>
    <row r="9" spans="1:8" x14ac:dyDescent="0.2">
      <c r="B9" s="26" t="s">
        <v>32</v>
      </c>
      <c r="C9" s="24" t="s">
        <v>33</v>
      </c>
      <c r="D9" s="24" t="s">
        <v>29</v>
      </c>
      <c r="E9" s="24"/>
      <c r="G9" s="24"/>
      <c r="H9" s="24"/>
    </row>
    <row r="10" spans="1:8" x14ac:dyDescent="0.2">
      <c r="B10" s="3" t="s">
        <v>34</v>
      </c>
      <c r="C10" s="24">
        <v>20</v>
      </c>
      <c r="D10" s="24">
        <v>30</v>
      </c>
      <c r="E10" s="28">
        <f>C10*$D$4+D10*$D$5</f>
        <v>1200</v>
      </c>
      <c r="F10" s="24" t="s">
        <v>35</v>
      </c>
      <c r="G10" s="24">
        <v>1200</v>
      </c>
      <c r="H10" s="24"/>
    </row>
    <row r="11" spans="1:8" x14ac:dyDescent="0.2">
      <c r="A11" s="24"/>
      <c r="B11" s="3" t="s">
        <v>36</v>
      </c>
      <c r="C11" s="24">
        <v>1</v>
      </c>
      <c r="D11" s="24"/>
      <c r="E11" s="28">
        <f>C11*$D$4+D11*$D$5</f>
        <v>15</v>
      </c>
      <c r="F11" s="24" t="s">
        <v>35</v>
      </c>
      <c r="G11" s="24">
        <v>40</v>
      </c>
      <c r="H11" s="24"/>
    </row>
    <row r="12" spans="1:8" x14ac:dyDescent="0.2">
      <c r="A12" s="24"/>
      <c r="B12" s="3" t="s">
        <v>37</v>
      </c>
      <c r="C12" s="24"/>
      <c r="D12" s="24">
        <v>1</v>
      </c>
      <c r="E12" s="28">
        <f>C12*$D$4+D12*$D$5</f>
        <v>30</v>
      </c>
      <c r="F12" s="24" t="s">
        <v>35</v>
      </c>
      <c r="G12" s="24">
        <v>30</v>
      </c>
      <c r="H12" s="24"/>
    </row>
    <row r="13" spans="1:8" x14ac:dyDescent="0.2">
      <c r="A13" s="24"/>
      <c r="B13" s="3"/>
      <c r="F13" s="22"/>
    </row>
    <row r="14" spans="1:8" x14ac:dyDescent="0.2">
      <c r="A14" s="24"/>
      <c r="F14" s="22"/>
    </row>
    <row r="15" spans="1:8" x14ac:dyDescent="0.2">
      <c r="A15" s="24"/>
      <c r="F15" s="22"/>
    </row>
    <row r="16" spans="1:8" x14ac:dyDescent="0.2">
      <c r="A16" s="24"/>
      <c r="C16" s="24"/>
      <c r="D16" s="24"/>
      <c r="E16" s="24"/>
      <c r="G16" s="24"/>
      <c r="H16" s="24"/>
    </row>
    <row r="17" spans="1:1" s="21" customFormat="1" x14ac:dyDescent="0.2">
      <c r="A17" s="24"/>
    </row>
    <row r="18" spans="1:1" s="21" customFormat="1" x14ac:dyDescent="0.2">
      <c r="A18" s="24"/>
    </row>
  </sheetData>
  <mergeCells count="2">
    <mergeCell ref="A1:H1"/>
    <mergeCell ref="C7:D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AFB3-F50A-419D-872C-7A80A44330D8}">
  <dimension ref="A1:R20"/>
  <sheetViews>
    <sheetView workbookViewId="0">
      <selection activeCell="M3" sqref="M3:R6"/>
    </sheetView>
  </sheetViews>
  <sheetFormatPr defaultColWidth="7.21875" defaultRowHeight="10.199999999999999" x14ac:dyDescent="0.2"/>
  <cols>
    <col min="1" max="1" width="8.6640625" style="1" bestFit="1" customWidth="1"/>
    <col min="2" max="2" width="8" style="1" customWidth="1"/>
    <col min="3" max="3" width="9.5546875" style="2" customWidth="1"/>
    <col min="4" max="4" width="9.33203125" style="21" customWidth="1"/>
    <col min="5" max="5" width="7.21875" style="21"/>
    <col min="6" max="6" width="11" style="21" bestFit="1" customWidth="1"/>
    <col min="7" max="7" width="10.21875" style="1" customWidth="1"/>
    <col min="8" max="8" width="3" style="1" customWidth="1"/>
    <col min="9" max="16384" width="7.21875" style="1"/>
  </cols>
  <sheetData>
    <row r="1" spans="1:18" ht="13.8" x14ac:dyDescent="0.3">
      <c r="A1" s="59" t="s">
        <v>38</v>
      </c>
      <c r="B1" s="60"/>
      <c r="C1" s="60"/>
      <c r="D1" s="60"/>
      <c r="E1" s="60"/>
      <c r="F1" s="60"/>
      <c r="G1" s="60"/>
    </row>
    <row r="2" spans="1:18" ht="30.6" x14ac:dyDescent="0.3">
      <c r="A2" s="8" t="s">
        <v>39</v>
      </c>
      <c r="B2" s="8" t="s">
        <v>40</v>
      </c>
      <c r="C2" s="8" t="s">
        <v>41</v>
      </c>
      <c r="D2" s="8" t="s">
        <v>42</v>
      </c>
      <c r="E2" s="8" t="s">
        <v>43</v>
      </c>
      <c r="F2" s="8" t="s">
        <v>44</v>
      </c>
      <c r="G2" s="8" t="s">
        <v>45</v>
      </c>
    </row>
    <row r="3" spans="1:18" x14ac:dyDescent="0.3">
      <c r="A3" s="9" t="s">
        <v>46</v>
      </c>
      <c r="B3" s="6">
        <v>16</v>
      </c>
      <c r="C3" s="6">
        <v>51</v>
      </c>
      <c r="D3" s="29">
        <v>95</v>
      </c>
      <c r="E3" s="29">
        <v>4.5</v>
      </c>
      <c r="F3" s="30">
        <v>0.75</v>
      </c>
      <c r="G3" s="29">
        <f>F3*C3*B3*E3-D3*B3</f>
        <v>1234</v>
      </c>
      <c r="K3" s="49">
        <f>G4</f>
        <v>4255.2000000000007</v>
      </c>
      <c r="M3" s="49">
        <f>G3</f>
        <v>1234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</row>
    <row r="4" spans="1:18" x14ac:dyDescent="0.3">
      <c r="A4" s="9" t="s">
        <v>47</v>
      </c>
      <c r="B4" s="6">
        <v>12</v>
      </c>
      <c r="C4" s="6">
        <v>53</v>
      </c>
      <c r="D4" s="29">
        <v>345</v>
      </c>
      <c r="E4" s="29">
        <v>16.5</v>
      </c>
      <c r="F4" s="30">
        <v>0.8</v>
      </c>
      <c r="G4" s="29">
        <f t="shared" ref="G4:G5" si="0">F4*C4*B4*E4-D4*B4</f>
        <v>4255.2000000000007</v>
      </c>
      <c r="J4" s="48">
        <v>0.7</v>
      </c>
      <c r="K4" s="1">
        <f t="dataTable" ref="K4:K8" dt2D="0" dtr="0" r1="F4"/>
        <v>3205.7999999999993</v>
      </c>
      <c r="M4" s="48">
        <v>0.65</v>
      </c>
      <c r="N4" s="1">
        <f t="dataTable" ref="N4:R6" dt2D="1" dtr="1" r1="B3" r2="F3"/>
        <v>758.44999999999982</v>
      </c>
      <c r="O4" s="1">
        <v>812.625</v>
      </c>
      <c r="P4" s="1">
        <v>866.79999999999973</v>
      </c>
      <c r="Q4" s="1">
        <v>920.97499999999991</v>
      </c>
      <c r="R4" s="1">
        <v>975.14999999999964</v>
      </c>
    </row>
    <row r="5" spans="1:18" x14ac:dyDescent="0.3">
      <c r="A5" s="9" t="s">
        <v>48</v>
      </c>
      <c r="B5" s="6">
        <v>8</v>
      </c>
      <c r="C5" s="6">
        <v>37</v>
      </c>
      <c r="D5" s="29">
        <v>260</v>
      </c>
      <c r="E5" s="29">
        <v>17</v>
      </c>
      <c r="F5" s="30">
        <v>0.6</v>
      </c>
      <c r="G5" s="29">
        <f t="shared" si="0"/>
        <v>939.19999999999982</v>
      </c>
      <c r="J5" s="48">
        <v>0.75</v>
      </c>
      <c r="K5" s="1">
        <v>3730.5</v>
      </c>
      <c r="M5" s="48">
        <v>0.7</v>
      </c>
      <c r="N5" s="1">
        <v>919.09999999999991</v>
      </c>
      <c r="O5" s="1">
        <v>984.74999999999955</v>
      </c>
      <c r="P5" s="1">
        <v>1050.3999999999996</v>
      </c>
      <c r="Q5" s="1">
        <v>1116.0499999999997</v>
      </c>
      <c r="R5" s="1">
        <v>1181.6999999999998</v>
      </c>
    </row>
    <row r="6" spans="1:18" ht="10.8" thickBot="1" x14ac:dyDescent="0.35">
      <c r="D6" s="1"/>
      <c r="E6" s="1"/>
      <c r="F6" s="8" t="s">
        <v>49</v>
      </c>
      <c r="G6" s="31">
        <f>SUM(G3:G5)</f>
        <v>6428.4000000000005</v>
      </c>
      <c r="J6" s="48">
        <v>0.8</v>
      </c>
      <c r="K6" s="1">
        <v>4255.2000000000007</v>
      </c>
      <c r="M6" s="48">
        <v>0.75</v>
      </c>
      <c r="N6" s="1">
        <v>1079.75</v>
      </c>
      <c r="O6" s="1">
        <v>1156.875</v>
      </c>
      <c r="P6" s="1">
        <v>1234</v>
      </c>
      <c r="Q6" s="1">
        <v>1311.125</v>
      </c>
      <c r="R6" s="1">
        <v>1388.25</v>
      </c>
    </row>
    <row r="7" spans="1:18" ht="10.8" thickTop="1" x14ac:dyDescent="0.3">
      <c r="D7" s="1"/>
      <c r="E7" s="1"/>
      <c r="F7" s="1"/>
      <c r="J7" s="48">
        <v>0.85</v>
      </c>
      <c r="K7" s="1">
        <v>4779.8999999999978</v>
      </c>
    </row>
    <row r="8" spans="1:18" x14ac:dyDescent="0.3">
      <c r="D8" s="1"/>
      <c r="E8" s="1"/>
      <c r="F8" s="1"/>
      <c r="J8" s="48">
        <v>0.9</v>
      </c>
      <c r="K8" s="1">
        <v>5304.6000000000022</v>
      </c>
    </row>
    <row r="9" spans="1:18" x14ac:dyDescent="0.3">
      <c r="D9" s="1"/>
      <c r="E9" s="1"/>
      <c r="F9" s="1"/>
    </row>
    <row r="10" spans="1:18" x14ac:dyDescent="0.3">
      <c r="D10" s="1"/>
      <c r="E10" s="1"/>
      <c r="F10" s="1"/>
    </row>
    <row r="11" spans="1:18" x14ac:dyDescent="0.3">
      <c r="D11" s="1"/>
      <c r="E11" s="1"/>
      <c r="F11" s="1"/>
    </row>
    <row r="12" spans="1:18" x14ac:dyDescent="0.3">
      <c r="D12" s="1"/>
      <c r="E12" s="1"/>
      <c r="F12" s="1"/>
    </row>
    <row r="13" spans="1:18" x14ac:dyDescent="0.3">
      <c r="D13" s="1"/>
      <c r="E13" s="1"/>
      <c r="F13" s="1"/>
    </row>
    <row r="14" spans="1:18" x14ac:dyDescent="0.3">
      <c r="D14" s="1"/>
      <c r="E14" s="1"/>
      <c r="F14" s="1"/>
    </row>
    <row r="15" spans="1:18" x14ac:dyDescent="0.2">
      <c r="A15" s="21"/>
      <c r="B15" s="21"/>
      <c r="C15" s="21"/>
      <c r="D15" s="1"/>
      <c r="E15" s="1"/>
      <c r="F15" s="1"/>
      <c r="G15" s="21"/>
      <c r="H15" s="21"/>
    </row>
    <row r="16" spans="1:18" x14ac:dyDescent="0.2">
      <c r="A16" s="21"/>
      <c r="B16" s="21"/>
      <c r="C16" s="21"/>
      <c r="D16" s="1"/>
      <c r="E16" s="1"/>
      <c r="F16" s="1"/>
      <c r="G16" s="21"/>
      <c r="H16" s="21"/>
    </row>
    <row r="17" spans="1:8" x14ac:dyDescent="0.2">
      <c r="A17" s="21"/>
      <c r="B17" s="21"/>
      <c r="C17" s="21"/>
      <c r="D17" s="1"/>
      <c r="E17" s="1"/>
      <c r="F17" s="1"/>
      <c r="G17" s="21"/>
      <c r="H17" s="21"/>
    </row>
    <row r="18" spans="1:8" x14ac:dyDescent="0.2">
      <c r="A18" s="21"/>
      <c r="B18" s="21"/>
      <c r="C18" s="21"/>
      <c r="D18" s="1"/>
      <c r="E18" s="1"/>
      <c r="F18" s="1"/>
      <c r="G18" s="21"/>
      <c r="H18" s="21"/>
    </row>
    <row r="19" spans="1:8" x14ac:dyDescent="0.2">
      <c r="A19" s="21"/>
      <c r="B19" s="21"/>
      <c r="C19" s="21"/>
      <c r="D19" s="1"/>
      <c r="E19" s="1"/>
      <c r="F19" s="1"/>
      <c r="G19" s="21"/>
      <c r="H19" s="21"/>
    </row>
    <row r="20" spans="1:8" x14ac:dyDescent="0.3">
      <c r="D20" s="1"/>
      <c r="E20" s="1"/>
      <c r="F20" s="1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1A7-8DB7-4783-B792-88A060DF19BE}">
  <sheetPr>
    <outlinePr summaryBelow="0"/>
  </sheetPr>
  <dimension ref="B1:H13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8" width="12.44140625" bestFit="1" customWidth="1" outlineLevel="1"/>
  </cols>
  <sheetData>
    <row r="1" spans="2:8" ht="15" thickBot="1" x14ac:dyDescent="0.35"/>
    <row r="2" spans="2:8" ht="15.6" x14ac:dyDescent="0.3">
      <c r="B2" s="39" t="s">
        <v>65</v>
      </c>
      <c r="C2" s="39"/>
      <c r="D2" s="44"/>
      <c r="E2" s="44"/>
      <c r="F2" s="44"/>
      <c r="G2" s="44"/>
      <c r="H2" s="44"/>
    </row>
    <row r="3" spans="2:8" ht="15.6" collapsed="1" x14ac:dyDescent="0.3">
      <c r="B3" s="38"/>
      <c r="C3" s="38"/>
      <c r="D3" s="45" t="s">
        <v>67</v>
      </c>
      <c r="E3" s="45" t="s">
        <v>75</v>
      </c>
      <c r="F3" s="45" t="s">
        <v>76</v>
      </c>
      <c r="G3" s="45" t="s">
        <v>77</v>
      </c>
      <c r="H3" s="45" t="s">
        <v>78</v>
      </c>
    </row>
    <row r="4" spans="2:8" ht="30.6" hidden="1" outlineLevel="1" x14ac:dyDescent="0.3">
      <c r="B4" s="41"/>
      <c r="C4" s="41"/>
      <c r="D4" s="35"/>
      <c r="E4" s="47" t="s">
        <v>61</v>
      </c>
      <c r="F4" s="47" t="s">
        <v>61</v>
      </c>
      <c r="G4" s="47" t="s">
        <v>61</v>
      </c>
      <c r="H4" s="47" t="s">
        <v>61</v>
      </c>
    </row>
    <row r="5" spans="2:8" x14ac:dyDescent="0.3">
      <c r="B5" s="42" t="s">
        <v>66</v>
      </c>
      <c r="C5" s="42"/>
      <c r="D5" s="40"/>
      <c r="E5" s="40"/>
      <c r="F5" s="40"/>
      <c r="G5" s="40"/>
      <c r="H5" s="40"/>
    </row>
    <row r="6" spans="2:8" outlineLevel="1" x14ac:dyDescent="0.3">
      <c r="B6" s="41"/>
      <c r="C6" s="41" t="s">
        <v>72</v>
      </c>
      <c r="D6" s="50">
        <v>370</v>
      </c>
      <c r="E6" s="51">
        <v>385</v>
      </c>
      <c r="F6" s="51">
        <v>385</v>
      </c>
      <c r="G6" s="51">
        <v>370</v>
      </c>
      <c r="H6" s="51">
        <v>370</v>
      </c>
    </row>
    <row r="7" spans="2:8" outlineLevel="1" x14ac:dyDescent="0.3">
      <c r="B7" s="41"/>
      <c r="C7" s="41" t="s">
        <v>57</v>
      </c>
      <c r="D7" s="35">
        <v>1.52</v>
      </c>
      <c r="E7" s="46">
        <v>1.45</v>
      </c>
      <c r="F7" s="46">
        <v>1.52</v>
      </c>
      <c r="G7" s="46">
        <v>1.45</v>
      </c>
      <c r="H7" s="46">
        <v>1.52</v>
      </c>
    </row>
    <row r="8" spans="2:8" x14ac:dyDescent="0.3">
      <c r="B8" s="42" t="s">
        <v>68</v>
      </c>
      <c r="C8" s="42"/>
      <c r="D8" s="40"/>
      <c r="E8" s="40"/>
      <c r="F8" s="40"/>
      <c r="G8" s="40"/>
      <c r="H8" s="40"/>
    </row>
    <row r="9" spans="2:8" outlineLevel="1" x14ac:dyDescent="0.3">
      <c r="B9" s="41"/>
      <c r="C9" s="41" t="s">
        <v>73</v>
      </c>
      <c r="D9" s="36">
        <v>1087.3333333333301</v>
      </c>
      <c r="E9" s="36">
        <v>1139.8252873563199</v>
      </c>
      <c r="F9" s="36">
        <v>1087.3333333333301</v>
      </c>
      <c r="G9" s="36">
        <v>1139.8252873563199</v>
      </c>
      <c r="H9" s="36">
        <v>1087.3333333333301</v>
      </c>
    </row>
    <row r="10" spans="2:8" ht="15" outlineLevel="1" thickBot="1" x14ac:dyDescent="0.35">
      <c r="B10" s="43"/>
      <c r="C10" s="43" t="s">
        <v>74</v>
      </c>
      <c r="D10" s="37">
        <v>87.3333333333333</v>
      </c>
      <c r="E10" s="37">
        <v>139.82528735632201</v>
      </c>
      <c r="F10" s="37">
        <v>87.3333333333333</v>
      </c>
      <c r="G10" s="37">
        <v>139.82528735632201</v>
      </c>
      <c r="H10" s="37">
        <v>87.3333333333333</v>
      </c>
    </row>
    <row r="11" spans="2:8" x14ac:dyDescent="0.3">
      <c r="B11" t="s">
        <v>69</v>
      </c>
    </row>
    <row r="12" spans="2:8" x14ac:dyDescent="0.3">
      <c r="B12" t="s">
        <v>70</v>
      </c>
    </row>
    <row r="13" spans="2:8" x14ac:dyDescent="0.3">
      <c r="B1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076D-5335-4D3D-861D-394BF102DB04}">
  <dimension ref="A1:L17"/>
  <sheetViews>
    <sheetView topLeftCell="B1" workbookViewId="0">
      <selection activeCell="I5" sqref="I5 J5 K5"/>
    </sheetView>
  </sheetViews>
  <sheetFormatPr defaultColWidth="7.21875" defaultRowHeight="10.199999999999999" x14ac:dyDescent="0.3"/>
  <cols>
    <col min="1" max="1" width="17.109375" style="1" bestFit="1" customWidth="1"/>
    <col min="2" max="2" width="4" style="1" bestFit="1" customWidth="1"/>
    <col min="3" max="3" width="6.44140625" style="2" bestFit="1" customWidth="1"/>
    <col min="4" max="5" width="9.21875" style="2" customWidth="1"/>
    <col min="6" max="6" width="8" style="2" bestFit="1" customWidth="1"/>
    <col min="7" max="7" width="7.77734375" style="2" customWidth="1"/>
    <col min="8" max="8" width="7.77734375" style="1" customWidth="1"/>
    <col min="9" max="9" width="7.77734375" style="1" bestFit="1" customWidth="1"/>
    <col min="10" max="10" width="7.77734375" style="1" customWidth="1"/>
    <col min="11" max="11" width="9.109375" style="1" customWidth="1"/>
    <col min="12" max="12" width="7.5546875" style="1" customWidth="1"/>
    <col min="13" max="13" width="3.33203125" style="1" customWidth="1"/>
    <col min="14" max="16384" width="7.21875" style="1"/>
  </cols>
  <sheetData>
    <row r="1" spans="1:12" ht="12.75" customHeight="1" x14ac:dyDescent="0.3">
      <c r="A1" s="59" t="s">
        <v>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0.6" x14ac:dyDescent="0.3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</row>
    <row r="3" spans="1:12" ht="14.4" x14ac:dyDescent="0.3">
      <c r="A3" s="9" t="s">
        <v>19</v>
      </c>
      <c r="B3" s="10">
        <v>5</v>
      </c>
      <c r="C3" s="11" t="s">
        <v>20</v>
      </c>
      <c r="D3" s="12">
        <v>5000</v>
      </c>
      <c r="E3" s="13">
        <v>7735.5</v>
      </c>
      <c r="F3" s="14">
        <v>14.078568455290501</v>
      </c>
      <c r="G3" s="13">
        <f>E3/F3</f>
        <v>549.45217083439491</v>
      </c>
      <c r="H3" s="15">
        <v>574.83000000000004</v>
      </c>
      <c r="I3" s="13">
        <f>H3-G3</f>
        <v>25.377829165605135</v>
      </c>
      <c r="J3" s="16">
        <f>H3/G3-1</f>
        <v>4.6187512785810902E-2</v>
      </c>
      <c r="K3" s="12">
        <f>(IF(ISNUMBER(C3),(F3*H3)*(1-C3),(F3*H3)))/$K$14</f>
        <v>5324.1996744438411</v>
      </c>
      <c r="L3" s="12">
        <f>K3-D3</f>
        <v>324.1996744438411</v>
      </c>
    </row>
    <row r="4" spans="1:12" ht="14.4" x14ac:dyDescent="0.3">
      <c r="A4" s="9" t="s">
        <v>21</v>
      </c>
      <c r="B4" s="6">
        <v>5</v>
      </c>
      <c r="C4" s="11">
        <v>1.4999999999999999E-2</v>
      </c>
      <c r="D4" s="12">
        <v>2000</v>
      </c>
      <c r="E4" s="13">
        <v>3105.8</v>
      </c>
      <c r="F4" s="14">
        <v>94.506792675723588</v>
      </c>
      <c r="G4" s="13">
        <f t="shared" ref="G4:G7" si="0">E4/F4</f>
        <v>32.863246249999996</v>
      </c>
      <c r="H4" s="15">
        <v>33.86</v>
      </c>
      <c r="I4" s="13">
        <f t="shared" ref="I4:I7" si="1">H4-G4</f>
        <v>0.99675375000000344</v>
      </c>
      <c r="J4" s="16">
        <f t="shared" ref="J4:J7" si="2">H4/G4-1</f>
        <v>3.0330349668362455E-2</v>
      </c>
      <c r="K4" s="12">
        <f>(IF(ISNUMBER(C4),(F4*H4)*(1-C4),(F4*H4)))/$K$14</f>
        <v>2073.6842105263158</v>
      </c>
      <c r="L4" s="12">
        <f>K4-D4</f>
        <v>73.684210526315837</v>
      </c>
    </row>
    <row r="5" spans="1:12" ht="14.4" x14ac:dyDescent="0.3">
      <c r="A5" s="9" t="s">
        <v>22</v>
      </c>
      <c r="B5" s="6">
        <v>4</v>
      </c>
      <c r="C5" s="11">
        <v>1.4999999999999999E-2</v>
      </c>
      <c r="D5" s="12">
        <v>1250</v>
      </c>
      <c r="E5" s="13">
        <v>1946.75</v>
      </c>
      <c r="F5" s="14">
        <v>5.98357924076711</v>
      </c>
      <c r="G5" s="13">
        <f t="shared" si="0"/>
        <v>325.34874556962023</v>
      </c>
      <c r="H5" s="15">
        <v>370</v>
      </c>
      <c r="I5" s="13">
        <f t="shared" si="1"/>
        <v>44.651254430379765</v>
      </c>
      <c r="J5" s="16">
        <f t="shared" si="2"/>
        <v>0.13724120666949058</v>
      </c>
      <c r="K5" s="12">
        <f>(IF(ISNUMBER(C5),(F5*H5)*(1-C5),(F5*H5)))/$K$14</f>
        <v>1434.6812199326139</v>
      </c>
      <c r="L5" s="12">
        <f>K5-D5</f>
        <v>184.68121993261389</v>
      </c>
    </row>
    <row r="6" spans="1:12" ht="14.4" x14ac:dyDescent="0.3">
      <c r="A6" s="9" t="s">
        <v>23</v>
      </c>
      <c r="B6" s="6">
        <v>4</v>
      </c>
      <c r="C6" s="11">
        <v>2.1399999999999999E-2</v>
      </c>
      <c r="D6" s="12">
        <v>1000</v>
      </c>
      <c r="E6" s="13">
        <v>1554.1</v>
      </c>
      <c r="F6" s="14">
        <v>4.7910382368979283</v>
      </c>
      <c r="G6" s="13">
        <f t="shared" si="0"/>
        <v>324.37645519736844</v>
      </c>
      <c r="H6" s="15">
        <v>352.51</v>
      </c>
      <c r="I6" s="13">
        <f t="shared" si="1"/>
        <v>28.133544802631548</v>
      </c>
      <c r="J6" s="16">
        <f t="shared" si="2"/>
        <v>8.673115558129374E-2</v>
      </c>
      <c r="K6" s="12">
        <f>(IF(ISNUMBER(C6),(F6*H6)*(1-C6),(F6*H6)))/$K$14</f>
        <v>1087.3333333333333</v>
      </c>
      <c r="L6" s="12">
        <f>K6-D6</f>
        <v>87.333333333333258</v>
      </c>
    </row>
    <row r="7" spans="1:12" ht="14.4" x14ac:dyDescent="0.3">
      <c r="A7" s="9" t="s">
        <v>24</v>
      </c>
      <c r="B7" s="6">
        <v>3</v>
      </c>
      <c r="C7" s="11">
        <v>2.2499999999999999E-2</v>
      </c>
      <c r="D7" s="12">
        <v>1000</v>
      </c>
      <c r="E7" s="13">
        <v>1556.6</v>
      </c>
      <c r="F7" s="14">
        <v>9.1574295443019622</v>
      </c>
      <c r="G7" s="13">
        <f t="shared" si="0"/>
        <v>169.98219778481013</v>
      </c>
      <c r="H7" s="15">
        <v>161.25</v>
      </c>
      <c r="I7" s="13">
        <f t="shared" si="1"/>
        <v>-8.7321977848101255</v>
      </c>
      <c r="J7" s="16">
        <f t="shared" si="2"/>
        <v>-5.1371248863746888E-2</v>
      </c>
      <c r="K7" s="12">
        <f>(IF(ISNUMBER(C7),(F7*H7)*(1-C7),(F7*H7)))/$K$14</f>
        <v>949.61264141662548</v>
      </c>
      <c r="L7" s="12">
        <f>K7-D7</f>
        <v>-50.387358583374521</v>
      </c>
    </row>
    <row r="8" spans="1:12" ht="14.4" x14ac:dyDescent="0.3">
      <c r="A8" s="9"/>
      <c r="B8" s="6"/>
      <c r="C8" s="11"/>
      <c r="D8" s="12"/>
      <c r="E8" s="13"/>
      <c r="F8" s="14"/>
      <c r="G8" s="13"/>
      <c r="H8" s="15"/>
      <c r="I8" s="13"/>
      <c r="J8" s="17"/>
      <c r="K8" s="12"/>
      <c r="L8" s="12"/>
    </row>
    <row r="9" spans="1:12" ht="14.4" x14ac:dyDescent="0.3">
      <c r="A9" s="9"/>
      <c r="B9" s="6"/>
      <c r="C9" s="11"/>
      <c r="D9" s="12"/>
      <c r="E9" s="13"/>
      <c r="F9" s="14"/>
      <c r="G9" s="13"/>
      <c r="H9" s="15"/>
      <c r="I9" s="13"/>
      <c r="J9" s="17"/>
      <c r="K9" s="12"/>
      <c r="L9" s="12"/>
    </row>
    <row r="10" spans="1:12" ht="14.4" x14ac:dyDescent="0.3">
      <c r="A10" s="9"/>
      <c r="B10" s="6"/>
      <c r="C10" s="11"/>
      <c r="D10" s="12"/>
      <c r="E10" s="13"/>
      <c r="F10" s="14"/>
      <c r="G10" s="13"/>
      <c r="H10" s="15"/>
      <c r="I10" s="13"/>
      <c r="J10" s="17"/>
      <c r="K10" s="12"/>
      <c r="L10" s="12"/>
    </row>
    <row r="11" spans="1:12" ht="14.4" x14ac:dyDescent="0.3">
      <c r="A11" s="9"/>
      <c r="B11" s="6"/>
      <c r="C11" s="11"/>
      <c r="D11" s="12"/>
      <c r="E11" s="13"/>
      <c r="F11" s="14"/>
      <c r="G11" s="13"/>
      <c r="H11" s="15"/>
      <c r="I11" s="13"/>
      <c r="J11" s="17"/>
      <c r="K11" s="12"/>
      <c r="L11" s="12"/>
    </row>
    <row r="12" spans="1:12" x14ac:dyDescent="0.3">
      <c r="D12" s="18">
        <f>SUM(D3:D11)</f>
        <v>10250</v>
      </c>
      <c r="E12" s="19">
        <f>SUM(E3:E11)</f>
        <v>15898.75</v>
      </c>
      <c r="K12" s="18">
        <f>SUM(K3:K11)</f>
        <v>10869.51107965273</v>
      </c>
      <c r="L12" s="18">
        <f>SUM(L3:L11)</f>
        <v>619.51107965272956</v>
      </c>
    </row>
    <row r="13" spans="1:12" x14ac:dyDescent="0.3">
      <c r="F13" s="1"/>
      <c r="G13" s="1"/>
    </row>
    <row r="14" spans="1:12" ht="11.25" customHeight="1" x14ac:dyDescent="0.3">
      <c r="F14" s="1"/>
      <c r="G14" s="1"/>
      <c r="I14" s="61" t="s">
        <v>25</v>
      </c>
      <c r="J14" s="62"/>
      <c r="K14" s="20">
        <v>1.52</v>
      </c>
    </row>
    <row r="15" spans="1:12" x14ac:dyDescent="0.3">
      <c r="F15" s="1"/>
      <c r="G15" s="1"/>
      <c r="H15" s="2"/>
    </row>
    <row r="16" spans="1:12" x14ac:dyDescent="0.3">
      <c r="G16" s="1"/>
      <c r="H16" s="2"/>
    </row>
    <row r="17" spans="8:8" s="1" customFormat="1" x14ac:dyDescent="0.3">
      <c r="H17" s="2"/>
    </row>
  </sheetData>
  <scenarios current="3" show="3" sqref="K6:L6">
    <scenario name="A" locked="1" count="2" user="Catarina" comment="Criado por Catarina em 23/10/2020">
      <inputCells r="H5" val="385" numFmtId="167"/>
      <inputCells r="K14" val="1,45"/>
    </scenario>
    <scenario name="B" locked="1" count="2" user="Catarina" comment="Criado por Catarina em 23/10/2020">
      <inputCells r="H5" val="385" numFmtId="167"/>
      <inputCells r="K14" val="1,52"/>
    </scenario>
    <scenario name="C" locked="1" count="2" user="Catarina" comment="Criado por Catarina em 23/10/2020">
      <inputCells r="H5" val="370" numFmtId="167"/>
      <inputCells r="K14" val="1,45"/>
    </scenario>
    <scenario name="D" locked="1" count="2" user="Catarina" comment="Criado por Catarina em 23/10/2020">
      <inputCells r="H5" val="370" numFmtId="167"/>
      <inputCells r="K14" val="1,52"/>
    </scenario>
  </scenarios>
  <mergeCells count="2">
    <mergeCell ref="A1:L1"/>
    <mergeCell ref="I14:J14"/>
  </mergeCells>
  <conditionalFormatting sqref="L3:L11">
    <cfRule type="expression" dxfId="1" priority="1">
      <formula>$K3&lt;$D3</formula>
    </cfRule>
    <cfRule type="expression" dxfId="0" priority="2">
      <formula>$K3&gt;$D3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CB4F-6653-490C-BFF2-FF309026F3A3}">
  <sheetPr>
    <tabColor theme="9" tint="0.59999389629810485"/>
  </sheetPr>
  <dimension ref="A1:H20"/>
  <sheetViews>
    <sheetView tabSelected="1" workbookViewId="0">
      <selection activeCell="E10" sqref="E10"/>
    </sheetView>
  </sheetViews>
  <sheetFormatPr defaultRowHeight="10.199999999999999" x14ac:dyDescent="0.2"/>
  <cols>
    <col min="1" max="1" width="3.21875" style="22" customWidth="1"/>
    <col min="2" max="2" width="8.6640625" style="22" customWidth="1"/>
    <col min="3" max="4" width="8.5546875" style="22" customWidth="1"/>
    <col min="5" max="5" width="8.88671875" style="22"/>
    <col min="6" max="6" width="2.44140625" style="24" bestFit="1" customWidth="1"/>
    <col min="7" max="7" width="8.88671875" style="22"/>
    <col min="8" max="8" width="3.21875" style="22" customWidth="1"/>
    <col min="9" max="16384" width="8.88671875" style="21"/>
  </cols>
  <sheetData>
    <row r="1" spans="1:8" ht="13.8" x14ac:dyDescent="0.2">
      <c r="A1" s="63" t="s">
        <v>26</v>
      </c>
      <c r="B1" s="63"/>
      <c r="C1" s="63"/>
      <c r="D1" s="63"/>
      <c r="E1" s="63"/>
      <c r="F1" s="63"/>
      <c r="G1" s="63"/>
      <c r="H1" s="63"/>
    </row>
    <row r="3" spans="1:8" x14ac:dyDescent="0.2">
      <c r="B3" s="23" t="s">
        <v>27</v>
      </c>
    </row>
    <row r="4" spans="1:8" x14ac:dyDescent="0.2">
      <c r="C4" s="24" t="s">
        <v>50</v>
      </c>
      <c r="D4" s="25">
        <v>80</v>
      </c>
    </row>
    <row r="5" spans="1:8" x14ac:dyDescent="0.2">
      <c r="C5" s="24" t="s">
        <v>51</v>
      </c>
      <c r="D5" s="25">
        <v>20</v>
      </c>
    </row>
    <row r="7" spans="1:8" x14ac:dyDescent="0.2">
      <c r="B7" s="26" t="s">
        <v>30</v>
      </c>
      <c r="C7" s="64" t="s">
        <v>31</v>
      </c>
      <c r="D7" s="64"/>
      <c r="E7" s="27">
        <f>D4*700+D5*200</f>
        <v>60000</v>
      </c>
    </row>
    <row r="9" spans="1:8" x14ac:dyDescent="0.2">
      <c r="B9" s="26" t="s">
        <v>32</v>
      </c>
      <c r="C9" s="24" t="s">
        <v>50</v>
      </c>
      <c r="D9" s="24" t="s">
        <v>51</v>
      </c>
      <c r="E9" s="24"/>
      <c r="G9" s="24"/>
      <c r="H9" s="24"/>
    </row>
    <row r="10" spans="1:8" x14ac:dyDescent="0.2">
      <c r="B10" s="3" t="s">
        <v>34</v>
      </c>
      <c r="C10" s="24">
        <v>1</v>
      </c>
      <c r="D10" s="24">
        <v>1</v>
      </c>
      <c r="E10" s="28">
        <f>C10*$D$4+D10*$D$5</f>
        <v>100</v>
      </c>
      <c r="F10" s="24" t="s">
        <v>52</v>
      </c>
      <c r="G10" s="24">
        <v>100</v>
      </c>
      <c r="H10" s="24"/>
    </row>
    <row r="11" spans="1:8" x14ac:dyDescent="0.2">
      <c r="A11" s="24"/>
      <c r="B11" s="3" t="s">
        <v>36</v>
      </c>
      <c r="C11" s="24"/>
      <c r="D11" s="24">
        <v>1</v>
      </c>
      <c r="E11" s="28">
        <f>C11*$D$4+D11*$D$5</f>
        <v>20</v>
      </c>
      <c r="F11" s="24" t="s">
        <v>35</v>
      </c>
      <c r="G11" s="24">
        <v>55</v>
      </c>
      <c r="H11" s="24"/>
    </row>
    <row r="12" spans="1:8" x14ac:dyDescent="0.2">
      <c r="A12" s="24"/>
      <c r="B12" s="3" t="s">
        <v>37</v>
      </c>
      <c r="C12" s="24">
        <v>2</v>
      </c>
      <c r="D12" s="24">
        <v>1</v>
      </c>
      <c r="E12" s="28">
        <f>C12*$D$4+D12*$D$5</f>
        <v>180</v>
      </c>
      <c r="F12" s="24" t="s">
        <v>35</v>
      </c>
      <c r="G12" s="24">
        <v>180</v>
      </c>
      <c r="H12" s="24"/>
    </row>
    <row r="13" spans="1:8" x14ac:dyDescent="0.2">
      <c r="A13" s="24"/>
      <c r="B13" s="3" t="s">
        <v>53</v>
      </c>
      <c r="C13" s="22" t="s">
        <v>54</v>
      </c>
      <c r="E13" s="21"/>
      <c r="F13" s="21"/>
      <c r="G13" s="21"/>
      <c r="H13" s="21"/>
    </row>
    <row r="14" spans="1:8" x14ac:dyDescent="0.2">
      <c r="A14" s="24"/>
      <c r="B14" s="3" t="s">
        <v>55</v>
      </c>
      <c r="C14" s="22" t="s">
        <v>56</v>
      </c>
      <c r="F14" s="22"/>
    </row>
    <row r="15" spans="1:8" x14ac:dyDescent="0.2">
      <c r="A15" s="24"/>
      <c r="F15" s="22"/>
    </row>
    <row r="16" spans="1:8" x14ac:dyDescent="0.2">
      <c r="A16" s="24"/>
      <c r="C16" s="24"/>
      <c r="D16" s="24"/>
      <c r="E16" s="24"/>
      <c r="G16" s="24"/>
      <c r="H16" s="24"/>
    </row>
    <row r="17" spans="1:8" x14ac:dyDescent="0.2">
      <c r="A17" s="24"/>
      <c r="B17" s="21"/>
      <c r="C17" s="21"/>
      <c r="D17" s="21"/>
      <c r="E17" s="21"/>
      <c r="F17" s="21"/>
      <c r="G17" s="21"/>
      <c r="H17" s="21"/>
    </row>
    <row r="18" spans="1:8" x14ac:dyDescent="0.2">
      <c r="A18" s="24"/>
      <c r="B18" s="21"/>
      <c r="C18" s="21"/>
      <c r="D18" s="21"/>
      <c r="E18" s="21"/>
      <c r="F18" s="21"/>
      <c r="G18" s="21"/>
      <c r="H18" s="21"/>
    </row>
    <row r="19" spans="1:8" x14ac:dyDescent="0.2">
      <c r="B19" s="21"/>
      <c r="C19" s="21"/>
      <c r="D19" s="21"/>
      <c r="E19" s="21"/>
      <c r="F19" s="21"/>
      <c r="G19" s="21"/>
      <c r="H19" s="21"/>
    </row>
    <row r="20" spans="1:8" x14ac:dyDescent="0.2">
      <c r="B20" s="21"/>
      <c r="C20" s="21"/>
      <c r="D20" s="21"/>
      <c r="E20" s="21"/>
      <c r="F20" s="21"/>
      <c r="G20" s="21"/>
      <c r="H20" s="21"/>
    </row>
  </sheetData>
  <mergeCells count="2">
    <mergeCell ref="A1:H1"/>
    <mergeCell ref="C7:D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Exmp01</vt:lpstr>
      <vt:lpstr>Sumário do cenário</vt:lpstr>
      <vt:lpstr>Exmp02</vt:lpstr>
      <vt:lpstr>Relatório de Resposta 1</vt:lpstr>
      <vt:lpstr>Exmp03</vt:lpstr>
      <vt:lpstr>Ex01</vt:lpstr>
      <vt:lpstr>Sumário do cenário 2</vt:lpstr>
      <vt:lpstr>Ex02</vt:lpstr>
      <vt:lpstr>Ex03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2020-11-16T08:35:10Z</dcterms:modified>
</cp:coreProperties>
</file>