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ab">Sheet2!$B$28</definedName>
    <definedName name="ad">Sheet2!$B$27</definedName>
    <definedName name="age">Sheet2!$F$3:$AD$3</definedName>
    <definedName name="ah">Sheet2!$B$5</definedName>
    <definedName name="ba">Sheet2!$F$7:$AD$7</definedName>
    <definedName name="bg">Sheet2!$B$8</definedName>
    <definedName name="bh">Sheet2!$B$7</definedName>
    <definedName name="fb">Sheet2!$B$36</definedName>
    <definedName name="fbar">Sheet2!$B$9</definedName>
    <definedName name="fbMort">Sheet2!$F$17:$AD$17</definedName>
    <definedName name="fd">Sheet2!$B$35</definedName>
    <definedName name="fdMort">Sheet2!$F$16:$AD$16</definedName>
    <definedName name="fisMort">Sheet2!$F$18:$AD$18</definedName>
    <definedName name="gh">Sheet2!$B$6</definedName>
    <definedName name="lx">Sheet2!$F$4:$AD$4</definedName>
    <definedName name="lz">Sheet2!$F$9:$AD$9</definedName>
    <definedName name="M">Sheet2!$B$4</definedName>
    <definedName name="ma">Sheet2!$F$10:$AD$10</definedName>
    <definedName name="natMort">Sheet2!#REF!</definedName>
    <definedName name="obj">Sheet2!$B$37</definedName>
    <definedName name="p.fb">Sheet2!$B$19</definedName>
    <definedName name="p.fd">Sheet2!$B$18</definedName>
    <definedName name="pb">Sheet2!#REF!</definedName>
    <definedName name="phi.fb">Sheet2!$B$17</definedName>
    <definedName name="phi.fd">Sheet2!$B$16</definedName>
    <definedName name="phie">Sheet2!$B$12</definedName>
    <definedName name="phif">Sheet2!$B$13</definedName>
    <definedName name="pv">Sheet2!#REF!</definedName>
    <definedName name="qb">Sheet2!$F$14:$AD$14</definedName>
    <definedName name="qd">Sheet2!$F$13:$AD$13</definedName>
    <definedName name="re">Sheet2!$B$15</definedName>
    <definedName name="reck">Sheet2!$B$11</definedName>
    <definedName name="solver_adj" localSheetId="1" hidden="1">Sheet2!$B$35,Sheet2!$B$36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Sheet2!$B$37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spr">Sheet2!$B$14</definedName>
    <definedName name="sprtarget">Sheet2!$B$31</definedName>
    <definedName name="ta">Sheet2!$F$12:$AD$12</definedName>
    <definedName name="totMort">Sheet2!#REF!</definedName>
    <definedName name="va">Sheet2!$F$6:$AD$6</definedName>
    <definedName name="wa">Sheet2!$F$5:$AD$5</definedName>
    <definedName name="yb">Sheet2!$B$23</definedName>
    <definedName name="yd">Sheet2!$B$22</definedName>
    <definedName name="za">Sheet2!$F$8:$AD$8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9" i="2"/>
  <c r="G8" i="2"/>
  <c r="H9" i="2"/>
  <c r="H8" i="2"/>
  <c r="I9" i="2"/>
  <c r="I8" i="2"/>
  <c r="J9" i="2"/>
  <c r="J8" i="2"/>
  <c r="K9" i="2"/>
  <c r="K8" i="2"/>
  <c r="L9" i="2"/>
  <c r="L8" i="2"/>
  <c r="M9" i="2"/>
  <c r="M8" i="2"/>
  <c r="N9" i="2"/>
  <c r="N8" i="2"/>
  <c r="O9" i="2"/>
  <c r="O8" i="2"/>
  <c r="P9" i="2"/>
  <c r="P8" i="2"/>
  <c r="Q9" i="2"/>
  <c r="Q8" i="2"/>
  <c r="R9" i="2"/>
  <c r="R8" i="2"/>
  <c r="S9" i="2"/>
  <c r="S8" i="2"/>
  <c r="T9" i="2"/>
  <c r="T8" i="2"/>
  <c r="U9" i="2"/>
  <c r="U8" i="2"/>
  <c r="V9" i="2"/>
  <c r="V8" i="2"/>
  <c r="W9" i="2"/>
  <c r="W8" i="2"/>
  <c r="X9" i="2"/>
  <c r="X8" i="2"/>
  <c r="Y9" i="2"/>
  <c r="Y8" i="2"/>
  <c r="Z9" i="2"/>
  <c r="Z8" i="2"/>
  <c r="AA9" i="2"/>
  <c r="AA8" i="2"/>
  <c r="AB9" i="2"/>
  <c r="AB8" i="2"/>
  <c r="AC9" i="2"/>
  <c r="AC8" i="2"/>
  <c r="AD8" i="2"/>
  <c r="AD9" i="2"/>
  <c r="B13" i="2"/>
  <c r="B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F14" i="2"/>
  <c r="F13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F5" i="2"/>
  <c r="F7" i="2"/>
  <c r="F6" i="2"/>
  <c r="F12" i="2"/>
  <c r="F17" i="2"/>
  <c r="G7" i="2"/>
  <c r="G6" i="2"/>
  <c r="H7" i="2"/>
  <c r="H6" i="2"/>
  <c r="I7" i="2"/>
  <c r="I6" i="2"/>
  <c r="J7" i="2"/>
  <c r="J6" i="2"/>
  <c r="K7" i="2"/>
  <c r="K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F9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B28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F4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B16" i="2"/>
  <c r="F18" i="2"/>
  <c r="G17" i="2"/>
  <c r="G18" i="2"/>
  <c r="H17" i="2"/>
  <c r="H18" i="2"/>
  <c r="I17" i="2"/>
  <c r="I18" i="2"/>
  <c r="J17" i="2"/>
  <c r="J18" i="2"/>
  <c r="K17" i="2"/>
  <c r="K18" i="2"/>
  <c r="L17" i="2"/>
  <c r="L18" i="2"/>
  <c r="M17" i="2"/>
  <c r="M18" i="2"/>
  <c r="N17" i="2"/>
  <c r="N18" i="2"/>
  <c r="O17" i="2"/>
  <c r="O18" i="2"/>
  <c r="P17" i="2"/>
  <c r="P18" i="2"/>
  <c r="Q17" i="2"/>
  <c r="Q18" i="2"/>
  <c r="R17" i="2"/>
  <c r="R18" i="2"/>
  <c r="S17" i="2"/>
  <c r="S18" i="2"/>
  <c r="T17" i="2"/>
  <c r="T18" i="2"/>
  <c r="U17" i="2"/>
  <c r="U18" i="2"/>
  <c r="V17" i="2"/>
  <c r="V18" i="2"/>
  <c r="W17" i="2"/>
  <c r="W18" i="2"/>
  <c r="X17" i="2"/>
  <c r="X18" i="2"/>
  <c r="Y17" i="2"/>
  <c r="Y18" i="2"/>
  <c r="Z17" i="2"/>
  <c r="Z18" i="2"/>
  <c r="AA17" i="2"/>
  <c r="AA18" i="2"/>
  <c r="AB17" i="2"/>
  <c r="AB18" i="2"/>
  <c r="AC17" i="2"/>
  <c r="AC18" i="2"/>
  <c r="AD17" i="2"/>
  <c r="AD18" i="2"/>
  <c r="B17" i="2"/>
  <c r="B19" i="2"/>
  <c r="B18" i="2"/>
  <c r="B14" i="2"/>
  <c r="B37" i="2"/>
  <c r="B15" i="2"/>
  <c r="B22" i="2"/>
  <c r="B23" i="2"/>
  <c r="C22" i="2"/>
  <c r="C23" i="2"/>
</calcChain>
</file>

<file path=xl/comments1.xml><?xml version="1.0" encoding="utf-8"?>
<comments xmlns="http://schemas.openxmlformats.org/spreadsheetml/2006/main">
  <authors>
    <author>Steve Martell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Spawning Potential Ratio
</t>
        </r>
      </text>
    </comment>
    <comment ref="B16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directed fishing
</t>
        </r>
      </text>
    </comment>
    <comment ref="B17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bycatch fisheries.</t>
        </r>
      </text>
    </comment>
    <comment ref="B18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directed fishery.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bycatch
</t>
        </r>
      </text>
    </comment>
  </commentList>
</comments>
</file>

<file path=xl/sharedStrings.xml><?xml version="1.0" encoding="utf-8"?>
<sst xmlns="http://schemas.openxmlformats.org/spreadsheetml/2006/main" count="48" uniqueCount="47">
  <si>
    <t>fleet</t>
  </si>
  <si>
    <t>year</t>
  </si>
  <si>
    <t>Age-based selectivity</t>
  </si>
  <si>
    <t xml:space="preserve">Fleets: 1=fishery, 2=discards, 3=bycatch, 4=recreational, 5=personal use, </t>
  </si>
  <si>
    <t>sex</t>
  </si>
  <si>
    <t>sex: 1=females, 2=males</t>
  </si>
  <si>
    <t>Age</t>
  </si>
  <si>
    <t>M</t>
  </si>
  <si>
    <t>lx</t>
  </si>
  <si>
    <t>ah</t>
  </si>
  <si>
    <t>gh</t>
  </si>
  <si>
    <t>va</t>
  </si>
  <si>
    <t>ba</t>
  </si>
  <si>
    <t>bh</t>
  </si>
  <si>
    <t>bg</t>
  </si>
  <si>
    <t>za</t>
  </si>
  <si>
    <t>ta</t>
  </si>
  <si>
    <t>fd</t>
  </si>
  <si>
    <t>fb</t>
  </si>
  <si>
    <t>fdMort</t>
  </si>
  <si>
    <t>lz</t>
  </si>
  <si>
    <t>fbMort</t>
  </si>
  <si>
    <t>fisMort</t>
  </si>
  <si>
    <t>phi.fd</t>
  </si>
  <si>
    <t>phi.fb</t>
  </si>
  <si>
    <t>p.fd</t>
  </si>
  <si>
    <t>p.fb</t>
  </si>
  <si>
    <t>ad</t>
  </si>
  <si>
    <t>ab</t>
  </si>
  <si>
    <t>ma</t>
  </si>
  <si>
    <t>phie</t>
  </si>
  <si>
    <t>phif</t>
  </si>
  <si>
    <t>spr</t>
  </si>
  <si>
    <t>fbar</t>
  </si>
  <si>
    <t>reck</t>
  </si>
  <si>
    <t>re</t>
  </si>
  <si>
    <t>obj</t>
  </si>
  <si>
    <t>sprtarget</t>
  </si>
  <si>
    <t>Step 1. Set Allocation</t>
  </si>
  <si>
    <t>Step 2. Set SPR Target</t>
  </si>
  <si>
    <t>Step 3. Run Solver</t>
  </si>
  <si>
    <t>Proof of concept.</t>
  </si>
  <si>
    <t>yd</t>
  </si>
  <si>
    <t>yb</t>
  </si>
  <si>
    <t>qd</t>
  </si>
  <si>
    <t>qb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</si>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</sst>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2" applyNumberFormat="0" applyFill="0" applyAlignment="0" applyProtection="0"/>
    <xf numFmtId="0" fontId="3" fillId="3" borderId="3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3" borderId="3" xfId="25" applyFont="1"/>
    <xf numFmtId="0" fontId="4" fillId="2" borderId="1" xfId="23"/>
    <xf numFmtId="0" fontId="5" fillId="3" borderId="2" xfId="24" applyFill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Input" xfId="23" builtinId="20"/>
    <cellStyle name="Linked Cell" xfId="24" builtinId="24"/>
    <cellStyle name="Normal" xfId="0" builtinId="0"/>
    <cellStyle name="Note" xfId="2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3"/>
  <sheetViews>
    <sheetView tabSelected="1" topLeftCell="A9" workbookViewId="0">
      <selection activeCell="E49" sqref="E49:AH49"/>
    </sheetView>
  </sheetViews>
  <sheetFormatPr baseColWidth="10" defaultColWidth="8.83203125" defaultRowHeight="14" x14ac:dyDescent="0"/>
  <cols>
    <col min="7" max="7" width="12" customWidth="1"/>
  </cols>
  <sheetData>
    <row r="1" spans="1:34">
      <c r="A1" t="s">
        <v>2</v>
      </c>
    </row>
    <row r="2" spans="1:34">
      <c r="A2" t="s">
        <v>3</v>
      </c>
    </row>
    <row r="3" spans="1:34">
      <c r="A3" t="s">
        <v>5</v>
      </c>
    </row>
    <row r="4" spans="1:34">
      <c r="D4" t="s">
        <v>6</v>
      </c>
    </row>
    <row r="5" spans="1:34">
      <c r="A5" t="s">
        <v>0</v>
      </c>
      <c r="B5" t="s">
        <v>1</v>
      </c>
      <c r="C5" t="s">
        <v>4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</row>
    <row r="6" spans="1:34">
      <c r="A6">
        <v>1</v>
      </c>
      <c r="B6" s="2">
        <v>1996</v>
      </c>
      <c r="C6">
        <v>1</v>
      </c>
      <c r="D6" s="1">
        <v>3.0684999999999999E-6</v>
      </c>
      <c r="E6" s="1">
        <v>1.42641E-5</v>
      </c>
      <c r="F6" s="1">
        <v>6.0118200000000003E-5</v>
      </c>
      <c r="G6">
        <v>2.29492E-4</v>
      </c>
      <c r="H6">
        <v>7.9329400000000005E-4</v>
      </c>
      <c r="I6">
        <v>2.48306E-3</v>
      </c>
      <c r="J6">
        <v>7.0375100000000003E-3</v>
      </c>
      <c r="K6">
        <v>1.80605E-2</v>
      </c>
      <c r="L6">
        <v>4.19678E-2</v>
      </c>
      <c r="M6">
        <v>8.8304099999999996E-2</v>
      </c>
      <c r="N6">
        <v>0.168238</v>
      </c>
      <c r="O6">
        <v>0.29022999999999999</v>
      </c>
      <c r="P6">
        <v>0.45335599999999998</v>
      </c>
      <c r="Q6">
        <v>0.64122900000000005</v>
      </c>
      <c r="R6">
        <v>0.82122899999999999</v>
      </c>
      <c r="S6">
        <v>0.95234399999999997</v>
      </c>
      <c r="T6">
        <v>0.99999800000000005</v>
      </c>
      <c r="U6">
        <v>0.99999800000000005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>
        <v>1</v>
      </c>
      <c r="B7" s="2">
        <v>1996</v>
      </c>
      <c r="C7">
        <v>2</v>
      </c>
      <c r="D7" s="1">
        <v>1.7638099999999999E-9</v>
      </c>
      <c r="E7" s="1">
        <v>2.05719E-9</v>
      </c>
      <c r="F7" s="1">
        <v>2.5428500000000002E-9</v>
      </c>
      <c r="G7" s="1">
        <v>9.7223799999999997E-9</v>
      </c>
      <c r="H7" s="1">
        <v>3.7363700000000003E-7</v>
      </c>
      <c r="I7" s="1">
        <v>1.1999E-5</v>
      </c>
      <c r="J7">
        <v>2.2636999999999999E-4</v>
      </c>
      <c r="K7">
        <v>2.4846E-3</v>
      </c>
      <c r="L7">
        <v>1.5859399999999999E-2</v>
      </c>
      <c r="M7">
        <v>5.8871100000000003E-2</v>
      </c>
      <c r="N7">
        <v>0.12708800000000001</v>
      </c>
      <c r="O7">
        <v>0.15976899999999999</v>
      </c>
      <c r="P7">
        <v>0.15981899999999999</v>
      </c>
      <c r="Q7">
        <v>0.15981999999999999</v>
      </c>
      <c r="R7">
        <v>0.15982099999999999</v>
      </c>
      <c r="S7">
        <v>0.15982099999999999</v>
      </c>
      <c r="T7">
        <v>0.15982099999999999</v>
      </c>
      <c r="U7">
        <v>0.15982099999999999</v>
      </c>
      <c r="V7">
        <v>0.15982099999999999</v>
      </c>
      <c r="W7">
        <v>0.15982099999999999</v>
      </c>
      <c r="X7">
        <v>0.15982099999999999</v>
      </c>
      <c r="Y7">
        <v>0.15982099999999999</v>
      </c>
      <c r="Z7">
        <v>0.15982099999999999</v>
      </c>
      <c r="AA7">
        <v>0.15982099999999999</v>
      </c>
      <c r="AB7">
        <v>0.15982099999999999</v>
      </c>
      <c r="AC7">
        <v>0.15982099999999999</v>
      </c>
      <c r="AD7">
        <v>0.15982099999999999</v>
      </c>
      <c r="AE7">
        <v>0.15982099999999999</v>
      </c>
      <c r="AF7">
        <v>0.15982099999999999</v>
      </c>
      <c r="AG7">
        <v>0.15982099999999999</v>
      </c>
      <c r="AH7">
        <v>0.15982099999999999</v>
      </c>
    </row>
    <row r="8" spans="1:34">
      <c r="A8">
        <v>1</v>
      </c>
      <c r="B8" s="2">
        <v>1997</v>
      </c>
      <c r="C8">
        <v>1</v>
      </c>
      <c r="D8" s="1">
        <v>2.7961799999999999E-6</v>
      </c>
      <c r="E8" s="1">
        <v>1.31404E-5</v>
      </c>
      <c r="F8" s="1">
        <v>5.5956699999999999E-5</v>
      </c>
      <c r="G8">
        <v>2.15677E-4</v>
      </c>
      <c r="H8">
        <v>7.5224799999999996E-4</v>
      </c>
      <c r="I8">
        <v>2.37411E-3</v>
      </c>
      <c r="J8">
        <v>6.7798299999999997E-3</v>
      </c>
      <c r="K8">
        <v>1.7519099999999999E-2</v>
      </c>
      <c r="L8">
        <v>4.0961699999999997E-2</v>
      </c>
      <c r="M8">
        <v>8.6660299999999996E-2</v>
      </c>
      <c r="N8">
        <v>0.16589599999999999</v>
      </c>
      <c r="O8">
        <v>0.28736099999999998</v>
      </c>
      <c r="P8">
        <v>0.45039400000000002</v>
      </c>
      <c r="Q8">
        <v>0.63875199999999999</v>
      </c>
      <c r="R8">
        <v>0.819685</v>
      </c>
      <c r="S8">
        <v>0.95178099999999999</v>
      </c>
      <c r="T8">
        <v>0.99999899999999997</v>
      </c>
      <c r="U8">
        <v>0.99999800000000005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>
        <v>1</v>
      </c>
      <c r="B9" s="2">
        <v>1997</v>
      </c>
      <c r="C9">
        <v>2</v>
      </c>
      <c r="D9" s="1">
        <v>1.7393100000000001E-9</v>
      </c>
      <c r="E9" s="1">
        <v>2.02841E-9</v>
      </c>
      <c r="F9" s="1">
        <v>2.4969099999999998E-9</v>
      </c>
      <c r="G9" s="1">
        <v>8.7915600000000006E-9</v>
      </c>
      <c r="H9" s="1">
        <v>3.3369600000000003E-7</v>
      </c>
      <c r="I9" s="1">
        <v>1.09841E-5</v>
      </c>
      <c r="J9">
        <v>2.11824E-4</v>
      </c>
      <c r="K9">
        <v>2.36762E-3</v>
      </c>
      <c r="L9">
        <v>1.5331600000000001E-2</v>
      </c>
      <c r="M9">
        <v>5.7516900000000003E-2</v>
      </c>
      <c r="N9">
        <v>0.12500800000000001</v>
      </c>
      <c r="O9">
        <v>0.157607</v>
      </c>
      <c r="P9">
        <v>0.15765499999999999</v>
      </c>
      <c r="Q9">
        <v>0.15765699999999999</v>
      </c>
      <c r="R9">
        <v>0.15765699999999999</v>
      </c>
      <c r="S9">
        <v>0.15765699999999999</v>
      </c>
      <c r="T9">
        <v>0.15765699999999999</v>
      </c>
      <c r="U9">
        <v>0.15765699999999999</v>
      </c>
      <c r="V9">
        <v>0.15765699999999999</v>
      </c>
      <c r="W9">
        <v>0.15765699999999999</v>
      </c>
      <c r="X9">
        <v>0.15765699999999999</v>
      </c>
      <c r="Y9">
        <v>0.15765699999999999</v>
      </c>
      <c r="Z9">
        <v>0.15765699999999999</v>
      </c>
      <c r="AA9">
        <v>0.15765699999999999</v>
      </c>
      <c r="AB9">
        <v>0.15765699999999999</v>
      </c>
      <c r="AC9">
        <v>0.15765699999999999</v>
      </c>
      <c r="AD9">
        <v>0.15765699999999999</v>
      </c>
      <c r="AE9">
        <v>0.15765699999999999</v>
      </c>
      <c r="AF9">
        <v>0.15765699999999999</v>
      </c>
      <c r="AG9">
        <v>0.15765699999999999</v>
      </c>
      <c r="AH9">
        <v>0.15765699999999999</v>
      </c>
    </row>
    <row r="10" spans="1:34">
      <c r="A10">
        <v>1</v>
      </c>
      <c r="B10" s="2">
        <v>1998</v>
      </c>
      <c r="C10">
        <v>1</v>
      </c>
      <c r="D10" s="1">
        <v>2.43962E-6</v>
      </c>
      <c r="E10" s="1">
        <v>1.16583E-5</v>
      </c>
      <c r="F10" s="1">
        <v>5.0437399999999999E-5</v>
      </c>
      <c r="G10">
        <v>1.9729099999999999E-4</v>
      </c>
      <c r="H10">
        <v>6.9756199999999999E-4</v>
      </c>
      <c r="I10">
        <v>2.2292100000000001E-3</v>
      </c>
      <c r="J10">
        <v>6.4388099999999997E-3</v>
      </c>
      <c r="K10">
        <v>1.68091E-2</v>
      </c>
      <c r="L10">
        <v>3.9661599999999998E-2</v>
      </c>
      <c r="M10">
        <v>8.4582199999999996E-2</v>
      </c>
      <c r="N10">
        <v>0.16303200000000001</v>
      </c>
      <c r="O10">
        <v>0.28401999999999999</v>
      </c>
      <c r="P10">
        <v>0.44720900000000002</v>
      </c>
      <c r="Q10">
        <v>0.63643799999999995</v>
      </c>
      <c r="R10">
        <v>0.81862599999999996</v>
      </c>
      <c r="S10">
        <v>0.95170100000000002</v>
      </c>
      <c r="T10">
        <v>0.99999800000000005</v>
      </c>
      <c r="U10">
        <v>0.99999800000000005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>
        <v>1</v>
      </c>
      <c r="B11" s="2">
        <v>1998</v>
      </c>
      <c r="C11">
        <v>2</v>
      </c>
      <c r="D11" s="1">
        <v>2.0036499999999998E-9</v>
      </c>
      <c r="E11" s="1">
        <v>2.3368799999999999E-9</v>
      </c>
      <c r="F11" s="1">
        <v>2.8639200000000002E-9</v>
      </c>
      <c r="G11" s="1">
        <v>9.0779099999999997E-9</v>
      </c>
      <c r="H11" s="1">
        <v>3.3803400000000002E-7</v>
      </c>
      <c r="I11" s="1">
        <v>1.15269E-5</v>
      </c>
      <c r="J11">
        <v>2.29237E-4</v>
      </c>
      <c r="K11">
        <v>2.6261600000000002E-3</v>
      </c>
      <c r="L11">
        <v>1.7323100000000001E-2</v>
      </c>
      <c r="M11">
        <v>6.5793400000000002E-2</v>
      </c>
      <c r="N11">
        <v>0.14387900000000001</v>
      </c>
      <c r="O11">
        <v>0.18143500000000001</v>
      </c>
      <c r="P11">
        <v>0.18149499999999999</v>
      </c>
      <c r="Q11">
        <v>0.18149599999999999</v>
      </c>
      <c r="R11">
        <v>0.18149599999999999</v>
      </c>
      <c r="S11">
        <v>0.18149599999999999</v>
      </c>
      <c r="T11">
        <v>0.18149599999999999</v>
      </c>
      <c r="U11">
        <v>0.18149599999999999</v>
      </c>
      <c r="V11">
        <v>0.18149599999999999</v>
      </c>
      <c r="W11">
        <v>0.18149599999999999</v>
      </c>
      <c r="X11">
        <v>0.18149599999999999</v>
      </c>
      <c r="Y11">
        <v>0.18149599999999999</v>
      </c>
      <c r="Z11">
        <v>0.18149599999999999</v>
      </c>
      <c r="AA11">
        <v>0.18149599999999999</v>
      </c>
      <c r="AB11">
        <v>0.18149599999999999</v>
      </c>
      <c r="AC11">
        <v>0.18149599999999999</v>
      </c>
      <c r="AD11">
        <v>0.18149599999999999</v>
      </c>
      <c r="AE11">
        <v>0.18149599999999999</v>
      </c>
      <c r="AF11">
        <v>0.18149599999999999</v>
      </c>
      <c r="AG11">
        <v>0.18149599999999999</v>
      </c>
      <c r="AH11">
        <v>0.18149599999999999</v>
      </c>
    </row>
    <row r="12" spans="1:34">
      <c r="A12">
        <v>1</v>
      </c>
      <c r="B12" s="2">
        <v>1999</v>
      </c>
      <c r="C12">
        <v>1</v>
      </c>
      <c r="D12" s="1">
        <v>1.9731499999999999E-6</v>
      </c>
      <c r="E12" s="1">
        <v>9.6750199999999994E-6</v>
      </c>
      <c r="F12" s="1">
        <v>4.2892899999999997E-5</v>
      </c>
      <c r="G12">
        <v>1.7164799999999999E-4</v>
      </c>
      <c r="H12">
        <v>6.1982300000000003E-4</v>
      </c>
      <c r="I12">
        <v>2.0194900000000001E-3</v>
      </c>
      <c r="J12">
        <v>5.93678E-3</v>
      </c>
      <c r="K12">
        <v>1.5746900000000001E-2</v>
      </c>
      <c r="L12">
        <v>3.7685299999999998E-2</v>
      </c>
      <c r="M12">
        <v>8.1373500000000001E-2</v>
      </c>
      <c r="N12">
        <v>0.15853600000000001</v>
      </c>
      <c r="O12">
        <v>0.27867999999999998</v>
      </c>
      <c r="P12">
        <v>0.441994</v>
      </c>
      <c r="Q12">
        <v>0.63250099999999998</v>
      </c>
      <c r="R12">
        <v>0.81665600000000005</v>
      </c>
      <c r="S12">
        <v>0.95137400000000005</v>
      </c>
      <c r="T12">
        <v>0.99999499999999997</v>
      </c>
      <c r="U12">
        <v>0.99999800000000005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>
        <v>1</v>
      </c>
      <c r="B13" s="2">
        <v>1999</v>
      </c>
      <c r="C13">
        <v>2</v>
      </c>
      <c r="D13" s="1">
        <v>2.3062000000000002E-9</v>
      </c>
      <c r="E13" s="1">
        <v>2.6899799999999998E-9</v>
      </c>
      <c r="F13" s="1">
        <v>3.2792099999999999E-9</v>
      </c>
      <c r="G13" s="1">
        <v>8.9162300000000008E-9</v>
      </c>
      <c r="H13" s="1">
        <v>3.1724699999999998E-7</v>
      </c>
      <c r="I13" s="1">
        <v>1.1426200000000001E-5</v>
      </c>
      <c r="J13">
        <v>2.38469E-4</v>
      </c>
      <c r="K13">
        <v>2.8403199999999999E-3</v>
      </c>
      <c r="L13">
        <v>1.9296199999999999E-2</v>
      </c>
      <c r="M13">
        <v>7.4770500000000004E-2</v>
      </c>
      <c r="N13">
        <v>0.16525300000000001</v>
      </c>
      <c r="O13">
        <v>0.20868100000000001</v>
      </c>
      <c r="P13">
        <v>0.208754</v>
      </c>
      <c r="Q13">
        <v>0.208756</v>
      </c>
      <c r="R13">
        <v>0.208756</v>
      </c>
      <c r="S13">
        <v>0.208756</v>
      </c>
      <c r="T13">
        <v>0.208756</v>
      </c>
      <c r="U13">
        <v>0.208756</v>
      </c>
      <c r="V13">
        <v>0.208756</v>
      </c>
      <c r="W13">
        <v>0.208756</v>
      </c>
      <c r="X13">
        <v>0.208756</v>
      </c>
      <c r="Y13">
        <v>0.208756</v>
      </c>
      <c r="Z13">
        <v>0.208756</v>
      </c>
      <c r="AA13">
        <v>0.208756</v>
      </c>
      <c r="AB13">
        <v>0.208756</v>
      </c>
      <c r="AC13">
        <v>0.208756</v>
      </c>
      <c r="AD13">
        <v>0.208756</v>
      </c>
      <c r="AE13">
        <v>0.208756</v>
      </c>
      <c r="AF13">
        <v>0.208756</v>
      </c>
      <c r="AG13">
        <v>0.208756</v>
      </c>
      <c r="AH13">
        <v>0.208756</v>
      </c>
    </row>
    <row r="14" spans="1:34">
      <c r="A14">
        <v>1</v>
      </c>
      <c r="B14" s="2">
        <v>2000</v>
      </c>
      <c r="C14">
        <v>1</v>
      </c>
      <c r="D14" s="1">
        <v>3.7559700000000001E-6</v>
      </c>
      <c r="E14" s="1">
        <v>1.7085500000000001E-5</v>
      </c>
      <c r="F14" s="1">
        <v>7.0535200000000002E-5</v>
      </c>
      <c r="G14">
        <v>2.6405999999999999E-4</v>
      </c>
      <c r="H14">
        <v>8.9627700000000001E-4</v>
      </c>
      <c r="I14">
        <v>2.7580700000000001E-3</v>
      </c>
      <c r="J14">
        <v>7.69463E-3</v>
      </c>
      <c r="K14">
        <v>1.9462E-2</v>
      </c>
      <c r="L14">
        <v>4.4627800000000002E-2</v>
      </c>
      <c r="M14">
        <v>9.2777100000000001E-2</v>
      </c>
      <c r="N14">
        <v>0.17486099999999999</v>
      </c>
      <c r="O14">
        <v>0.298788</v>
      </c>
      <c r="P14">
        <v>0.46286100000000002</v>
      </c>
      <c r="Q14">
        <v>0.65006200000000003</v>
      </c>
      <c r="R14">
        <v>0.82770699999999997</v>
      </c>
      <c r="S14">
        <v>0.95547000000000004</v>
      </c>
      <c r="T14">
        <v>0.99997899999999995</v>
      </c>
      <c r="U14">
        <v>0.99999800000000005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>
        <v>1</v>
      </c>
      <c r="B15" s="2">
        <v>2000</v>
      </c>
      <c r="C15">
        <v>2</v>
      </c>
      <c r="D15" s="1">
        <v>2.78519E-9</v>
      </c>
      <c r="E15" s="1">
        <v>3.2513000000000001E-9</v>
      </c>
      <c r="F15" s="1">
        <v>4.0755300000000003E-9</v>
      </c>
      <c r="G15" s="1">
        <v>1.94059E-8</v>
      </c>
      <c r="H15" s="1">
        <v>7.64318E-7</v>
      </c>
      <c r="I15" s="1">
        <v>2.3207300000000001E-5</v>
      </c>
      <c r="J15">
        <v>4.1581000000000002E-4</v>
      </c>
      <c r="K15">
        <v>4.3635699999999998E-3</v>
      </c>
      <c r="L15">
        <v>2.6811999999999999E-2</v>
      </c>
      <c r="M15">
        <v>9.6460199999999996E-2</v>
      </c>
      <c r="N15">
        <v>0.20319000000000001</v>
      </c>
      <c r="O15">
        <v>0.25128299999999998</v>
      </c>
      <c r="P15">
        <v>0.25137900000000002</v>
      </c>
      <c r="Q15">
        <v>0.25138100000000002</v>
      </c>
      <c r="R15">
        <v>0.25138100000000002</v>
      </c>
      <c r="S15">
        <v>0.25138100000000002</v>
      </c>
      <c r="T15">
        <v>0.25138100000000002</v>
      </c>
      <c r="U15">
        <v>0.25138100000000002</v>
      </c>
      <c r="V15">
        <v>0.25138100000000002</v>
      </c>
      <c r="W15">
        <v>0.25138100000000002</v>
      </c>
      <c r="X15">
        <v>0.25138100000000002</v>
      </c>
      <c r="Y15">
        <v>0.25138100000000002</v>
      </c>
      <c r="Z15">
        <v>0.25138100000000002</v>
      </c>
      <c r="AA15">
        <v>0.25138100000000002</v>
      </c>
      <c r="AB15">
        <v>0.25138100000000002</v>
      </c>
      <c r="AC15">
        <v>0.25138100000000002</v>
      </c>
      <c r="AD15">
        <v>0.25138100000000002</v>
      </c>
      <c r="AE15">
        <v>0.25138100000000002</v>
      </c>
      <c r="AF15">
        <v>0.25138100000000002</v>
      </c>
      <c r="AG15">
        <v>0.25138100000000002</v>
      </c>
      <c r="AH15">
        <v>0.25138100000000002</v>
      </c>
    </row>
    <row r="16" spans="1:34">
      <c r="A16">
        <v>1</v>
      </c>
      <c r="B16" s="2">
        <v>2001</v>
      </c>
      <c r="C16">
        <v>1</v>
      </c>
      <c r="D16" s="1">
        <v>3.5274899999999998E-6</v>
      </c>
      <c r="E16" s="1">
        <v>1.6179099999999999E-5</v>
      </c>
      <c r="F16" s="1">
        <v>6.7312199999999996E-5</v>
      </c>
      <c r="G16">
        <v>2.5380599999999998E-4</v>
      </c>
      <c r="H16">
        <v>8.6715499999999999E-4</v>
      </c>
      <c r="I16">
        <v>2.6844799999999999E-3</v>
      </c>
      <c r="J16">
        <v>7.5298800000000001E-3</v>
      </c>
      <c r="K16">
        <v>1.91372E-2</v>
      </c>
      <c r="L16">
        <v>4.4068599999999999E-2</v>
      </c>
      <c r="M16">
        <v>9.1948000000000002E-2</v>
      </c>
      <c r="N16">
        <v>0.17382700000000001</v>
      </c>
      <c r="O16">
        <v>0.29775099999999999</v>
      </c>
      <c r="P16">
        <v>0.46211600000000003</v>
      </c>
      <c r="Q16">
        <v>0.64984699999999995</v>
      </c>
      <c r="R16">
        <v>0.82800300000000004</v>
      </c>
      <c r="S16">
        <v>0.95590699999999995</v>
      </c>
      <c r="T16">
        <v>0.99997100000000005</v>
      </c>
      <c r="U16">
        <v>0.99999800000000005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>
        <v>1</v>
      </c>
      <c r="B17" s="2">
        <v>2001</v>
      </c>
      <c r="C17">
        <v>2</v>
      </c>
      <c r="D17" s="1">
        <v>3.0179899999999998E-9</v>
      </c>
      <c r="E17" s="1">
        <v>3.52368E-9</v>
      </c>
      <c r="F17" s="1">
        <v>4.4029199999999999E-9</v>
      </c>
      <c r="G17" s="1">
        <v>1.99943E-8</v>
      </c>
      <c r="H17" s="1">
        <v>7.8911300000000003E-7</v>
      </c>
      <c r="I17" s="1">
        <v>2.43457E-5</v>
      </c>
      <c r="J17">
        <v>4.4198600000000001E-4</v>
      </c>
      <c r="K17">
        <v>4.6846800000000001E-3</v>
      </c>
      <c r="L17">
        <v>2.8979899999999999E-2</v>
      </c>
      <c r="M17">
        <v>0.104628</v>
      </c>
      <c r="N17">
        <v>0.22046499999999999</v>
      </c>
      <c r="O17">
        <v>0.27198600000000001</v>
      </c>
      <c r="P17">
        <v>0.27209299999999997</v>
      </c>
      <c r="Q17">
        <v>0.27209499999999998</v>
      </c>
      <c r="R17">
        <v>0.27209499999999998</v>
      </c>
      <c r="S17">
        <v>0.27209499999999998</v>
      </c>
      <c r="T17">
        <v>0.27209499999999998</v>
      </c>
      <c r="U17">
        <v>0.27209499999999998</v>
      </c>
      <c r="V17">
        <v>0.27209499999999998</v>
      </c>
      <c r="W17">
        <v>0.27209499999999998</v>
      </c>
      <c r="X17">
        <v>0.27209499999999998</v>
      </c>
      <c r="Y17">
        <v>0.27209499999999998</v>
      </c>
      <c r="Z17">
        <v>0.27209499999999998</v>
      </c>
      <c r="AA17">
        <v>0.27209499999999998</v>
      </c>
      <c r="AB17">
        <v>0.27209499999999998</v>
      </c>
      <c r="AC17">
        <v>0.27209499999999998</v>
      </c>
      <c r="AD17">
        <v>0.27209499999999998</v>
      </c>
      <c r="AE17">
        <v>0.27209499999999998</v>
      </c>
      <c r="AF17">
        <v>0.27209499999999998</v>
      </c>
      <c r="AG17">
        <v>0.27209499999999998</v>
      </c>
      <c r="AH17">
        <v>0.27209499999999998</v>
      </c>
    </row>
    <row r="18" spans="1:34">
      <c r="A18">
        <v>1</v>
      </c>
      <c r="B18" s="2">
        <v>2002</v>
      </c>
      <c r="C18">
        <v>1</v>
      </c>
      <c r="D18" s="1">
        <v>8.1407100000000005E-6</v>
      </c>
      <c r="E18" s="1">
        <v>3.3829099999999998E-5</v>
      </c>
      <c r="F18">
        <v>1.2823700000000001E-4</v>
      </c>
      <c r="G18">
        <v>4.4327800000000002E-4</v>
      </c>
      <c r="H18">
        <v>1.3971599999999999E-3</v>
      </c>
      <c r="I18">
        <v>4.0152699999999996E-3</v>
      </c>
      <c r="J18">
        <v>1.05215E-2</v>
      </c>
      <c r="K18">
        <v>2.5138400000000002E-2</v>
      </c>
      <c r="L18">
        <v>5.4763399999999997E-2</v>
      </c>
      <c r="M18">
        <v>0.108777</v>
      </c>
      <c r="N18">
        <v>0.19700599999999999</v>
      </c>
      <c r="O18">
        <v>0.32532299999999997</v>
      </c>
      <c r="P18">
        <v>0.48982900000000001</v>
      </c>
      <c r="Q18">
        <v>0.67246399999999995</v>
      </c>
      <c r="R18">
        <v>0.84175800000000001</v>
      </c>
      <c r="S18">
        <v>0.96072800000000003</v>
      </c>
      <c r="T18">
        <v>0.99995299999999998</v>
      </c>
      <c r="U18">
        <v>0.99999800000000005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>
        <v>1</v>
      </c>
      <c r="B19" s="2">
        <v>2002</v>
      </c>
      <c r="C19">
        <v>2</v>
      </c>
      <c r="D19" s="1">
        <v>3.4438600000000001E-9</v>
      </c>
      <c r="E19" s="1">
        <v>4.0294700000000001E-9</v>
      </c>
      <c r="F19" s="1">
        <v>5.6394100000000001E-9</v>
      </c>
      <c r="G19" s="1">
        <v>5.9597199999999998E-8</v>
      </c>
      <c r="H19" s="1">
        <v>2.19429E-6</v>
      </c>
      <c r="I19" s="1">
        <v>5.3969499999999999E-5</v>
      </c>
      <c r="J19">
        <v>8.0442700000000003E-4</v>
      </c>
      <c r="K19">
        <v>7.2435599999999996E-3</v>
      </c>
      <c r="L19">
        <v>3.9398099999999998E-2</v>
      </c>
      <c r="M19">
        <v>0.12943499999999999</v>
      </c>
      <c r="N19">
        <v>0.25685400000000003</v>
      </c>
      <c r="O19">
        <v>0.30928099999999997</v>
      </c>
      <c r="P19">
        <v>0.30939899999999998</v>
      </c>
      <c r="Q19">
        <v>0.30940099999999998</v>
      </c>
      <c r="R19">
        <v>0.30940099999999998</v>
      </c>
      <c r="S19">
        <v>0.30940099999999998</v>
      </c>
      <c r="T19">
        <v>0.30940099999999998</v>
      </c>
      <c r="U19">
        <v>0.30940099999999998</v>
      </c>
      <c r="V19">
        <v>0.30940099999999998</v>
      </c>
      <c r="W19">
        <v>0.30940099999999998</v>
      </c>
      <c r="X19">
        <v>0.30940099999999998</v>
      </c>
      <c r="Y19">
        <v>0.30940099999999998</v>
      </c>
      <c r="Z19">
        <v>0.30940099999999998</v>
      </c>
      <c r="AA19">
        <v>0.30940099999999998</v>
      </c>
      <c r="AB19">
        <v>0.30940099999999998</v>
      </c>
      <c r="AC19">
        <v>0.30940099999999998</v>
      </c>
      <c r="AD19">
        <v>0.30940099999999998</v>
      </c>
      <c r="AE19">
        <v>0.30940099999999998</v>
      </c>
      <c r="AF19">
        <v>0.30940099999999998</v>
      </c>
      <c r="AG19">
        <v>0.30940099999999998</v>
      </c>
      <c r="AH19">
        <v>0.30940099999999998</v>
      </c>
    </row>
    <row r="20" spans="1:34">
      <c r="A20">
        <v>1</v>
      </c>
      <c r="B20" s="2">
        <v>2003</v>
      </c>
      <c r="C20">
        <v>1</v>
      </c>
      <c r="D20" s="1">
        <v>1.5401100000000001E-5</v>
      </c>
      <c r="E20" s="1">
        <v>5.9347600000000001E-5</v>
      </c>
      <c r="F20">
        <v>2.09569E-4</v>
      </c>
      <c r="G20">
        <v>6.7803199999999996E-4</v>
      </c>
      <c r="H20">
        <v>2.0098E-3</v>
      </c>
      <c r="I20">
        <v>5.4579399999999997E-3</v>
      </c>
      <c r="J20">
        <v>1.3579300000000001E-2</v>
      </c>
      <c r="K20">
        <v>3.0952799999999999E-2</v>
      </c>
      <c r="L20">
        <v>6.4638899999999999E-2</v>
      </c>
      <c r="M20">
        <v>0.123669</v>
      </c>
      <c r="N20">
        <v>0.21676999999999999</v>
      </c>
      <c r="O20">
        <v>0.34810400000000002</v>
      </c>
      <c r="P20">
        <v>0.51214400000000004</v>
      </c>
      <c r="Q20">
        <v>0.69031399999999998</v>
      </c>
      <c r="R20">
        <v>0.85246</v>
      </c>
      <c r="S20">
        <v>0.96443699999999999</v>
      </c>
      <c r="T20">
        <v>0.99994300000000003</v>
      </c>
      <c r="U20">
        <v>0.99999899999999997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>
        <v>1</v>
      </c>
      <c r="B21" s="2">
        <v>2003</v>
      </c>
      <c r="C21">
        <v>2</v>
      </c>
      <c r="D21" s="1">
        <v>3.82113E-9</v>
      </c>
      <c r="E21" s="1">
        <v>4.4963799999999997E-9</v>
      </c>
      <c r="F21" s="1">
        <v>8.0634300000000006E-9</v>
      </c>
      <c r="G21" s="1">
        <v>1.50798E-7</v>
      </c>
      <c r="H21" s="1">
        <v>4.8138000000000004E-6</v>
      </c>
      <c r="I21" s="1">
        <v>9.9398600000000001E-5</v>
      </c>
      <c r="J21">
        <v>1.27461E-3</v>
      </c>
      <c r="K21">
        <v>1.0134799999999999E-2</v>
      </c>
      <c r="L21">
        <v>4.9963300000000002E-2</v>
      </c>
      <c r="M21">
        <v>0.15271599999999999</v>
      </c>
      <c r="N21">
        <v>0.289414</v>
      </c>
      <c r="O21">
        <v>0.34207799999999999</v>
      </c>
      <c r="P21">
        <v>0.3422</v>
      </c>
      <c r="Q21">
        <v>0.34220200000000001</v>
      </c>
      <c r="R21">
        <v>0.34220200000000001</v>
      </c>
      <c r="S21">
        <v>0.34220200000000001</v>
      </c>
      <c r="T21">
        <v>0.34220200000000001</v>
      </c>
      <c r="U21">
        <v>0.34220200000000001</v>
      </c>
      <c r="V21">
        <v>0.34220200000000001</v>
      </c>
      <c r="W21">
        <v>0.34220200000000001</v>
      </c>
      <c r="X21">
        <v>0.34220200000000001</v>
      </c>
      <c r="Y21">
        <v>0.34220200000000001</v>
      </c>
      <c r="Z21">
        <v>0.34220200000000001</v>
      </c>
      <c r="AA21">
        <v>0.34220200000000001</v>
      </c>
      <c r="AB21">
        <v>0.34220200000000001</v>
      </c>
      <c r="AC21">
        <v>0.34220200000000001</v>
      </c>
      <c r="AD21">
        <v>0.34220200000000001</v>
      </c>
      <c r="AE21">
        <v>0.34220200000000001</v>
      </c>
      <c r="AF21">
        <v>0.34220200000000001</v>
      </c>
      <c r="AG21">
        <v>0.34220200000000001</v>
      </c>
      <c r="AH21">
        <v>0.34220200000000001</v>
      </c>
    </row>
    <row r="22" spans="1:34">
      <c r="A22">
        <v>1</v>
      </c>
      <c r="B22" s="2">
        <v>2004</v>
      </c>
      <c r="C22">
        <v>1</v>
      </c>
      <c r="D22" s="1">
        <v>2.9785500000000001E-5</v>
      </c>
      <c r="E22">
        <v>1.06122E-4</v>
      </c>
      <c r="F22">
        <v>3.4816799999999999E-4</v>
      </c>
      <c r="G22">
        <v>1.05177E-3</v>
      </c>
      <c r="H22">
        <v>2.9253999999999999E-3</v>
      </c>
      <c r="I22">
        <v>7.4917999999999998E-3</v>
      </c>
      <c r="J22">
        <v>1.7665299999999998E-2</v>
      </c>
      <c r="K22">
        <v>3.8351900000000001E-2</v>
      </c>
      <c r="L22">
        <v>7.6663200000000001E-2</v>
      </c>
      <c r="M22">
        <v>0.141098</v>
      </c>
      <c r="N22">
        <v>0.23910300000000001</v>
      </c>
      <c r="O22">
        <v>0.37306499999999998</v>
      </c>
      <c r="P22">
        <v>0.53593900000000005</v>
      </c>
      <c r="Q22">
        <v>0.70889100000000005</v>
      </c>
      <c r="R22">
        <v>0.86333000000000004</v>
      </c>
      <c r="S22">
        <v>0.96807200000000004</v>
      </c>
      <c r="T22">
        <v>0.99993900000000002</v>
      </c>
      <c r="U22">
        <v>0.99999899999999997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>
        <v>1</v>
      </c>
      <c r="B23" s="2">
        <v>2004</v>
      </c>
      <c r="C23">
        <v>2</v>
      </c>
      <c r="D23" s="1">
        <v>4.3326499999999999E-9</v>
      </c>
      <c r="E23" s="1">
        <v>5.2088100000000003E-9</v>
      </c>
      <c r="F23" s="1">
        <v>1.5685000000000001E-8</v>
      </c>
      <c r="G23" s="1">
        <v>4.1405999999999999E-7</v>
      </c>
      <c r="H23" s="1">
        <v>1.10032E-5</v>
      </c>
      <c r="I23">
        <v>1.89474E-4</v>
      </c>
      <c r="J23">
        <v>2.0802300000000002E-3</v>
      </c>
      <c r="K23">
        <v>1.45509E-2</v>
      </c>
      <c r="L23">
        <v>6.4842999999999998E-2</v>
      </c>
      <c r="M23">
        <v>0.184089</v>
      </c>
      <c r="N23">
        <v>0.33295999999999998</v>
      </c>
      <c r="O23">
        <v>0.38651400000000002</v>
      </c>
      <c r="P23">
        <v>0.38663700000000001</v>
      </c>
      <c r="Q23">
        <v>0.38663900000000001</v>
      </c>
      <c r="R23">
        <v>0.38663900000000001</v>
      </c>
      <c r="S23">
        <v>0.38663900000000001</v>
      </c>
      <c r="T23">
        <v>0.38663900000000001</v>
      </c>
      <c r="U23">
        <v>0.38663900000000001</v>
      </c>
      <c r="V23">
        <v>0.38663900000000001</v>
      </c>
      <c r="W23">
        <v>0.38663900000000001</v>
      </c>
      <c r="X23">
        <v>0.38663900000000001</v>
      </c>
      <c r="Y23">
        <v>0.38663900000000001</v>
      </c>
      <c r="Z23">
        <v>0.38663900000000001</v>
      </c>
      <c r="AA23">
        <v>0.38663900000000001</v>
      </c>
      <c r="AB23">
        <v>0.38663900000000001</v>
      </c>
      <c r="AC23">
        <v>0.38663900000000001</v>
      </c>
      <c r="AD23">
        <v>0.38663900000000001</v>
      </c>
      <c r="AE23">
        <v>0.38663900000000001</v>
      </c>
      <c r="AF23">
        <v>0.38663900000000001</v>
      </c>
      <c r="AG23">
        <v>0.38663900000000001</v>
      </c>
      <c r="AH23">
        <v>0.38663900000000001</v>
      </c>
    </row>
    <row r="24" spans="1:34">
      <c r="A24">
        <v>1</v>
      </c>
      <c r="B24" s="2">
        <v>2005</v>
      </c>
      <c r="C24">
        <v>1</v>
      </c>
      <c r="D24" s="1">
        <v>3.09623E-5</v>
      </c>
      <c r="E24">
        <v>1.09898E-4</v>
      </c>
      <c r="F24">
        <v>3.5925699999999998E-4</v>
      </c>
      <c r="G24">
        <v>1.0815499999999999E-3</v>
      </c>
      <c r="H24">
        <v>2.9984899999999999E-3</v>
      </c>
      <c r="I24">
        <v>7.6554600000000002E-3</v>
      </c>
      <c r="J24">
        <v>1.79992E-2</v>
      </c>
      <c r="K24">
        <v>3.8971400000000003E-2</v>
      </c>
      <c r="L24">
        <v>7.7705499999999997E-2</v>
      </c>
      <c r="M24">
        <v>0.142682</v>
      </c>
      <c r="N24">
        <v>0.24126700000000001</v>
      </c>
      <c r="O24">
        <v>0.375697</v>
      </c>
      <c r="P24">
        <v>0.53875399999999996</v>
      </c>
      <c r="Q24">
        <v>0.71146699999999996</v>
      </c>
      <c r="R24">
        <v>0.865228</v>
      </c>
      <c r="S24">
        <v>0.96899100000000005</v>
      </c>
      <c r="T24">
        <v>0.99993699999999996</v>
      </c>
      <c r="U24">
        <v>0.99999899999999997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>
        <v>1</v>
      </c>
      <c r="B25" s="2">
        <v>2005</v>
      </c>
      <c r="C25">
        <v>2</v>
      </c>
      <c r="D25" s="1">
        <v>4.7364399999999998E-9</v>
      </c>
      <c r="E25" s="1">
        <v>5.7122899999999999E-9</v>
      </c>
      <c r="F25" s="1">
        <v>1.80762E-8</v>
      </c>
      <c r="G25" s="1">
        <v>4.8534299999999995E-7</v>
      </c>
      <c r="H25" s="1">
        <v>1.27501E-5</v>
      </c>
      <c r="I25">
        <v>2.1701000000000001E-4</v>
      </c>
      <c r="J25">
        <v>2.35717E-3</v>
      </c>
      <c r="K25">
        <v>1.6328599999999999E-2</v>
      </c>
      <c r="L25">
        <v>7.2132699999999994E-2</v>
      </c>
      <c r="M25">
        <v>0.203207</v>
      </c>
      <c r="N25">
        <v>0.365068</v>
      </c>
      <c r="O25">
        <v>0.42179299999999997</v>
      </c>
      <c r="P25">
        <v>0.42192200000000002</v>
      </c>
      <c r="Q25">
        <v>0.42192400000000002</v>
      </c>
      <c r="R25">
        <v>0.42192400000000002</v>
      </c>
      <c r="S25">
        <v>0.42192400000000002</v>
      </c>
      <c r="T25">
        <v>0.42192400000000002</v>
      </c>
      <c r="U25">
        <v>0.42192400000000002</v>
      </c>
      <c r="V25">
        <v>0.42192400000000002</v>
      </c>
      <c r="W25">
        <v>0.42192400000000002</v>
      </c>
      <c r="X25">
        <v>0.42192400000000002</v>
      </c>
      <c r="Y25">
        <v>0.42192400000000002</v>
      </c>
      <c r="Z25">
        <v>0.42192400000000002</v>
      </c>
      <c r="AA25">
        <v>0.42192400000000002</v>
      </c>
      <c r="AB25">
        <v>0.42192400000000002</v>
      </c>
      <c r="AC25">
        <v>0.42192400000000002</v>
      </c>
      <c r="AD25">
        <v>0.42192400000000002</v>
      </c>
      <c r="AE25">
        <v>0.42192400000000002</v>
      </c>
      <c r="AF25">
        <v>0.42192400000000002</v>
      </c>
      <c r="AG25">
        <v>0.42192400000000002</v>
      </c>
      <c r="AH25">
        <v>0.42192400000000002</v>
      </c>
    </row>
    <row r="26" spans="1:34">
      <c r="A26">
        <v>1</v>
      </c>
      <c r="B26" s="2">
        <v>2006</v>
      </c>
      <c r="C26">
        <v>1</v>
      </c>
      <c r="D26" s="1">
        <v>1.8202900000000002E-5</v>
      </c>
      <c r="E26" s="1">
        <v>6.8923499999999998E-5</v>
      </c>
      <c r="F26">
        <v>2.39366E-4</v>
      </c>
      <c r="G26">
        <v>7.6237199999999998E-4</v>
      </c>
      <c r="H26">
        <v>2.2266999999999999E-3</v>
      </c>
      <c r="I26">
        <v>5.9641E-3</v>
      </c>
      <c r="J26">
        <v>1.4649199999999999E-2</v>
      </c>
      <c r="K26">
        <v>3.2996600000000001E-2</v>
      </c>
      <c r="L26">
        <v>6.8156700000000001E-2</v>
      </c>
      <c r="M26">
        <v>0.12910199999999999</v>
      </c>
      <c r="N26">
        <v>0.22425700000000001</v>
      </c>
      <c r="O26">
        <v>0.35722599999999999</v>
      </c>
      <c r="P26">
        <v>0.52182499999999998</v>
      </c>
      <c r="Q26">
        <v>0.69902500000000001</v>
      </c>
      <c r="R26">
        <v>0.85870899999999994</v>
      </c>
      <c r="S26">
        <v>0.96735400000000005</v>
      </c>
      <c r="T26">
        <v>0.99993399999999999</v>
      </c>
      <c r="U26">
        <v>0.99999899999999997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A27">
        <v>1</v>
      </c>
      <c r="B27" s="2">
        <v>2006</v>
      </c>
      <c r="C27">
        <v>2</v>
      </c>
      <c r="D27" s="1">
        <v>5.0145E-9</v>
      </c>
      <c r="E27" s="1">
        <v>5.9261199999999998E-9</v>
      </c>
      <c r="F27" s="1">
        <v>1.20176E-8</v>
      </c>
      <c r="G27" s="1">
        <v>2.5907200000000001E-7</v>
      </c>
      <c r="H27" s="1">
        <v>7.9170299999999993E-6</v>
      </c>
      <c r="I27">
        <v>1.5571500000000001E-4</v>
      </c>
      <c r="J27">
        <v>1.91124E-3</v>
      </c>
      <c r="K27">
        <v>1.46214E-2</v>
      </c>
      <c r="L27">
        <v>6.9713800000000006E-2</v>
      </c>
      <c r="M27">
        <v>0.20715800000000001</v>
      </c>
      <c r="N27">
        <v>0.383658</v>
      </c>
      <c r="O27">
        <v>0.44673499999999999</v>
      </c>
      <c r="P27">
        <v>0.44687900000000003</v>
      </c>
      <c r="Q27">
        <v>0.44688099999999997</v>
      </c>
      <c r="R27">
        <v>0.44688099999999997</v>
      </c>
      <c r="S27">
        <v>0.44688099999999997</v>
      </c>
      <c r="T27">
        <v>0.44688099999999997</v>
      </c>
      <c r="U27">
        <v>0.44688099999999997</v>
      </c>
      <c r="V27">
        <v>0.44688099999999997</v>
      </c>
      <c r="W27">
        <v>0.44688099999999997</v>
      </c>
      <c r="X27">
        <v>0.44688099999999997</v>
      </c>
      <c r="Y27">
        <v>0.44688099999999997</v>
      </c>
      <c r="Z27">
        <v>0.44688099999999997</v>
      </c>
      <c r="AA27">
        <v>0.44688099999999997</v>
      </c>
      <c r="AB27">
        <v>0.44688099999999997</v>
      </c>
      <c r="AC27">
        <v>0.44688099999999997</v>
      </c>
      <c r="AD27">
        <v>0.44688099999999997</v>
      </c>
      <c r="AE27">
        <v>0.44688099999999997</v>
      </c>
      <c r="AF27">
        <v>0.44688099999999997</v>
      </c>
      <c r="AG27">
        <v>0.44688099999999997</v>
      </c>
      <c r="AH27">
        <v>0.44688099999999997</v>
      </c>
    </row>
    <row r="28" spans="1:34">
      <c r="A28">
        <v>1</v>
      </c>
      <c r="B28" s="2">
        <v>2007</v>
      </c>
      <c r="C28">
        <v>1</v>
      </c>
      <c r="D28" s="1">
        <v>1.0751099999999999E-5</v>
      </c>
      <c r="E28" s="1">
        <v>4.3391399999999999E-5</v>
      </c>
      <c r="F28">
        <v>1.59987E-4</v>
      </c>
      <c r="G28">
        <v>5.3875199999999998E-4</v>
      </c>
      <c r="H28">
        <v>1.65686E-3</v>
      </c>
      <c r="I28">
        <v>4.6534200000000001E-3</v>
      </c>
      <c r="J28">
        <v>1.1935599999999999E-2</v>
      </c>
      <c r="K28">
        <v>2.79575E-2</v>
      </c>
      <c r="L28">
        <v>5.9805299999999999E-2</v>
      </c>
      <c r="M28">
        <v>0.11683300000000001</v>
      </c>
      <c r="N28">
        <v>0.20843700000000001</v>
      </c>
      <c r="O28">
        <v>0.33960099999999999</v>
      </c>
      <c r="P28">
        <v>0.50529800000000002</v>
      </c>
      <c r="Q28">
        <v>0.686612</v>
      </c>
      <c r="R28">
        <v>0.85203899999999999</v>
      </c>
      <c r="S28">
        <v>0.96559099999999998</v>
      </c>
      <c r="T28">
        <v>0.99993100000000001</v>
      </c>
      <c r="U28">
        <v>0.99999899999999997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>
      <c r="A29">
        <v>1</v>
      </c>
      <c r="B29" s="2">
        <v>2007</v>
      </c>
      <c r="C29">
        <v>2</v>
      </c>
      <c r="D29" s="1">
        <v>5.2708800000000003E-9</v>
      </c>
      <c r="E29" s="1">
        <v>6.18647E-9</v>
      </c>
      <c r="F29" s="1">
        <v>9.5760200000000006E-9</v>
      </c>
      <c r="G29" s="1">
        <v>1.3992600000000001E-7</v>
      </c>
      <c r="H29" s="1">
        <v>4.8867899999999997E-6</v>
      </c>
      <c r="I29">
        <v>1.10908E-4</v>
      </c>
      <c r="J29">
        <v>1.53711E-3</v>
      </c>
      <c r="K29">
        <v>1.29815E-2</v>
      </c>
      <c r="L29">
        <v>6.6798800000000005E-2</v>
      </c>
      <c r="M29">
        <v>0.209428</v>
      </c>
      <c r="N29">
        <v>0.400063</v>
      </c>
      <c r="O29">
        <v>0.46979799999999999</v>
      </c>
      <c r="P29">
        <v>0.46995799999999999</v>
      </c>
      <c r="Q29">
        <v>0.46995999999999999</v>
      </c>
      <c r="R29">
        <v>0.46996100000000002</v>
      </c>
      <c r="S29">
        <v>0.46996100000000002</v>
      </c>
      <c r="T29">
        <v>0.46996100000000002</v>
      </c>
      <c r="U29">
        <v>0.46996100000000002</v>
      </c>
      <c r="V29">
        <v>0.46996100000000002</v>
      </c>
      <c r="W29">
        <v>0.46996100000000002</v>
      </c>
      <c r="X29">
        <v>0.46996100000000002</v>
      </c>
      <c r="Y29">
        <v>0.46996100000000002</v>
      </c>
      <c r="Z29">
        <v>0.46996100000000002</v>
      </c>
      <c r="AA29">
        <v>0.46996100000000002</v>
      </c>
      <c r="AB29">
        <v>0.46996100000000002</v>
      </c>
      <c r="AC29">
        <v>0.46996100000000002</v>
      </c>
      <c r="AD29">
        <v>0.46996100000000002</v>
      </c>
      <c r="AE29">
        <v>0.46996100000000002</v>
      </c>
      <c r="AF29">
        <v>0.46996100000000002</v>
      </c>
      <c r="AG29">
        <v>0.46996100000000002</v>
      </c>
      <c r="AH29">
        <v>0.46996100000000002</v>
      </c>
    </row>
    <row r="30" spans="1:34">
      <c r="A30">
        <v>1</v>
      </c>
      <c r="B30" s="2">
        <v>2008</v>
      </c>
      <c r="C30">
        <v>1</v>
      </c>
      <c r="D30" s="1">
        <v>4.0413700000000004E-6</v>
      </c>
      <c r="E30" s="1">
        <v>1.8342499999999999E-5</v>
      </c>
      <c r="F30" s="1">
        <v>7.5526700000000003E-5</v>
      </c>
      <c r="G30">
        <v>2.8191700000000002E-4</v>
      </c>
      <c r="H30">
        <v>9.5378699999999999E-4</v>
      </c>
      <c r="I30">
        <v>2.9246400000000001E-3</v>
      </c>
      <c r="J30">
        <v>8.1279400000000002E-3</v>
      </c>
      <c r="K30">
        <v>2.04727E-2</v>
      </c>
      <c r="L30">
        <v>4.6736199999999999E-2</v>
      </c>
      <c r="M30">
        <v>9.6698000000000006E-2</v>
      </c>
      <c r="N30">
        <v>0.18132899999999999</v>
      </c>
      <c r="O30">
        <v>0.30817800000000001</v>
      </c>
      <c r="P30">
        <v>0.47470299999999999</v>
      </c>
      <c r="Q30">
        <v>0.66271500000000005</v>
      </c>
      <c r="R30">
        <v>0.83852700000000002</v>
      </c>
      <c r="S30">
        <v>0.96159799999999995</v>
      </c>
      <c r="T30">
        <v>0.99992899999999996</v>
      </c>
      <c r="U30">
        <v>0.99999800000000005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>
        <v>1</v>
      </c>
      <c r="B31" s="2">
        <v>2008</v>
      </c>
      <c r="C31">
        <v>2</v>
      </c>
      <c r="D31" s="1">
        <v>5.3109899999999997E-9</v>
      </c>
      <c r="E31" s="1">
        <v>6.21265E-9</v>
      </c>
      <c r="F31" s="1">
        <v>7.8992500000000004E-9</v>
      </c>
      <c r="G31" s="1">
        <v>4.4576899999999997E-8</v>
      </c>
      <c r="H31" s="1">
        <v>1.80216E-6</v>
      </c>
      <c r="I31" s="1">
        <v>5.3298299999999998E-5</v>
      </c>
      <c r="J31">
        <v>9.2727399999999996E-4</v>
      </c>
      <c r="K31">
        <v>9.4326700000000006E-3</v>
      </c>
      <c r="L31">
        <v>5.6089100000000003E-2</v>
      </c>
      <c r="M31">
        <v>0.19495399999999999</v>
      </c>
      <c r="N31">
        <v>0.39609800000000001</v>
      </c>
      <c r="O31">
        <v>0.47430800000000001</v>
      </c>
      <c r="P31">
        <v>0.474491</v>
      </c>
      <c r="Q31">
        <v>0.474493</v>
      </c>
      <c r="R31">
        <v>0.474493</v>
      </c>
      <c r="S31">
        <v>0.47449400000000003</v>
      </c>
      <c r="T31">
        <v>0.47449400000000003</v>
      </c>
      <c r="U31">
        <v>0.47449400000000003</v>
      </c>
      <c r="V31">
        <v>0.47449400000000003</v>
      </c>
      <c r="W31">
        <v>0.47449400000000003</v>
      </c>
      <c r="X31">
        <v>0.47449400000000003</v>
      </c>
      <c r="Y31">
        <v>0.47449400000000003</v>
      </c>
      <c r="Z31">
        <v>0.47449400000000003</v>
      </c>
      <c r="AA31">
        <v>0.47449400000000003</v>
      </c>
      <c r="AB31">
        <v>0.47449400000000003</v>
      </c>
      <c r="AC31">
        <v>0.47449400000000003</v>
      </c>
      <c r="AD31">
        <v>0.47449400000000003</v>
      </c>
      <c r="AE31">
        <v>0.47449400000000003</v>
      </c>
      <c r="AF31">
        <v>0.47449400000000003</v>
      </c>
      <c r="AG31">
        <v>0.47449400000000003</v>
      </c>
      <c r="AH31">
        <v>0.47449400000000003</v>
      </c>
    </row>
    <row r="32" spans="1:34">
      <c r="A32">
        <v>1</v>
      </c>
      <c r="B32" s="2">
        <v>2009</v>
      </c>
      <c r="C32">
        <v>1</v>
      </c>
      <c r="D32" s="1">
        <v>3.03797E-6</v>
      </c>
      <c r="E32" s="1">
        <v>1.4267899999999999E-5</v>
      </c>
      <c r="F32" s="1">
        <v>6.0677899999999997E-5</v>
      </c>
      <c r="G32">
        <v>2.3342099999999999E-4</v>
      </c>
      <c r="H32">
        <v>8.1207200000000005E-4</v>
      </c>
      <c r="I32">
        <v>2.5548900000000002E-3</v>
      </c>
      <c r="J32">
        <v>7.2688600000000003E-3</v>
      </c>
      <c r="K32">
        <v>1.8701499999999999E-2</v>
      </c>
      <c r="L32">
        <v>4.3511399999999999E-2</v>
      </c>
      <c r="M32">
        <v>9.1547000000000003E-2</v>
      </c>
      <c r="N32">
        <v>0.174181</v>
      </c>
      <c r="O32">
        <v>0.29969000000000001</v>
      </c>
      <c r="P32">
        <v>0.46629300000000001</v>
      </c>
      <c r="Q32">
        <v>0.65608599999999995</v>
      </c>
      <c r="R32">
        <v>0.83479199999999998</v>
      </c>
      <c r="S32">
        <v>0.96053299999999997</v>
      </c>
      <c r="T32">
        <v>0.99992800000000004</v>
      </c>
      <c r="U32">
        <v>0.99999800000000005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</row>
    <row r="33" spans="1:34">
      <c r="A33">
        <v>1</v>
      </c>
      <c r="B33" s="2">
        <v>2009</v>
      </c>
      <c r="C33">
        <v>2</v>
      </c>
      <c r="D33" s="1">
        <v>5.3417999999999999E-9</v>
      </c>
      <c r="E33" s="1">
        <v>6.2470499999999998E-9</v>
      </c>
      <c r="F33" s="1">
        <v>7.78786E-9</v>
      </c>
      <c r="G33" s="1">
        <v>3.35899E-8</v>
      </c>
      <c r="H33" s="1">
        <v>1.35632E-6</v>
      </c>
      <c r="I33" s="1">
        <v>4.3285100000000003E-5</v>
      </c>
      <c r="J33">
        <v>8.0455100000000003E-4</v>
      </c>
      <c r="K33">
        <v>8.6384600000000006E-3</v>
      </c>
      <c r="L33">
        <v>5.3560400000000001E-2</v>
      </c>
      <c r="M33">
        <v>0.19176299999999999</v>
      </c>
      <c r="N33">
        <v>0.39646799999999999</v>
      </c>
      <c r="O33">
        <v>0.47722100000000001</v>
      </c>
      <c r="P33">
        <v>0.47741</v>
      </c>
      <c r="Q33">
        <v>0.47741299999999998</v>
      </c>
      <c r="R33">
        <v>0.47741299999999998</v>
      </c>
      <c r="S33">
        <v>0.47741299999999998</v>
      </c>
      <c r="T33">
        <v>0.47741299999999998</v>
      </c>
      <c r="U33">
        <v>0.47741299999999998</v>
      </c>
      <c r="V33">
        <v>0.47741299999999998</v>
      </c>
      <c r="W33">
        <v>0.47741299999999998</v>
      </c>
      <c r="X33">
        <v>0.47741299999999998</v>
      </c>
      <c r="Y33">
        <v>0.47741299999999998</v>
      </c>
      <c r="Z33">
        <v>0.47741299999999998</v>
      </c>
      <c r="AA33">
        <v>0.47741299999999998</v>
      </c>
      <c r="AB33">
        <v>0.47741299999999998</v>
      </c>
      <c r="AC33">
        <v>0.47741299999999998</v>
      </c>
      <c r="AD33">
        <v>0.47741299999999998</v>
      </c>
      <c r="AE33">
        <v>0.47741299999999998</v>
      </c>
      <c r="AF33">
        <v>0.47741299999999998</v>
      </c>
      <c r="AG33">
        <v>0.47741299999999998</v>
      </c>
      <c r="AH33">
        <v>0.47741299999999998</v>
      </c>
    </row>
    <row r="34" spans="1:34">
      <c r="A34">
        <v>1</v>
      </c>
      <c r="B34" s="2">
        <v>2010</v>
      </c>
      <c r="C34">
        <v>1</v>
      </c>
      <c r="D34" s="1">
        <v>1.0227200000000001E-6</v>
      </c>
      <c r="E34" s="1">
        <v>5.4569399999999996E-6</v>
      </c>
      <c r="F34" s="1">
        <v>2.62217E-5</v>
      </c>
      <c r="G34">
        <v>1.13083E-4</v>
      </c>
      <c r="H34">
        <v>4.3740599999999999E-4</v>
      </c>
      <c r="I34">
        <v>1.5172899999999999E-3</v>
      </c>
      <c r="J34">
        <v>4.7198800000000001E-3</v>
      </c>
      <c r="K34">
        <v>1.3166600000000001E-2</v>
      </c>
      <c r="L34">
        <v>3.29377E-2</v>
      </c>
      <c r="M34">
        <v>7.3890700000000004E-2</v>
      </c>
      <c r="N34">
        <v>0.14865</v>
      </c>
      <c r="O34">
        <v>0.26817299999999999</v>
      </c>
      <c r="P34">
        <v>0.43385400000000002</v>
      </c>
      <c r="Q34">
        <v>0.62943300000000002</v>
      </c>
      <c r="R34">
        <v>0.81890300000000005</v>
      </c>
      <c r="S34">
        <v>0.95541799999999999</v>
      </c>
      <c r="T34">
        <v>0.99993200000000004</v>
      </c>
      <c r="U34">
        <v>0.99999800000000005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>
        <v>1</v>
      </c>
      <c r="B35" s="2">
        <v>2010</v>
      </c>
      <c r="C35">
        <v>2</v>
      </c>
      <c r="D35" s="1">
        <v>5.15299E-9</v>
      </c>
      <c r="E35" s="1">
        <v>6.0216E-9</v>
      </c>
      <c r="F35" s="1">
        <v>7.2991700000000001E-9</v>
      </c>
      <c r="G35" s="1">
        <v>1.43759E-8</v>
      </c>
      <c r="H35" s="1">
        <v>4.2533699999999999E-7</v>
      </c>
      <c r="I35" s="1">
        <v>1.7996099999999999E-5</v>
      </c>
      <c r="J35">
        <v>4.3159999999999997E-4</v>
      </c>
      <c r="K35">
        <v>5.7148900000000002E-3</v>
      </c>
      <c r="L35">
        <v>4.1745400000000002E-2</v>
      </c>
      <c r="M35">
        <v>0.168214</v>
      </c>
      <c r="N35">
        <v>0.37391799999999997</v>
      </c>
      <c r="O35">
        <v>0.46165600000000001</v>
      </c>
      <c r="P35">
        <v>0.46186199999999999</v>
      </c>
      <c r="Q35">
        <v>0.46186500000000003</v>
      </c>
      <c r="R35">
        <v>0.46186500000000003</v>
      </c>
      <c r="S35">
        <v>0.46186500000000003</v>
      </c>
      <c r="T35">
        <v>0.46186500000000003</v>
      </c>
      <c r="U35">
        <v>0.46186500000000003</v>
      </c>
      <c r="V35">
        <v>0.46186500000000003</v>
      </c>
      <c r="W35">
        <v>0.46186500000000003</v>
      </c>
      <c r="X35">
        <v>0.46186500000000003</v>
      </c>
      <c r="Y35">
        <v>0.46186500000000003</v>
      </c>
      <c r="Z35">
        <v>0.46186500000000003</v>
      </c>
      <c r="AA35">
        <v>0.46186500000000003</v>
      </c>
      <c r="AB35">
        <v>0.46186500000000003</v>
      </c>
      <c r="AC35">
        <v>0.46186500000000003</v>
      </c>
      <c r="AD35">
        <v>0.46186500000000003</v>
      </c>
      <c r="AE35">
        <v>0.46186500000000003</v>
      </c>
      <c r="AF35">
        <v>0.46186500000000003</v>
      </c>
      <c r="AG35">
        <v>0.46186500000000003</v>
      </c>
      <c r="AH35">
        <v>0.46186500000000003</v>
      </c>
    </row>
    <row r="36" spans="1:34">
      <c r="A36">
        <v>1</v>
      </c>
      <c r="B36" s="2">
        <v>2011</v>
      </c>
      <c r="C36">
        <v>1</v>
      </c>
      <c r="D36" s="1">
        <v>6.21312E-7</v>
      </c>
      <c r="E36" s="1">
        <v>3.5079899999999998E-6</v>
      </c>
      <c r="F36" s="1">
        <v>1.7821499999999999E-5</v>
      </c>
      <c r="G36" s="1">
        <v>8.09858E-5</v>
      </c>
      <c r="H36">
        <v>3.2885299999999999E-4</v>
      </c>
      <c r="I36">
        <v>1.1929899999999999E-3</v>
      </c>
      <c r="J36">
        <v>3.8663E-3</v>
      </c>
      <c r="K36">
        <v>1.1193699999999999E-2</v>
      </c>
      <c r="L36">
        <v>2.8951399999999999E-2</v>
      </c>
      <c r="M36">
        <v>6.6893300000000003E-2</v>
      </c>
      <c r="N36">
        <v>0.138074</v>
      </c>
      <c r="O36">
        <v>0.25460199999999999</v>
      </c>
      <c r="P36">
        <v>0.41939900000000002</v>
      </c>
      <c r="Q36">
        <v>0.61717699999999998</v>
      </c>
      <c r="R36">
        <v>0.81135400000000002</v>
      </c>
      <c r="S36">
        <v>0.95286099999999996</v>
      </c>
      <c r="T36">
        <v>0.99993699999999996</v>
      </c>
      <c r="U36">
        <v>0.99999800000000005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>
      <c r="A37">
        <v>1</v>
      </c>
      <c r="B37" s="2">
        <v>2011</v>
      </c>
      <c r="C37">
        <v>2</v>
      </c>
      <c r="D37" s="1">
        <v>5.0309899999999998E-9</v>
      </c>
      <c r="E37" s="1">
        <v>5.8772599999999996E-9</v>
      </c>
      <c r="F37" s="1">
        <v>7.1008600000000002E-9</v>
      </c>
      <c r="G37" s="1">
        <v>1.14754E-8</v>
      </c>
      <c r="H37" s="1">
        <v>2.4910500000000001E-7</v>
      </c>
      <c r="I37" s="1">
        <v>1.1876500000000001E-5</v>
      </c>
      <c r="J37">
        <v>3.2032499999999999E-4</v>
      </c>
      <c r="K37">
        <v>4.6734899999999998E-3</v>
      </c>
      <c r="L37">
        <v>3.6839299999999998E-2</v>
      </c>
      <c r="M37">
        <v>0.15688299999999999</v>
      </c>
      <c r="N37">
        <v>0.36094199999999999</v>
      </c>
      <c r="O37">
        <v>0.45138499999999998</v>
      </c>
      <c r="P37">
        <v>0.451596</v>
      </c>
      <c r="Q37">
        <v>0.45159899999999997</v>
      </c>
      <c r="R37">
        <v>0.45159899999999997</v>
      </c>
      <c r="S37">
        <v>0.45159899999999997</v>
      </c>
      <c r="T37">
        <v>0.45159899999999997</v>
      </c>
      <c r="U37">
        <v>0.45159899999999997</v>
      </c>
      <c r="V37">
        <v>0.45159899999999997</v>
      </c>
      <c r="W37">
        <v>0.45159899999999997</v>
      </c>
      <c r="X37">
        <v>0.45159899999999997</v>
      </c>
      <c r="Y37">
        <v>0.45159899999999997</v>
      </c>
      <c r="Z37">
        <v>0.45159899999999997</v>
      </c>
      <c r="AA37">
        <v>0.45159899999999997</v>
      </c>
      <c r="AB37">
        <v>0.45159899999999997</v>
      </c>
      <c r="AC37">
        <v>0.45159899999999997</v>
      </c>
      <c r="AD37">
        <v>0.45159899999999997</v>
      </c>
      <c r="AE37">
        <v>0.45159899999999997</v>
      </c>
      <c r="AF37">
        <v>0.45159899999999997</v>
      </c>
      <c r="AG37">
        <v>0.45159899999999997</v>
      </c>
      <c r="AH37">
        <v>0.45159899999999997</v>
      </c>
    </row>
    <row r="38" spans="1:34">
      <c r="A38">
        <v>1</v>
      </c>
      <c r="B38" s="2">
        <v>2012</v>
      </c>
      <c r="C38">
        <v>1</v>
      </c>
      <c r="D38" s="1">
        <v>2.6606900000000002E-7</v>
      </c>
      <c r="E38" s="1">
        <v>1.64465E-6</v>
      </c>
      <c r="F38" s="1">
        <v>9.1827799999999999E-6</v>
      </c>
      <c r="G38" s="1">
        <v>4.5636100000000002E-5</v>
      </c>
      <c r="H38">
        <v>2.01397E-4</v>
      </c>
      <c r="I38">
        <v>7.8890999999999998E-4</v>
      </c>
      <c r="J38">
        <v>2.7428000000000001E-3</v>
      </c>
      <c r="K38">
        <v>8.4634199999999993E-3</v>
      </c>
      <c r="L38">
        <v>2.3178299999999999E-2</v>
      </c>
      <c r="M38">
        <v>5.6337499999999999E-2</v>
      </c>
      <c r="N38">
        <v>0.121534</v>
      </c>
      <c r="O38">
        <v>0.23269000000000001</v>
      </c>
      <c r="P38">
        <v>0.39540500000000001</v>
      </c>
      <c r="Q38">
        <v>0.59633199999999997</v>
      </c>
      <c r="R38">
        <v>0.79820800000000003</v>
      </c>
      <c r="S38">
        <v>0.94825899999999996</v>
      </c>
      <c r="T38">
        <v>0.99995199999999995</v>
      </c>
      <c r="U38">
        <v>0.99999800000000005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>
        <v>1</v>
      </c>
      <c r="B39" s="2">
        <v>2012</v>
      </c>
      <c r="C39">
        <v>2</v>
      </c>
      <c r="D39" s="1">
        <v>4.7259400000000003E-9</v>
      </c>
      <c r="E39" s="1">
        <v>5.5180999999999998E-9</v>
      </c>
      <c r="F39" s="1">
        <v>6.6516499999999999E-9</v>
      </c>
      <c r="G39" s="1">
        <v>9.0865299999999996E-9</v>
      </c>
      <c r="H39" s="1">
        <v>1.00253E-7</v>
      </c>
      <c r="I39" s="1">
        <v>5.6713199999999999E-6</v>
      </c>
      <c r="J39">
        <v>1.87092E-4</v>
      </c>
      <c r="K39">
        <v>3.2259300000000001E-3</v>
      </c>
      <c r="L39">
        <v>2.9001300000000001E-2</v>
      </c>
      <c r="M39">
        <v>0.13592399999999999</v>
      </c>
      <c r="N39">
        <v>0.33212000000000003</v>
      </c>
      <c r="O39">
        <v>0.42511300000000002</v>
      </c>
      <c r="P39">
        <v>0.42532199999999998</v>
      </c>
      <c r="Q39">
        <v>0.42532500000000001</v>
      </c>
      <c r="R39">
        <v>0.42532500000000001</v>
      </c>
      <c r="S39">
        <v>0.42532500000000001</v>
      </c>
      <c r="T39">
        <v>0.42532500000000001</v>
      </c>
      <c r="U39">
        <v>0.42532500000000001</v>
      </c>
      <c r="V39">
        <v>0.42532500000000001</v>
      </c>
      <c r="W39">
        <v>0.42532500000000001</v>
      </c>
      <c r="X39">
        <v>0.42532500000000001</v>
      </c>
      <c r="Y39">
        <v>0.42532500000000001</v>
      </c>
      <c r="Z39">
        <v>0.42532500000000001</v>
      </c>
      <c r="AA39">
        <v>0.42532500000000001</v>
      </c>
      <c r="AB39">
        <v>0.42532500000000001</v>
      </c>
      <c r="AC39">
        <v>0.42532500000000001</v>
      </c>
      <c r="AD39">
        <v>0.42532500000000001</v>
      </c>
      <c r="AE39">
        <v>0.42532500000000001</v>
      </c>
      <c r="AF39">
        <v>0.42532500000000001</v>
      </c>
      <c r="AG39">
        <v>0.42532500000000001</v>
      </c>
      <c r="AH39">
        <v>0.42532500000000001</v>
      </c>
    </row>
    <row r="40" spans="1:34">
      <c r="A40">
        <v>1</v>
      </c>
      <c r="B40" s="2">
        <v>2013</v>
      </c>
      <c r="C40">
        <v>1</v>
      </c>
      <c r="D40" s="1">
        <v>4.3679899999999999E-8</v>
      </c>
      <c r="E40" s="1">
        <v>3.0173399999999999E-7</v>
      </c>
      <c r="F40" s="1">
        <v>2.0590000000000001E-6</v>
      </c>
      <c r="G40" s="1">
        <v>1.25015E-5</v>
      </c>
      <c r="H40" s="1">
        <v>6.6554400000000001E-5</v>
      </c>
      <c r="I40">
        <v>3.1000500000000002E-4</v>
      </c>
      <c r="J40">
        <v>1.2629399999999999E-3</v>
      </c>
      <c r="K40">
        <v>4.4998299999999998E-3</v>
      </c>
      <c r="L40">
        <v>1.40216E-2</v>
      </c>
      <c r="M40">
        <v>3.8211000000000002E-2</v>
      </c>
      <c r="N40">
        <v>9.1068200000000002E-2</v>
      </c>
      <c r="O40">
        <v>0.18981600000000001</v>
      </c>
      <c r="P40">
        <v>0.34600999999999998</v>
      </c>
      <c r="Q40">
        <v>0.55160900000000002</v>
      </c>
      <c r="R40">
        <v>0.76906300000000005</v>
      </c>
      <c r="S40">
        <v>0.93773899999999999</v>
      </c>
      <c r="T40">
        <v>0.99998900000000002</v>
      </c>
      <c r="U40">
        <v>0.99999700000000002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>
        <v>1</v>
      </c>
      <c r="B41" s="2">
        <v>2013</v>
      </c>
      <c r="C41">
        <v>2</v>
      </c>
      <c r="D41" s="1">
        <v>4.1817500000000004E-9</v>
      </c>
      <c r="E41" s="1">
        <v>4.8779399999999998E-9</v>
      </c>
      <c r="F41" s="1">
        <v>5.8697999999999997E-9</v>
      </c>
      <c r="G41" s="1">
        <v>7.4067700000000001E-9</v>
      </c>
      <c r="H41" s="1">
        <v>1.9707599999999998E-8</v>
      </c>
      <c r="I41" s="1">
        <v>1.0930500000000001E-6</v>
      </c>
      <c r="J41" s="1">
        <v>5.6437699999999997E-5</v>
      </c>
      <c r="K41">
        <v>1.41906E-3</v>
      </c>
      <c r="L41">
        <v>1.71708E-2</v>
      </c>
      <c r="M41">
        <v>9.9952899999999997E-2</v>
      </c>
      <c r="N41">
        <v>0.27990700000000002</v>
      </c>
      <c r="O41">
        <v>0.37807000000000002</v>
      </c>
      <c r="P41">
        <v>0.37824999999999998</v>
      </c>
      <c r="Q41">
        <v>0.37825300000000001</v>
      </c>
      <c r="R41">
        <v>0.37825399999999998</v>
      </c>
      <c r="S41">
        <v>0.37825399999999998</v>
      </c>
      <c r="T41">
        <v>0.37825399999999998</v>
      </c>
      <c r="U41">
        <v>0.37825399999999998</v>
      </c>
      <c r="V41">
        <v>0.37825399999999998</v>
      </c>
      <c r="W41">
        <v>0.37825399999999998</v>
      </c>
      <c r="X41">
        <v>0.37825399999999998</v>
      </c>
      <c r="Y41">
        <v>0.37825399999999998</v>
      </c>
      <c r="Z41">
        <v>0.37825399999999998</v>
      </c>
      <c r="AA41">
        <v>0.37825399999999998</v>
      </c>
      <c r="AB41">
        <v>0.37825399999999998</v>
      </c>
      <c r="AC41">
        <v>0.37825399999999998</v>
      </c>
      <c r="AD41">
        <v>0.37825399999999998</v>
      </c>
      <c r="AE41">
        <v>0.37825399999999998</v>
      </c>
      <c r="AF41">
        <v>0.37825399999999998</v>
      </c>
      <c r="AG41">
        <v>0.37825399999999998</v>
      </c>
      <c r="AH41">
        <v>0.37825399999999998</v>
      </c>
    </row>
    <row r="42" spans="1:34">
      <c r="A42">
        <v>1</v>
      </c>
      <c r="B42" s="2">
        <v>2014</v>
      </c>
      <c r="C42">
        <v>1</v>
      </c>
      <c r="D42" s="1">
        <v>5.95254E-8</v>
      </c>
      <c r="E42" s="1">
        <v>4.1028500000000002E-7</v>
      </c>
      <c r="F42" s="1">
        <v>2.7047600000000001E-6</v>
      </c>
      <c r="G42" s="1">
        <v>1.5832999999999999E-5</v>
      </c>
      <c r="H42" s="1">
        <v>8.1434500000000001E-5</v>
      </c>
      <c r="I42">
        <v>3.67432E-4</v>
      </c>
      <c r="J42">
        <v>1.4539500000000001E-3</v>
      </c>
      <c r="K42">
        <v>5.0454899999999997E-3</v>
      </c>
      <c r="L42">
        <v>1.5354400000000001E-2</v>
      </c>
      <c r="M42">
        <v>4.0977E-2</v>
      </c>
      <c r="N42">
        <v>9.59005E-2</v>
      </c>
      <c r="O42">
        <v>0.196824</v>
      </c>
      <c r="P42">
        <v>0.35424899999999998</v>
      </c>
      <c r="Q42">
        <v>0.55913199999999996</v>
      </c>
      <c r="R42">
        <v>0.77392000000000005</v>
      </c>
      <c r="S42">
        <v>0.93940599999999996</v>
      </c>
      <c r="T42">
        <v>0.99998500000000001</v>
      </c>
      <c r="U42">
        <v>0.99999700000000002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>
      <c r="A43">
        <v>1</v>
      </c>
      <c r="B43" s="2">
        <v>2014</v>
      </c>
      <c r="C43">
        <v>2</v>
      </c>
      <c r="D43" s="1">
        <v>4.1368999999999996E-9</v>
      </c>
      <c r="E43" s="1">
        <v>4.8261000000000001E-9</v>
      </c>
      <c r="F43" s="1">
        <v>5.8082500000000001E-9</v>
      </c>
      <c r="G43" s="1">
        <v>7.3575099999999998E-9</v>
      </c>
      <c r="H43" s="1">
        <v>2.3947299999999999E-8</v>
      </c>
      <c r="I43" s="1">
        <v>1.4194300000000001E-6</v>
      </c>
      <c r="J43" s="1">
        <v>6.7637899999999998E-5</v>
      </c>
      <c r="K43">
        <v>1.5884199999999999E-3</v>
      </c>
      <c r="L43">
        <v>1.822E-2</v>
      </c>
      <c r="M43">
        <v>0.102053</v>
      </c>
      <c r="N43">
        <v>0.27912399999999998</v>
      </c>
      <c r="O43">
        <v>0.37382300000000002</v>
      </c>
      <c r="P43">
        <v>0.374002</v>
      </c>
      <c r="Q43">
        <v>0.37400600000000001</v>
      </c>
      <c r="R43">
        <v>0.37400600000000001</v>
      </c>
      <c r="S43">
        <v>0.37400600000000001</v>
      </c>
      <c r="T43">
        <v>0.37400600000000001</v>
      </c>
      <c r="U43">
        <v>0.37400600000000001</v>
      </c>
      <c r="V43">
        <v>0.37400600000000001</v>
      </c>
      <c r="W43">
        <v>0.37400600000000001</v>
      </c>
      <c r="X43">
        <v>0.37400600000000001</v>
      </c>
      <c r="Y43">
        <v>0.37400600000000001</v>
      </c>
      <c r="Z43">
        <v>0.37400600000000001</v>
      </c>
      <c r="AA43">
        <v>0.37400600000000001</v>
      </c>
      <c r="AB43">
        <v>0.37400600000000001</v>
      </c>
      <c r="AC43">
        <v>0.37400600000000001</v>
      </c>
      <c r="AD43">
        <v>0.37400600000000001</v>
      </c>
      <c r="AE43">
        <v>0.37400600000000001</v>
      </c>
      <c r="AF43">
        <v>0.37400600000000001</v>
      </c>
      <c r="AG43">
        <v>0.37400600000000001</v>
      </c>
      <c r="AH43">
        <v>0.37400600000000001</v>
      </c>
    </row>
    <row r="44" spans="1:34">
      <c r="A44">
        <v>2</v>
      </c>
      <c r="B44" s="2">
        <v>1996</v>
      </c>
      <c r="C44">
        <v>1</v>
      </c>
      <c r="D44" s="1">
        <v>9.9999999999999995E-7</v>
      </c>
      <c r="E44" s="1">
        <v>9.9999999999999995E-7</v>
      </c>
      <c r="F44" s="1">
        <v>3.01682E-8</v>
      </c>
      <c r="G44" s="1">
        <v>9.9230800000000002E-7</v>
      </c>
      <c r="H44">
        <v>1.48636E-4</v>
      </c>
      <c r="I44">
        <v>7.2027599999999999E-3</v>
      </c>
      <c r="J44">
        <v>0.10777</v>
      </c>
      <c r="K44">
        <v>0.49762400000000001</v>
      </c>
      <c r="L44">
        <v>0.72506700000000002</v>
      </c>
      <c r="M44">
        <v>0.72564200000000001</v>
      </c>
      <c r="N44">
        <v>0.72564499999999998</v>
      </c>
      <c r="O44">
        <v>0.72542899999999999</v>
      </c>
      <c r="P44">
        <v>0.61431199999999997</v>
      </c>
      <c r="Q44">
        <v>0.29884899999999998</v>
      </c>
      <c r="R44">
        <v>0.13281000000000001</v>
      </c>
      <c r="S44">
        <v>9.9476200000000001E-2</v>
      </c>
      <c r="T44">
        <v>9.6593799999999994E-2</v>
      </c>
      <c r="U44">
        <v>9.6482200000000004E-2</v>
      </c>
      <c r="V44">
        <v>9.6480300000000005E-2</v>
      </c>
      <c r="W44">
        <v>9.6480300000000005E-2</v>
      </c>
      <c r="X44">
        <v>9.6480300000000005E-2</v>
      </c>
      <c r="Y44">
        <v>9.6480300000000005E-2</v>
      </c>
      <c r="Z44">
        <v>9.6480300000000005E-2</v>
      </c>
      <c r="AA44">
        <v>9.6480300000000005E-2</v>
      </c>
      <c r="AB44">
        <v>9.6480300000000005E-2</v>
      </c>
      <c r="AC44">
        <v>9.6480300000000005E-2</v>
      </c>
      <c r="AD44">
        <v>9.6480200000000002E-2</v>
      </c>
      <c r="AE44">
        <v>9.6480200000000002E-2</v>
      </c>
      <c r="AF44">
        <v>9.6480200000000002E-2</v>
      </c>
      <c r="AG44">
        <v>9.6480200000000002E-2</v>
      </c>
      <c r="AH44">
        <v>9.6480200000000002E-2</v>
      </c>
    </row>
    <row r="45" spans="1:34">
      <c r="A45">
        <v>2</v>
      </c>
      <c r="B45" s="2">
        <v>1996</v>
      </c>
      <c r="C45">
        <v>2</v>
      </c>
      <c r="D45" s="1">
        <v>9.9999999999999995E-7</v>
      </c>
      <c r="E45" s="1">
        <v>9.9999999999999995E-7</v>
      </c>
      <c r="F45">
        <v>3.3225699999999997E-4</v>
      </c>
      <c r="G45">
        <v>1.6078399999999999E-3</v>
      </c>
      <c r="H45">
        <v>6.5469200000000003E-3</v>
      </c>
      <c r="I45">
        <v>2.24309E-2</v>
      </c>
      <c r="J45">
        <v>6.4665500000000001E-2</v>
      </c>
      <c r="K45">
        <v>0.15686</v>
      </c>
      <c r="L45">
        <v>0.32016</v>
      </c>
      <c r="M45">
        <v>0.54983899999999997</v>
      </c>
      <c r="N45">
        <v>0.79454599999999997</v>
      </c>
      <c r="O45">
        <v>0.96610099999999999</v>
      </c>
      <c r="P45">
        <v>0.999946</v>
      </c>
      <c r="Q45">
        <v>0.999996</v>
      </c>
      <c r="R45">
        <v>0.99995199999999995</v>
      </c>
      <c r="S45">
        <v>0.96204900000000004</v>
      </c>
      <c r="T45">
        <v>0.54901100000000003</v>
      </c>
      <c r="U45">
        <v>0.20518800000000001</v>
      </c>
      <c r="V45">
        <v>0.108476</v>
      </c>
      <c r="W45">
        <v>9.7088300000000002E-2</v>
      </c>
      <c r="X45">
        <v>9.6494399999999994E-2</v>
      </c>
      <c r="Y45">
        <v>9.6480399999999994E-2</v>
      </c>
      <c r="Z45">
        <v>9.6480300000000005E-2</v>
      </c>
      <c r="AA45">
        <v>9.6480300000000005E-2</v>
      </c>
      <c r="AB45">
        <v>9.6480300000000005E-2</v>
      </c>
      <c r="AC45">
        <v>9.6480300000000005E-2</v>
      </c>
      <c r="AD45">
        <v>9.6480300000000005E-2</v>
      </c>
      <c r="AE45">
        <v>9.6480300000000005E-2</v>
      </c>
      <c r="AF45">
        <v>9.6480300000000005E-2</v>
      </c>
      <c r="AG45">
        <v>9.6480300000000005E-2</v>
      </c>
      <c r="AH45">
        <v>9.6480300000000005E-2</v>
      </c>
    </row>
    <row r="46" spans="1:34" ht="15.75" customHeight="1">
      <c r="A46">
        <v>3</v>
      </c>
      <c r="B46" s="2">
        <v>1996</v>
      </c>
      <c r="C46">
        <v>1</v>
      </c>
      <c r="D46" s="1">
        <v>9.9999999999999995E-7</v>
      </c>
      <c r="E46" s="1">
        <v>9.9999999999999995E-7</v>
      </c>
      <c r="F46">
        <v>8.2440600000000003E-2</v>
      </c>
      <c r="G46">
        <v>0.62406499999999998</v>
      </c>
      <c r="H46">
        <v>0.99904499999999996</v>
      </c>
      <c r="I46">
        <v>0.99992899999999996</v>
      </c>
      <c r="J46">
        <v>0.97229699999999997</v>
      </c>
      <c r="K46">
        <v>0.87010799999999999</v>
      </c>
      <c r="L46">
        <v>0.73338099999999995</v>
      </c>
      <c r="M46">
        <v>0.60741199999999995</v>
      </c>
      <c r="N46">
        <v>0.51769500000000002</v>
      </c>
      <c r="O46">
        <v>0.46621699999999999</v>
      </c>
      <c r="P46">
        <v>0.44195099999999998</v>
      </c>
      <c r="Q46">
        <v>0.432452</v>
      </c>
      <c r="R46">
        <v>0.42934299999999997</v>
      </c>
      <c r="S46">
        <v>0.42848900000000001</v>
      </c>
      <c r="T46">
        <v>0.42829099999999998</v>
      </c>
      <c r="U46">
        <v>0.42825299999999999</v>
      </c>
      <c r="V46">
        <v>0.42824600000000002</v>
      </c>
      <c r="W46">
        <v>0.42824499999999999</v>
      </c>
      <c r="X46">
        <v>0.42824499999999999</v>
      </c>
      <c r="Y46">
        <v>0.42824499999999999</v>
      </c>
      <c r="Z46">
        <v>0.42824499999999999</v>
      </c>
      <c r="AA46">
        <v>0.42824499999999999</v>
      </c>
      <c r="AB46">
        <v>0.42824499999999999</v>
      </c>
      <c r="AC46">
        <v>0.42824499999999999</v>
      </c>
      <c r="AD46">
        <v>0.42824499999999999</v>
      </c>
      <c r="AE46">
        <v>0.42824499999999999</v>
      </c>
      <c r="AF46">
        <v>0.42824499999999999</v>
      </c>
      <c r="AG46">
        <v>0.42824499999999999</v>
      </c>
      <c r="AH46">
        <v>0.42824499999999999</v>
      </c>
    </row>
    <row r="47" spans="1:34" ht="15.75" customHeight="1">
      <c r="A47">
        <v>3</v>
      </c>
      <c r="B47" s="2">
        <v>1996</v>
      </c>
      <c r="C47">
        <v>2</v>
      </c>
      <c r="D47" s="1">
        <v>9.9999999999999995E-7</v>
      </c>
      <c r="E47" s="1">
        <v>9.9999999999999995E-7</v>
      </c>
      <c r="F47">
        <v>8.2440600000000003E-2</v>
      </c>
      <c r="G47">
        <v>0.62406499999999998</v>
      </c>
      <c r="H47">
        <v>0.99904499999999996</v>
      </c>
      <c r="I47">
        <v>0.99992899999999996</v>
      </c>
      <c r="J47">
        <v>0.97229699999999997</v>
      </c>
      <c r="K47">
        <v>0.87010799999999999</v>
      </c>
      <c r="L47">
        <v>0.73338099999999995</v>
      </c>
      <c r="M47">
        <v>0.60741199999999995</v>
      </c>
      <c r="N47">
        <v>0.51769500000000002</v>
      </c>
      <c r="O47">
        <v>0.46621699999999999</v>
      </c>
      <c r="P47">
        <v>0.44195099999999998</v>
      </c>
      <c r="Q47">
        <v>0.432452</v>
      </c>
      <c r="R47">
        <v>0.42934299999999997</v>
      </c>
      <c r="S47">
        <v>0.42848900000000001</v>
      </c>
      <c r="T47">
        <v>0.42829099999999998</v>
      </c>
      <c r="U47">
        <v>0.42825299999999999</v>
      </c>
      <c r="V47">
        <v>0.42824600000000002</v>
      </c>
      <c r="W47">
        <v>0.42824499999999999</v>
      </c>
      <c r="X47">
        <v>0.42824499999999999</v>
      </c>
      <c r="Y47">
        <v>0.42824499999999999</v>
      </c>
      <c r="Z47">
        <v>0.42824499999999999</v>
      </c>
      <c r="AA47">
        <v>0.42824499999999999</v>
      </c>
      <c r="AB47">
        <v>0.42824499999999999</v>
      </c>
      <c r="AC47">
        <v>0.42824499999999999</v>
      </c>
      <c r="AD47">
        <v>0.42824499999999999</v>
      </c>
      <c r="AE47">
        <v>0.42824499999999999</v>
      </c>
      <c r="AF47">
        <v>0.42824499999999999</v>
      </c>
      <c r="AG47">
        <v>0.42824499999999999</v>
      </c>
      <c r="AH47">
        <v>0.42824499999999999</v>
      </c>
    </row>
    <row r="48" spans="1:34">
      <c r="A48">
        <v>4</v>
      </c>
      <c r="B48" s="2">
        <v>1996</v>
      </c>
      <c r="C48">
        <v>1</v>
      </c>
      <c r="D48" s="1">
        <v>9.9999999999999995E-7</v>
      </c>
      <c r="E48" s="1">
        <v>9.9999999999999995E-7</v>
      </c>
      <c r="F48">
        <v>3.4747100000000002E-4</v>
      </c>
      <c r="G48">
        <v>3.3551800000000001E-3</v>
      </c>
      <c r="H48">
        <v>2.2178699999999999E-2</v>
      </c>
      <c r="I48">
        <v>0.100359</v>
      </c>
      <c r="J48">
        <v>0.31086599999999998</v>
      </c>
      <c r="K48">
        <v>0.65915699999999999</v>
      </c>
      <c r="L48">
        <v>0.956812</v>
      </c>
      <c r="M48">
        <v>0.99993900000000002</v>
      </c>
      <c r="N48">
        <v>0.99763400000000002</v>
      </c>
      <c r="O48">
        <v>0.877745</v>
      </c>
      <c r="P48">
        <v>0.70250800000000002</v>
      </c>
      <c r="Q48">
        <v>0.60139100000000001</v>
      </c>
      <c r="R48">
        <v>0.57030000000000003</v>
      </c>
      <c r="S48">
        <v>0.56481499999999996</v>
      </c>
      <c r="T48">
        <v>0.56424300000000005</v>
      </c>
      <c r="U48">
        <v>0.56420700000000001</v>
      </c>
      <c r="V48">
        <v>0.56420599999999999</v>
      </c>
      <c r="W48">
        <v>0.56420599999999999</v>
      </c>
      <c r="X48">
        <v>0.56420599999999999</v>
      </c>
      <c r="Y48">
        <v>0.56420599999999999</v>
      </c>
      <c r="Z48">
        <v>0.56420599999999999</v>
      </c>
      <c r="AA48">
        <v>0.56420599999999999</v>
      </c>
      <c r="AB48">
        <v>0.56420599999999999</v>
      </c>
      <c r="AC48">
        <v>0.56420599999999999</v>
      </c>
      <c r="AD48">
        <v>0.56420599999999999</v>
      </c>
      <c r="AE48">
        <v>0.56420599999999999</v>
      </c>
      <c r="AF48">
        <v>0.56420599999999999</v>
      </c>
      <c r="AG48">
        <v>0.56420599999999999</v>
      </c>
      <c r="AH48">
        <v>0.56420599999999999</v>
      </c>
    </row>
    <row r="49" spans="1:34">
      <c r="A49">
        <v>4</v>
      </c>
      <c r="B49" s="2">
        <v>1996</v>
      </c>
      <c r="C49">
        <v>2</v>
      </c>
      <c r="D49" s="1">
        <v>9.9999999999999995E-7</v>
      </c>
      <c r="E49" s="1">
        <v>9.9999999999999995E-7</v>
      </c>
      <c r="F49">
        <v>3.4747100000000002E-4</v>
      </c>
      <c r="G49">
        <v>3.3551800000000001E-3</v>
      </c>
      <c r="H49">
        <v>2.2178699999999999E-2</v>
      </c>
      <c r="I49">
        <v>0.100359</v>
      </c>
      <c r="J49">
        <v>0.31086599999999998</v>
      </c>
      <c r="K49">
        <v>0.65915699999999999</v>
      </c>
      <c r="L49">
        <v>0.956812</v>
      </c>
      <c r="M49">
        <v>0.99993900000000002</v>
      </c>
      <c r="N49">
        <v>0.99763400000000002</v>
      </c>
      <c r="O49">
        <v>0.877745</v>
      </c>
      <c r="P49">
        <v>0.70250800000000002</v>
      </c>
      <c r="Q49">
        <v>0.60139100000000001</v>
      </c>
      <c r="R49">
        <v>0.57030000000000003</v>
      </c>
      <c r="S49">
        <v>0.56481499999999996</v>
      </c>
      <c r="T49">
        <v>0.56424300000000005</v>
      </c>
      <c r="U49">
        <v>0.56420700000000001</v>
      </c>
      <c r="V49">
        <v>0.56420599999999999</v>
      </c>
      <c r="W49">
        <v>0.56420599999999999</v>
      </c>
      <c r="X49">
        <v>0.56420599999999999</v>
      </c>
      <c r="Y49">
        <v>0.56420599999999999</v>
      </c>
      <c r="Z49">
        <v>0.56420599999999999</v>
      </c>
      <c r="AA49">
        <v>0.56420599999999999</v>
      </c>
      <c r="AB49">
        <v>0.56420599999999999</v>
      </c>
      <c r="AC49">
        <v>0.56420599999999999</v>
      </c>
      <c r="AD49">
        <v>0.56420599999999999</v>
      </c>
      <c r="AE49">
        <v>0.56420599999999999</v>
      </c>
      <c r="AF49">
        <v>0.56420599999999999</v>
      </c>
      <c r="AG49">
        <v>0.56420599999999999</v>
      </c>
      <c r="AH49">
        <v>0.56420599999999999</v>
      </c>
    </row>
    <row r="50" spans="1:34">
      <c r="A50">
        <v>5</v>
      </c>
      <c r="B50" s="2">
        <v>1996</v>
      </c>
      <c r="C50">
        <v>1</v>
      </c>
      <c r="D50" s="1">
        <v>9.9999999999999995E-7</v>
      </c>
      <c r="E50" s="1">
        <v>9.9999999999999995E-7</v>
      </c>
      <c r="F50">
        <v>3.4747100000000002E-4</v>
      </c>
      <c r="G50">
        <v>3.3551800000000001E-3</v>
      </c>
      <c r="H50">
        <v>2.2178699999999999E-2</v>
      </c>
      <c r="I50">
        <v>0.100359</v>
      </c>
      <c r="J50" s="1">
        <v>0.31086599999999998</v>
      </c>
      <c r="K50">
        <v>0.65915699999999999</v>
      </c>
      <c r="L50">
        <v>0.956812</v>
      </c>
      <c r="M50">
        <v>0.99993900000000002</v>
      </c>
      <c r="N50">
        <v>0.99763400000000002</v>
      </c>
      <c r="O50">
        <v>0.877745</v>
      </c>
      <c r="P50" s="1">
        <v>0.70250800000000002</v>
      </c>
      <c r="Q50">
        <v>0.60139100000000001</v>
      </c>
      <c r="R50">
        <v>0.57030000000000003</v>
      </c>
      <c r="S50">
        <v>0.56481499999999996</v>
      </c>
      <c r="T50">
        <v>0.56424300000000005</v>
      </c>
      <c r="U50">
        <v>0.56420700000000001</v>
      </c>
      <c r="V50">
        <v>0.56420599999999999</v>
      </c>
      <c r="W50">
        <v>0.56420599999999999</v>
      </c>
      <c r="X50">
        <v>0.56420599999999999</v>
      </c>
      <c r="Y50">
        <v>0.56420599999999999</v>
      </c>
      <c r="Z50">
        <v>0.56420599999999999</v>
      </c>
      <c r="AA50">
        <v>0.56420599999999999</v>
      </c>
      <c r="AB50">
        <v>0.56420599999999999</v>
      </c>
      <c r="AC50">
        <v>0.56420599999999999</v>
      </c>
      <c r="AD50">
        <v>0.56420599999999999</v>
      </c>
      <c r="AE50">
        <v>0.56420599999999999</v>
      </c>
      <c r="AF50">
        <v>0.56420599999999999</v>
      </c>
      <c r="AG50">
        <v>0.56420599999999999</v>
      </c>
      <c r="AH50">
        <v>0.56420599999999999</v>
      </c>
    </row>
    <row r="51" spans="1:34">
      <c r="A51">
        <v>5</v>
      </c>
      <c r="B51" s="2">
        <v>1996</v>
      </c>
      <c r="C51">
        <v>2</v>
      </c>
      <c r="D51" s="1">
        <v>9.9999999999999995E-7</v>
      </c>
      <c r="E51" s="1">
        <v>9.9999999999999995E-7</v>
      </c>
      <c r="F51">
        <v>3.4747100000000002E-4</v>
      </c>
      <c r="G51">
        <v>3.3551800000000001E-3</v>
      </c>
      <c r="H51">
        <v>2.2178699999999999E-2</v>
      </c>
      <c r="I51">
        <v>0.100359</v>
      </c>
      <c r="J51" s="1">
        <v>0.31086599999999998</v>
      </c>
      <c r="K51">
        <v>0.65915699999999999</v>
      </c>
      <c r="L51">
        <v>0.956812</v>
      </c>
      <c r="M51">
        <v>0.99993900000000002</v>
      </c>
      <c r="N51">
        <v>0.99763400000000002</v>
      </c>
      <c r="O51">
        <v>0.877745</v>
      </c>
      <c r="P51" s="1">
        <v>0.70250800000000002</v>
      </c>
      <c r="Q51">
        <v>0.60139100000000001</v>
      </c>
      <c r="R51">
        <v>0.57030000000000003</v>
      </c>
      <c r="S51">
        <v>0.56481499999999996</v>
      </c>
      <c r="T51">
        <v>0.56424300000000005</v>
      </c>
      <c r="U51">
        <v>0.56420700000000001</v>
      </c>
      <c r="V51">
        <v>0.56420599999999999</v>
      </c>
      <c r="W51">
        <v>0.56420599999999999</v>
      </c>
      <c r="X51">
        <v>0.56420599999999999</v>
      </c>
      <c r="Y51">
        <v>0.56420599999999999</v>
      </c>
      <c r="Z51">
        <v>0.56420599999999999</v>
      </c>
      <c r="AA51">
        <v>0.56420599999999999</v>
      </c>
      <c r="AB51">
        <v>0.56420599999999999</v>
      </c>
      <c r="AC51">
        <v>0.56420599999999999</v>
      </c>
      <c r="AD51">
        <v>0.56420599999999999</v>
      </c>
      <c r="AE51">
        <v>0.56420599999999999</v>
      </c>
      <c r="AF51">
        <v>0.56420599999999999</v>
      </c>
      <c r="AG51">
        <v>0.56420599999999999</v>
      </c>
      <c r="AH51">
        <v>0.56420599999999999</v>
      </c>
    </row>
    <row r="52" spans="1:34">
      <c r="F52" s="1"/>
      <c r="G52" s="1"/>
      <c r="L52" s="1"/>
      <c r="R52" s="1"/>
    </row>
    <row r="53" spans="1:34">
      <c r="F53" s="1"/>
      <c r="L53" s="1"/>
      <c r="R53" s="1"/>
    </row>
    <row r="54" spans="1:34">
      <c r="F54" s="1"/>
      <c r="G54" s="1"/>
      <c r="L54" s="1"/>
      <c r="R54" s="1"/>
    </row>
    <row r="55" spans="1:34">
      <c r="F55" s="1"/>
      <c r="L55" s="1"/>
      <c r="R55" s="1"/>
    </row>
    <row r="56" spans="1:34">
      <c r="F56" s="1"/>
      <c r="G56" s="1"/>
      <c r="L56" s="1"/>
      <c r="R56" s="1"/>
    </row>
    <row r="57" spans="1:34">
      <c r="F57" s="1"/>
      <c r="G57" s="1"/>
      <c r="L57" s="1"/>
      <c r="R57" s="1"/>
    </row>
    <row r="58" spans="1:34">
      <c r="F58" s="1"/>
      <c r="G58" s="1"/>
      <c r="L58" s="1"/>
      <c r="R58" s="1"/>
    </row>
    <row r="59" spans="1:34">
      <c r="F59" s="1"/>
      <c r="G59" s="1"/>
      <c r="L59" s="1"/>
      <c r="R59" s="1"/>
    </row>
    <row r="60" spans="1:34">
      <c r="F60" s="1"/>
      <c r="G60" s="1"/>
      <c r="L60" s="1"/>
      <c r="R60" s="1"/>
    </row>
    <row r="61" spans="1:34">
      <c r="F61" s="1"/>
      <c r="G61" s="1"/>
      <c r="L61" s="1"/>
      <c r="R61" s="1"/>
    </row>
    <row r="62" spans="1:34">
      <c r="F62" s="1"/>
      <c r="G62" s="1"/>
      <c r="L62" s="1"/>
      <c r="R62" s="1"/>
    </row>
    <row r="63" spans="1:34">
      <c r="F63" s="1"/>
      <c r="G63" s="1"/>
      <c r="L63" s="1"/>
      <c r="R63" s="1"/>
    </row>
    <row r="64" spans="1:34">
      <c r="F64" s="1"/>
      <c r="G64" s="1"/>
      <c r="L64" s="1"/>
      <c r="R64" s="1"/>
    </row>
    <row r="65" spans="6:18">
      <c r="F65" s="1"/>
      <c r="L65" s="1"/>
      <c r="R65" s="1"/>
    </row>
    <row r="66" spans="6:18">
      <c r="F66" s="1"/>
      <c r="G66" s="1"/>
      <c r="L66" s="1"/>
      <c r="R66" s="1"/>
    </row>
    <row r="67" spans="6:18">
      <c r="F67" s="1"/>
      <c r="G67" s="1"/>
      <c r="L67" s="1"/>
      <c r="R67" s="1"/>
    </row>
    <row r="68" spans="6:18">
      <c r="F68" s="1"/>
      <c r="G68" s="1"/>
      <c r="L68" s="1"/>
      <c r="R68" s="1"/>
    </row>
    <row r="69" spans="6:18">
      <c r="F69" s="1"/>
      <c r="L69" s="1"/>
      <c r="R69" s="1"/>
    </row>
    <row r="70" spans="6:18">
      <c r="F70" s="1"/>
      <c r="G70" s="1"/>
      <c r="L70" s="1"/>
      <c r="R70" s="1"/>
    </row>
    <row r="71" spans="6:18">
      <c r="F71" s="1"/>
      <c r="G71" s="1"/>
      <c r="L71" s="1"/>
      <c r="R71" s="1"/>
    </row>
    <row r="72" spans="6:18">
      <c r="F72" s="1"/>
      <c r="G72" s="1"/>
      <c r="L72" s="1"/>
      <c r="R72" s="1"/>
    </row>
    <row r="73" spans="6:18">
      <c r="F73" s="1"/>
      <c r="G73" s="1"/>
      <c r="L73" s="1"/>
      <c r="R73" s="1"/>
    </row>
    <row r="74" spans="6:18">
      <c r="F74" s="1"/>
      <c r="G74" s="1"/>
      <c r="H74" s="1"/>
      <c r="L74" s="1"/>
      <c r="R74" s="1"/>
    </row>
    <row r="75" spans="6:18">
      <c r="F75" s="1"/>
      <c r="G75" s="1"/>
      <c r="L75" s="1"/>
      <c r="R75" s="1"/>
    </row>
    <row r="76" spans="6:18">
      <c r="F76" s="1"/>
      <c r="G76" s="1"/>
      <c r="H76" s="1"/>
      <c r="L76" s="1"/>
      <c r="R76" s="1"/>
    </row>
    <row r="77" spans="6:18">
      <c r="F77" s="1"/>
      <c r="G77" s="1"/>
      <c r="H77" s="1"/>
      <c r="L77" s="1"/>
      <c r="R77" s="1"/>
    </row>
    <row r="78" spans="6:18">
      <c r="F78" s="1"/>
      <c r="G78" s="1"/>
      <c r="H78" s="1"/>
      <c r="L78" s="1"/>
      <c r="R78" s="1"/>
    </row>
    <row r="79" spans="6:18">
      <c r="F79" s="1"/>
      <c r="G79" s="1"/>
      <c r="H79" s="1"/>
      <c r="L79" s="1"/>
      <c r="R79" s="1"/>
    </row>
    <row r="80" spans="6:18">
      <c r="F80" s="1"/>
      <c r="G80" s="1"/>
      <c r="H80" s="1"/>
      <c r="L80" s="1"/>
      <c r="R80" s="1"/>
    </row>
    <row r="81" spans="6:20">
      <c r="F81" s="1"/>
      <c r="G81" s="1"/>
      <c r="H81" s="1"/>
      <c r="L81" s="1"/>
      <c r="R81" s="1"/>
    </row>
    <row r="82" spans="6:20">
      <c r="F82" s="1"/>
      <c r="G82" s="1"/>
      <c r="H82" s="1"/>
      <c r="L82" s="1"/>
      <c r="R82" s="1"/>
    </row>
    <row r="83" spans="6:20">
      <c r="F83" s="1"/>
      <c r="G83" s="1"/>
      <c r="H83" s="1"/>
      <c r="L83" s="1"/>
      <c r="R83" s="1"/>
    </row>
    <row r="84" spans="6:20">
      <c r="F84" s="1"/>
      <c r="G84" s="1"/>
      <c r="H84" s="1"/>
      <c r="L84" s="1"/>
      <c r="R84" s="1"/>
    </row>
    <row r="85" spans="6:20">
      <c r="F85" s="1"/>
      <c r="G85" s="1"/>
      <c r="H85" s="1"/>
      <c r="L85" s="1"/>
      <c r="R85" s="1"/>
    </row>
    <row r="86" spans="6:20">
      <c r="F86" s="1"/>
      <c r="G86" s="1"/>
      <c r="H86" s="1"/>
      <c r="L86" s="1"/>
      <c r="R86" s="1"/>
    </row>
    <row r="87" spans="6:20">
      <c r="F87" s="1"/>
      <c r="G87" s="1"/>
      <c r="H87" s="1"/>
      <c r="L87" s="1"/>
      <c r="R87" s="1"/>
    </row>
    <row r="88" spans="6:20">
      <c r="F88" s="1"/>
      <c r="G88" s="1"/>
      <c r="L88" s="1"/>
      <c r="R88" s="1"/>
    </row>
    <row r="89" spans="6:20">
      <c r="F89" s="1"/>
      <c r="G89" s="1"/>
      <c r="H89" s="1"/>
      <c r="L89" s="1"/>
      <c r="R89" s="1"/>
    </row>
    <row r="90" spans="6:20">
      <c r="F90" s="1"/>
      <c r="G90" s="1"/>
      <c r="L90" s="1"/>
      <c r="R90" s="1"/>
    </row>
    <row r="91" spans="6:20">
      <c r="F91" s="1"/>
      <c r="L91" s="1"/>
      <c r="R91" s="1"/>
    </row>
    <row r="92" spans="6:20">
      <c r="N92" s="1"/>
      <c r="T92" s="1"/>
    </row>
    <row r="93" spans="6:20">
      <c r="H93" s="1"/>
      <c r="I93" s="1"/>
      <c r="J93" s="1"/>
      <c r="K93" s="1"/>
      <c r="N93" s="1"/>
      <c r="T93" s="1"/>
    </row>
    <row r="94" spans="6:20">
      <c r="N94" s="1"/>
      <c r="T94" s="1"/>
    </row>
    <row r="95" spans="6:20">
      <c r="H95" s="1"/>
      <c r="I95" s="1"/>
      <c r="J95" s="1"/>
      <c r="K95" s="1"/>
      <c r="N95" s="1"/>
      <c r="T95" s="1"/>
    </row>
    <row r="96" spans="6:20">
      <c r="N96" s="1"/>
      <c r="T96" s="1"/>
    </row>
    <row r="97" spans="8:20">
      <c r="H97" s="1"/>
      <c r="I97" s="1"/>
      <c r="N97" s="1"/>
      <c r="T97" s="1"/>
    </row>
    <row r="98" spans="8:20">
      <c r="N98" s="1"/>
      <c r="T98" s="1"/>
    </row>
    <row r="99" spans="8:20">
      <c r="H99" s="1"/>
      <c r="I99" s="1"/>
      <c r="N99" s="1"/>
      <c r="T99" s="1"/>
    </row>
    <row r="100" spans="8:20">
      <c r="N100" s="1"/>
      <c r="T100" s="1"/>
    </row>
    <row r="101" spans="8:20">
      <c r="H101" s="1"/>
      <c r="I101" s="1"/>
      <c r="N101" s="1"/>
      <c r="T101" s="1"/>
    </row>
    <row r="102" spans="8:20">
      <c r="N102" s="1"/>
      <c r="T102" s="1"/>
    </row>
    <row r="103" spans="8:20">
      <c r="H103" s="1"/>
      <c r="I103" s="1"/>
      <c r="J103" s="1"/>
      <c r="K103" s="1"/>
      <c r="L103" s="1"/>
      <c r="M103" s="1"/>
      <c r="N103" s="1"/>
      <c r="T103" s="1"/>
    </row>
    <row r="104" spans="8:20">
      <c r="N104" s="1"/>
      <c r="T104" s="1"/>
    </row>
    <row r="105" spans="8:20">
      <c r="H105" s="1"/>
      <c r="I105" s="1"/>
      <c r="N105" s="1"/>
      <c r="T105" s="1"/>
    </row>
    <row r="106" spans="8:20">
      <c r="N106" s="1"/>
      <c r="T106" s="1"/>
    </row>
    <row r="107" spans="8:20">
      <c r="H107" s="1"/>
      <c r="I107" s="1"/>
      <c r="N107" s="1"/>
      <c r="T107" s="1"/>
    </row>
    <row r="108" spans="8:20">
      <c r="N108" s="1"/>
      <c r="T108" s="1"/>
    </row>
    <row r="109" spans="8:20">
      <c r="H109" s="1"/>
      <c r="I109" s="1"/>
      <c r="N109" s="1"/>
      <c r="T109" s="1"/>
    </row>
    <row r="110" spans="8:20">
      <c r="N110" s="1"/>
      <c r="T110" s="1"/>
    </row>
    <row r="111" spans="8:20">
      <c r="H111" s="1"/>
      <c r="I111" s="1"/>
      <c r="N111" s="1"/>
      <c r="T111" s="1"/>
    </row>
    <row r="112" spans="8:20">
      <c r="N112" s="1"/>
      <c r="T112" s="1"/>
    </row>
    <row r="113" spans="8:20">
      <c r="N113" s="1"/>
      <c r="T113" s="1"/>
    </row>
    <row r="114" spans="8:20">
      <c r="H114" s="1"/>
      <c r="I114" s="1"/>
      <c r="J114" s="1"/>
      <c r="N114" s="1"/>
      <c r="T114" s="1"/>
    </row>
    <row r="115" spans="8:20">
      <c r="N115" s="1"/>
      <c r="T115" s="1"/>
    </row>
    <row r="116" spans="8:20">
      <c r="H116" s="1"/>
      <c r="I116" s="1"/>
      <c r="J116" s="1"/>
      <c r="K116" s="1"/>
      <c r="N116" s="1"/>
      <c r="T116" s="1"/>
    </row>
    <row r="117" spans="8:20">
      <c r="N117" s="1"/>
      <c r="T117" s="1"/>
    </row>
    <row r="118" spans="8:20">
      <c r="H118" s="1"/>
      <c r="I118" s="1"/>
      <c r="N118" s="1"/>
      <c r="T118" s="1"/>
    </row>
    <row r="119" spans="8:20">
      <c r="N119" s="1"/>
      <c r="T119" s="1"/>
    </row>
    <row r="120" spans="8:20">
      <c r="H120" s="1"/>
      <c r="I120" s="1"/>
      <c r="N120" s="1"/>
      <c r="T120" s="1"/>
    </row>
    <row r="121" spans="8:20">
      <c r="N121" s="1"/>
      <c r="T121" s="1"/>
    </row>
    <row r="122" spans="8:20">
      <c r="H122" s="1"/>
      <c r="I122" s="1"/>
      <c r="N122" s="1"/>
      <c r="T122" s="1"/>
    </row>
    <row r="123" spans="8:20">
      <c r="N123" s="1"/>
      <c r="T123" s="1"/>
    </row>
    <row r="124" spans="8:20">
      <c r="H124" s="1"/>
      <c r="I124" s="1"/>
      <c r="J124" s="1"/>
      <c r="K124" s="1"/>
      <c r="L124" s="1"/>
      <c r="M124" s="1"/>
      <c r="N124" s="1"/>
      <c r="T124" s="1"/>
    </row>
    <row r="125" spans="8:20">
      <c r="N125" s="1"/>
      <c r="T125" s="1"/>
    </row>
    <row r="126" spans="8:20">
      <c r="H126" s="1"/>
      <c r="I126" s="1"/>
      <c r="N126" s="1"/>
      <c r="T126" s="1"/>
    </row>
    <row r="127" spans="8:20">
      <c r="N127" s="1"/>
      <c r="T127" s="1"/>
    </row>
    <row r="128" spans="8:20">
      <c r="H128" s="1"/>
      <c r="I128" s="1"/>
      <c r="N128" s="1"/>
      <c r="T128" s="1"/>
    </row>
    <row r="129" spans="8:20">
      <c r="N129" s="1"/>
      <c r="T129" s="1"/>
    </row>
    <row r="130" spans="8:20">
      <c r="H130" s="1"/>
      <c r="I130" s="1"/>
      <c r="N130" s="1"/>
      <c r="T130" s="1"/>
    </row>
    <row r="131" spans="8:20">
      <c r="N131" s="1"/>
      <c r="T131" s="1"/>
    </row>
    <row r="132" spans="8:20">
      <c r="H132" s="1"/>
      <c r="I132" s="1"/>
      <c r="N132" s="1"/>
      <c r="T132" s="1"/>
    </row>
    <row r="133" spans="8:20">
      <c r="N133" s="1"/>
      <c r="T133" s="1"/>
    </row>
    <row r="134" spans="8:20">
      <c r="N134" s="1"/>
      <c r="T134" s="1"/>
    </row>
    <row r="135" spans="8:20">
      <c r="H135" s="1"/>
      <c r="I135" s="1"/>
      <c r="J135" s="1"/>
      <c r="N135" s="1"/>
      <c r="T135" s="1"/>
    </row>
    <row r="136" spans="8:20">
      <c r="N136" s="1"/>
      <c r="T136" s="1"/>
    </row>
    <row r="137" spans="8:20">
      <c r="H137" s="1"/>
      <c r="I137" s="1"/>
      <c r="J137" s="1"/>
      <c r="K137" s="1"/>
      <c r="N137" s="1"/>
      <c r="T137" s="1"/>
    </row>
    <row r="138" spans="8:20">
      <c r="N138" s="1"/>
      <c r="T138" s="1"/>
    </row>
    <row r="139" spans="8:20">
      <c r="H139" s="1"/>
      <c r="I139" s="1"/>
      <c r="N139" s="1"/>
      <c r="T139" s="1"/>
    </row>
    <row r="140" spans="8:20">
      <c r="N140" s="1"/>
      <c r="T140" s="1"/>
    </row>
    <row r="141" spans="8:20">
      <c r="H141" s="1"/>
      <c r="I141" s="1"/>
      <c r="N141" s="1"/>
      <c r="T141" s="1"/>
    </row>
    <row r="142" spans="8:20">
      <c r="N142" s="1"/>
      <c r="T142" s="1"/>
    </row>
    <row r="143" spans="8:20">
      <c r="H143" s="1"/>
      <c r="I143" s="1"/>
      <c r="N143" s="1"/>
      <c r="T143" s="1"/>
    </row>
    <row r="144" spans="8:20">
      <c r="N144" s="1"/>
      <c r="T144" s="1"/>
    </row>
    <row r="145" spans="8:20">
      <c r="H145" s="1"/>
      <c r="I145" s="1"/>
      <c r="J145" s="1"/>
      <c r="K145" s="1"/>
      <c r="L145" s="1"/>
      <c r="M145" s="1"/>
      <c r="N145" s="1"/>
      <c r="T145" s="1"/>
    </row>
    <row r="146" spans="8:20">
      <c r="N146" s="1"/>
      <c r="T146" s="1"/>
    </row>
    <row r="147" spans="8:20">
      <c r="H147" s="1"/>
      <c r="I147" s="1"/>
      <c r="N147" s="1"/>
      <c r="T147" s="1"/>
    </row>
    <row r="148" spans="8:20">
      <c r="N148" s="1"/>
      <c r="T148" s="1"/>
    </row>
    <row r="149" spans="8:20">
      <c r="H149" s="1"/>
      <c r="I149" s="1"/>
      <c r="N149" s="1"/>
      <c r="T149" s="1"/>
    </row>
    <row r="150" spans="8:20">
      <c r="N150" s="1"/>
      <c r="T150" s="1"/>
    </row>
    <row r="151" spans="8:20">
      <c r="H151" s="1"/>
      <c r="I151" s="1"/>
      <c r="N151" s="1"/>
      <c r="T151" s="1"/>
    </row>
    <row r="152" spans="8:20">
      <c r="N152" s="1"/>
      <c r="T152" s="1"/>
    </row>
    <row r="153" spans="8:20">
      <c r="H153" s="1"/>
      <c r="I153" s="1"/>
      <c r="N153" s="1"/>
      <c r="T153" s="1"/>
    </row>
    <row r="154" spans="8:20">
      <c r="N154" s="1"/>
      <c r="T154" s="1"/>
    </row>
    <row r="155" spans="8:20">
      <c r="N155" s="1"/>
      <c r="T155" s="1"/>
    </row>
    <row r="156" spans="8:20">
      <c r="H156" s="1"/>
      <c r="I156" s="1"/>
      <c r="J156" s="1"/>
      <c r="N156" s="1"/>
      <c r="T156" s="1"/>
    </row>
    <row r="157" spans="8:20">
      <c r="N157" s="1"/>
      <c r="T157" s="1"/>
    </row>
    <row r="158" spans="8:20">
      <c r="H158" s="1"/>
      <c r="I158" s="1"/>
      <c r="J158" s="1"/>
      <c r="K158" s="1"/>
      <c r="N158" s="1"/>
      <c r="T158" s="1"/>
    </row>
    <row r="159" spans="8:20">
      <c r="N159" s="1"/>
      <c r="T159" s="1"/>
    </row>
    <row r="160" spans="8:20">
      <c r="H160" s="1"/>
      <c r="I160" s="1"/>
      <c r="N160" s="1"/>
      <c r="T160" s="1"/>
    </row>
    <row r="161" spans="8:20">
      <c r="N161" s="1"/>
      <c r="T161" s="1"/>
    </row>
    <row r="162" spans="8:20">
      <c r="H162" s="1"/>
      <c r="I162" s="1"/>
      <c r="N162" s="1"/>
      <c r="T162" s="1"/>
    </row>
    <row r="163" spans="8:20">
      <c r="N163" s="1"/>
      <c r="T163" s="1"/>
    </row>
    <row r="164" spans="8:20">
      <c r="H164" s="1"/>
      <c r="I164" s="1"/>
      <c r="N164" s="1"/>
      <c r="T164" s="1"/>
    </row>
    <row r="165" spans="8:20">
      <c r="N165" s="1"/>
      <c r="T165" s="1"/>
    </row>
    <row r="166" spans="8:20">
      <c r="H166" s="1"/>
      <c r="I166" s="1"/>
      <c r="J166" s="1"/>
      <c r="K166" s="1"/>
      <c r="L166" s="1"/>
      <c r="M166" s="1"/>
      <c r="N166" s="1"/>
      <c r="T166" s="1"/>
    </row>
    <row r="167" spans="8:20">
      <c r="N167" s="1"/>
      <c r="T167" s="1"/>
    </row>
    <row r="168" spans="8:20">
      <c r="H168" s="1"/>
      <c r="I168" s="1"/>
    </row>
    <row r="170" spans="8:20">
      <c r="H170" s="1"/>
      <c r="I170" s="1"/>
    </row>
    <row r="172" spans="8:20">
      <c r="H172" s="1"/>
      <c r="I172" s="1"/>
    </row>
    <row r="174" spans="8:20">
      <c r="H174" s="1"/>
      <c r="I174" s="1"/>
    </row>
    <row r="177" spans="8:13">
      <c r="H177" s="1"/>
      <c r="I177" s="1"/>
      <c r="J177" s="1"/>
    </row>
    <row r="179" spans="8:13">
      <c r="H179" s="1"/>
      <c r="I179" s="1"/>
      <c r="J179" s="1"/>
      <c r="K179" s="1"/>
    </row>
    <row r="181" spans="8:13">
      <c r="H181" s="1"/>
      <c r="I181" s="1"/>
    </row>
    <row r="183" spans="8:13">
      <c r="H183" s="1"/>
      <c r="I183" s="1"/>
    </row>
    <row r="185" spans="8:13">
      <c r="H185" s="1"/>
      <c r="I185" s="1"/>
    </row>
    <row r="187" spans="8:13">
      <c r="H187" s="1"/>
      <c r="I187" s="1"/>
      <c r="J187" s="1"/>
      <c r="K187" s="1"/>
      <c r="L187" s="1"/>
      <c r="M187" s="1"/>
    </row>
    <row r="189" spans="8:13">
      <c r="H189" s="1"/>
      <c r="I189" s="1"/>
    </row>
    <row r="191" spans="8:13">
      <c r="H191" s="1"/>
      <c r="I191" s="1"/>
    </row>
    <row r="193" spans="8:13">
      <c r="H193" s="1"/>
      <c r="I193" s="1"/>
    </row>
    <row r="195" spans="8:13">
      <c r="H195" s="1"/>
      <c r="I195" s="1"/>
    </row>
    <row r="198" spans="8:13">
      <c r="H198" s="1"/>
      <c r="I198" s="1"/>
      <c r="J198" s="1"/>
    </row>
    <row r="200" spans="8:13">
      <c r="H200" s="1"/>
      <c r="I200" s="1"/>
      <c r="J200" s="1"/>
      <c r="K200" s="1"/>
    </row>
    <row r="202" spans="8:13">
      <c r="H202" s="1"/>
      <c r="I202" s="1"/>
    </row>
    <row r="204" spans="8:13">
      <c r="H204" s="1"/>
      <c r="I204" s="1"/>
    </row>
    <row r="206" spans="8:13">
      <c r="H206" s="1"/>
      <c r="I206" s="1"/>
    </row>
    <row r="208" spans="8:13">
      <c r="H208" s="1"/>
      <c r="I208" s="1"/>
      <c r="J208" s="1"/>
      <c r="K208" s="1"/>
      <c r="L208" s="1"/>
      <c r="M208" s="1"/>
    </row>
    <row r="210" spans="8:11">
      <c r="H210" s="1"/>
      <c r="I210" s="1"/>
    </row>
    <row r="212" spans="8:11">
      <c r="H212" s="1"/>
      <c r="I212" s="1"/>
    </row>
    <row r="214" spans="8:11">
      <c r="H214" s="1"/>
      <c r="I214" s="1"/>
    </row>
    <row r="216" spans="8:11">
      <c r="H216" s="1"/>
      <c r="I216" s="1"/>
    </row>
    <row r="219" spans="8:11">
      <c r="H219" s="1"/>
      <c r="I219" s="1"/>
      <c r="J219" s="1"/>
    </row>
    <row r="221" spans="8:11">
      <c r="H221" s="1"/>
      <c r="I221" s="1"/>
      <c r="J221" s="1"/>
      <c r="K221" s="1"/>
    </row>
    <row r="223" spans="8:11">
      <c r="H223" s="1"/>
      <c r="I223" s="1"/>
    </row>
    <row r="225" spans="8:13">
      <c r="H225" s="1"/>
      <c r="I225" s="1"/>
    </row>
    <row r="227" spans="8:13">
      <c r="H227" s="1"/>
      <c r="I227" s="1"/>
    </row>
    <row r="229" spans="8:13">
      <c r="H229" s="1"/>
      <c r="I229" s="1"/>
      <c r="J229" s="1"/>
      <c r="K229" s="1"/>
      <c r="L229" s="1"/>
      <c r="M229" s="1"/>
    </row>
    <row r="231" spans="8:13">
      <c r="H231" s="1"/>
      <c r="I231" s="1"/>
    </row>
    <row r="233" spans="8:13">
      <c r="H233" s="1"/>
      <c r="I233" s="1"/>
    </row>
    <row r="235" spans="8:13">
      <c r="H235" s="1"/>
      <c r="I235" s="1"/>
    </row>
    <row r="237" spans="8:13">
      <c r="H237" s="1"/>
      <c r="I237" s="1"/>
    </row>
    <row r="240" spans="8:13">
      <c r="H240" s="1"/>
      <c r="I240" s="1"/>
    </row>
    <row r="242" spans="8:13">
      <c r="H242" s="1"/>
      <c r="I242" s="1"/>
      <c r="J242" s="1"/>
      <c r="K242" s="1"/>
    </row>
    <row r="244" spans="8:13">
      <c r="H244" s="1"/>
      <c r="I244" s="1"/>
    </row>
    <row r="246" spans="8:13">
      <c r="H246" s="1"/>
      <c r="I246" s="1"/>
    </row>
    <row r="248" spans="8:13">
      <c r="H248" s="1"/>
      <c r="I248" s="1"/>
    </row>
    <row r="250" spans="8:13">
      <c r="H250" s="1"/>
      <c r="I250" s="1"/>
      <c r="J250" s="1"/>
      <c r="K250" s="1"/>
      <c r="L250" s="1"/>
      <c r="M250" s="1"/>
    </row>
    <row r="252" spans="8:13">
      <c r="H252" s="1"/>
      <c r="I252" s="1"/>
    </row>
    <row r="254" spans="8:13">
      <c r="H254" s="1"/>
      <c r="I254" s="1"/>
    </row>
    <row r="256" spans="8:13">
      <c r="H256" s="1"/>
      <c r="I256" s="1"/>
    </row>
    <row r="258" spans="8:13">
      <c r="H258" s="1"/>
      <c r="I258" s="1"/>
    </row>
    <row r="261" spans="8:13">
      <c r="H261" s="1"/>
      <c r="I261" s="1"/>
    </row>
    <row r="263" spans="8:13">
      <c r="H263" s="1"/>
      <c r="I263" s="1"/>
      <c r="J263" s="1"/>
      <c r="K263" s="1"/>
    </row>
    <row r="265" spans="8:13">
      <c r="H265" s="1"/>
      <c r="I265" s="1"/>
    </row>
    <row r="267" spans="8:13">
      <c r="H267" s="1"/>
      <c r="I267" s="1"/>
    </row>
    <row r="269" spans="8:13">
      <c r="H269" s="1"/>
      <c r="I269" s="1"/>
    </row>
    <row r="271" spans="8:13">
      <c r="H271" s="1"/>
      <c r="I271" s="1"/>
      <c r="J271" s="1"/>
      <c r="K271" s="1"/>
      <c r="L271" s="1"/>
      <c r="M271" s="1"/>
    </row>
    <row r="273" spans="8:11">
      <c r="H273" s="1"/>
      <c r="I273" s="1"/>
    </row>
    <row r="275" spans="8:11">
      <c r="H275" s="1"/>
      <c r="I275" s="1"/>
    </row>
    <row r="277" spans="8:11">
      <c r="H277" s="1"/>
      <c r="I277" s="1"/>
    </row>
    <row r="279" spans="8:11">
      <c r="H279" s="1"/>
      <c r="I279" s="1"/>
    </row>
    <row r="282" spans="8:11">
      <c r="H282" s="1"/>
    </row>
    <row r="284" spans="8:11">
      <c r="H284" s="1"/>
      <c r="I284" s="1"/>
      <c r="J284" s="1"/>
      <c r="K284" s="1"/>
    </row>
    <row r="286" spans="8:11">
      <c r="H286" s="1"/>
      <c r="I286" s="1"/>
    </row>
    <row r="288" spans="8:11">
      <c r="H288" s="1"/>
      <c r="I288" s="1"/>
    </row>
    <row r="290" spans="8:12">
      <c r="H290" s="1"/>
      <c r="I290" s="1"/>
    </row>
    <row r="292" spans="8:12">
      <c r="H292" s="1"/>
      <c r="I292" s="1"/>
      <c r="J292" s="1"/>
      <c r="K292" s="1"/>
      <c r="L292" s="1"/>
    </row>
    <row r="294" spans="8:12">
      <c r="H294" s="1"/>
      <c r="I294" s="1"/>
    </row>
    <row r="296" spans="8:12">
      <c r="H296" s="1"/>
      <c r="I296" s="1"/>
    </row>
    <row r="298" spans="8:12">
      <c r="H298" s="1"/>
      <c r="I298" s="1"/>
    </row>
    <row r="300" spans="8:12">
      <c r="H300" s="1"/>
      <c r="I300" s="1"/>
    </row>
    <row r="303" spans="8:12">
      <c r="H303" s="1"/>
    </row>
    <row r="305" spans="8:12">
      <c r="H305" s="1"/>
      <c r="I305" s="1"/>
      <c r="J305" s="1"/>
      <c r="K305" s="1"/>
    </row>
    <row r="307" spans="8:12">
      <c r="H307" s="1"/>
      <c r="I307" s="1"/>
    </row>
    <row r="309" spans="8:12">
      <c r="H309" s="1"/>
      <c r="I309" s="1"/>
    </row>
    <row r="311" spans="8:12">
      <c r="H311" s="1"/>
      <c r="I311" s="1"/>
    </row>
    <row r="313" spans="8:12">
      <c r="H313" s="1"/>
      <c r="I313" s="1"/>
      <c r="J313" s="1"/>
      <c r="K313" s="1"/>
      <c r="L313" s="1"/>
    </row>
    <row r="315" spans="8:12">
      <c r="H315" s="1"/>
      <c r="I315" s="1"/>
    </row>
    <row r="317" spans="8:12">
      <c r="H317" s="1"/>
      <c r="I317" s="1"/>
    </row>
    <row r="319" spans="8:12">
      <c r="H319" s="1"/>
      <c r="I319" s="1"/>
    </row>
    <row r="321" spans="8:12">
      <c r="H321" s="1"/>
      <c r="I321" s="1"/>
    </row>
    <row r="324" spans="8:12">
      <c r="H324" s="1"/>
      <c r="I324" s="1"/>
    </row>
    <row r="326" spans="8:12">
      <c r="H326" s="1"/>
      <c r="I326" s="1"/>
      <c r="J326" s="1"/>
      <c r="K326" s="1"/>
    </row>
    <row r="328" spans="8:12">
      <c r="H328" s="1"/>
      <c r="I328" s="1"/>
    </row>
    <row r="330" spans="8:12">
      <c r="H330" s="1"/>
      <c r="I330" s="1"/>
    </row>
    <row r="332" spans="8:12">
      <c r="H332" s="1"/>
      <c r="I332" s="1"/>
    </row>
    <row r="334" spans="8:12">
      <c r="H334" s="1"/>
      <c r="I334" s="1"/>
      <c r="J334" s="1"/>
      <c r="K334" s="1"/>
      <c r="L334" s="1"/>
    </row>
    <row r="336" spans="8:12">
      <c r="H336" s="1"/>
      <c r="I336" s="1"/>
    </row>
    <row r="338" spans="8:11">
      <c r="H338" s="1"/>
      <c r="I338" s="1"/>
    </row>
    <row r="340" spans="8:11">
      <c r="H340" s="1"/>
      <c r="I340" s="1"/>
    </row>
    <row r="342" spans="8:11">
      <c r="H342" s="1"/>
      <c r="I342" s="1"/>
    </row>
    <row r="345" spans="8:11">
      <c r="H345" s="1"/>
      <c r="I345" s="1"/>
    </row>
    <row r="347" spans="8:11">
      <c r="H347" s="1"/>
      <c r="I347" s="1"/>
      <c r="J347" s="1"/>
      <c r="K347" s="1"/>
    </row>
    <row r="349" spans="8:11">
      <c r="H349" s="1"/>
      <c r="I349" s="1"/>
    </row>
    <row r="351" spans="8:11">
      <c r="H351" s="1"/>
      <c r="I351" s="1"/>
    </row>
    <row r="353" spans="8:12">
      <c r="H353" s="1"/>
      <c r="I353" s="1"/>
    </row>
    <row r="355" spans="8:12">
      <c r="H355" s="1"/>
      <c r="I355" s="1"/>
      <c r="J355" s="1"/>
      <c r="K355" s="1"/>
      <c r="L355" s="1"/>
    </row>
    <row r="357" spans="8:12">
      <c r="H357" s="1"/>
      <c r="I357" s="1"/>
    </row>
    <row r="359" spans="8:12">
      <c r="H359" s="1"/>
      <c r="I359" s="1"/>
    </row>
    <row r="361" spans="8:12">
      <c r="H361" s="1"/>
      <c r="I361" s="1"/>
    </row>
    <row r="363" spans="8:12">
      <c r="H363" s="1"/>
      <c r="I363" s="1"/>
    </row>
    <row r="366" spans="8:12">
      <c r="H366" s="1"/>
      <c r="I366" s="1"/>
      <c r="J366" s="1"/>
    </row>
    <row r="368" spans="8:12">
      <c r="H368" s="1"/>
      <c r="I368" s="1"/>
      <c r="J368" s="1"/>
      <c r="K368" s="1"/>
    </row>
    <row r="370" spans="8:13">
      <c r="H370" s="1"/>
      <c r="I370" s="1"/>
    </row>
    <row r="372" spans="8:13">
      <c r="H372" s="1"/>
      <c r="I372" s="1"/>
    </row>
    <row r="374" spans="8:13">
      <c r="H374" s="1"/>
      <c r="I374" s="1"/>
    </row>
    <row r="376" spans="8:13">
      <c r="H376" s="1"/>
      <c r="I376" s="1"/>
      <c r="J376" s="1"/>
      <c r="K376" s="1"/>
      <c r="L376" s="1"/>
      <c r="M376" s="1"/>
    </row>
    <row r="378" spans="8:13">
      <c r="H378" s="1"/>
      <c r="I378" s="1"/>
    </row>
    <row r="380" spans="8:13">
      <c r="H380" s="1"/>
      <c r="I380" s="1"/>
    </row>
    <row r="382" spans="8:13">
      <c r="H382" s="1"/>
      <c r="I382" s="1"/>
    </row>
    <row r="384" spans="8:13">
      <c r="H384" s="1"/>
      <c r="I384" s="1"/>
    </row>
    <row r="387" spans="8:13">
      <c r="H387" s="1"/>
      <c r="I387" s="1"/>
      <c r="J387" s="1"/>
    </row>
    <row r="389" spans="8:13">
      <c r="H389" s="1"/>
      <c r="I389" s="1"/>
      <c r="J389" s="1"/>
      <c r="K389" s="1"/>
    </row>
    <row r="391" spans="8:13">
      <c r="H391" s="1"/>
      <c r="I391" s="1"/>
    </row>
    <row r="393" spans="8:13">
      <c r="H393" s="1"/>
      <c r="I393" s="1"/>
    </row>
    <row r="395" spans="8:13">
      <c r="H395" s="1"/>
      <c r="I395" s="1"/>
    </row>
    <row r="397" spans="8:13">
      <c r="H397" s="1"/>
      <c r="I397" s="1"/>
      <c r="J397" s="1"/>
      <c r="K397" s="1"/>
      <c r="L397" s="1"/>
      <c r="M397" s="1"/>
    </row>
    <row r="399" spans="8:13">
      <c r="H399" s="1"/>
      <c r="I399" s="1"/>
    </row>
    <row r="401" spans="8:11">
      <c r="H401" s="1"/>
      <c r="I401" s="1"/>
    </row>
    <row r="403" spans="8:11">
      <c r="H403" s="1"/>
      <c r="I403" s="1"/>
    </row>
    <row r="405" spans="8:11">
      <c r="H405" s="1"/>
      <c r="I405" s="1"/>
    </row>
    <row r="408" spans="8:11">
      <c r="H408" s="1"/>
      <c r="I408" s="1"/>
      <c r="J408" s="1"/>
    </row>
    <row r="410" spans="8:11">
      <c r="H410" s="1"/>
      <c r="I410" s="1"/>
      <c r="J410" s="1"/>
      <c r="K410" s="1"/>
    </row>
    <row r="412" spans="8:11">
      <c r="H412" s="1"/>
      <c r="I412" s="1"/>
    </row>
    <row r="414" spans="8:11">
      <c r="H414" s="1"/>
      <c r="I414" s="1"/>
    </row>
    <row r="416" spans="8:11">
      <c r="H416" s="1"/>
      <c r="I416" s="1"/>
    </row>
    <row r="418" spans="8:13">
      <c r="H418" s="1"/>
      <c r="I418" s="1"/>
      <c r="J418" s="1"/>
      <c r="K418" s="1"/>
      <c r="L418" s="1"/>
      <c r="M418" s="1"/>
    </row>
    <row r="420" spans="8:13">
      <c r="H420" s="1"/>
      <c r="I420" s="1"/>
    </row>
    <row r="422" spans="8:13">
      <c r="H422" s="1"/>
      <c r="I422" s="1"/>
    </row>
    <row r="424" spans="8:13">
      <c r="H424" s="1"/>
      <c r="I424" s="1"/>
    </row>
    <row r="426" spans="8:13">
      <c r="H426" s="1"/>
      <c r="I426" s="1"/>
    </row>
    <row r="429" spans="8:13">
      <c r="H429" s="1"/>
      <c r="I429" s="1"/>
      <c r="J429" s="1"/>
      <c r="K429" s="1"/>
    </row>
    <row r="431" spans="8:13">
      <c r="H431" s="1"/>
      <c r="I431" s="1"/>
      <c r="J431" s="1"/>
      <c r="K431" s="1"/>
    </row>
    <row r="433" spans="8:13">
      <c r="H433" s="1"/>
      <c r="I433" s="1"/>
    </row>
    <row r="435" spans="8:13">
      <c r="H435" s="1"/>
      <c r="I435" s="1"/>
    </row>
    <row r="437" spans="8:13">
      <c r="H437" s="1"/>
      <c r="I437" s="1"/>
    </row>
    <row r="439" spans="8:13">
      <c r="H439" s="1"/>
      <c r="I439" s="1"/>
      <c r="J439" s="1"/>
      <c r="K439" s="1"/>
      <c r="L439" s="1"/>
      <c r="M439" s="1"/>
    </row>
    <row r="441" spans="8:13">
      <c r="H441" s="1"/>
      <c r="I441" s="1"/>
    </row>
    <row r="443" spans="8:13">
      <c r="H443" s="1"/>
      <c r="I443" s="1"/>
    </row>
    <row r="445" spans="8:13">
      <c r="H445" s="1"/>
      <c r="I445" s="1"/>
    </row>
    <row r="447" spans="8:13">
      <c r="H447" s="1"/>
      <c r="I447" s="1"/>
    </row>
    <row r="450" spans="8:13">
      <c r="H450" s="1"/>
      <c r="I450" s="1"/>
      <c r="J450" s="1"/>
      <c r="K450" s="1"/>
    </row>
    <row r="452" spans="8:13">
      <c r="H452" s="1"/>
      <c r="I452" s="1"/>
      <c r="J452" s="1"/>
      <c r="K452" s="1"/>
    </row>
    <row r="454" spans="8:13">
      <c r="H454" s="1"/>
      <c r="I454" s="1"/>
    </row>
    <row r="456" spans="8:13">
      <c r="H456" s="1"/>
      <c r="I456" s="1"/>
    </row>
    <row r="458" spans="8:13">
      <c r="H458" s="1"/>
      <c r="I458" s="1"/>
    </row>
    <row r="460" spans="8:13">
      <c r="H460" s="1"/>
      <c r="I460" s="1"/>
      <c r="J460" s="1"/>
      <c r="K460" s="1"/>
      <c r="L460" s="1"/>
      <c r="M460" s="1"/>
    </row>
    <row r="462" spans="8:13">
      <c r="H462" s="1"/>
      <c r="I462" s="1"/>
    </row>
    <row r="464" spans="8:13">
      <c r="H464" s="1"/>
      <c r="I464" s="1"/>
    </row>
    <row r="466" spans="8:12">
      <c r="H466" s="1"/>
      <c r="I466" s="1"/>
    </row>
    <row r="468" spans="8:12">
      <c r="H468" s="1"/>
      <c r="I468" s="1"/>
    </row>
    <row r="471" spans="8:12">
      <c r="H471" s="1"/>
      <c r="I471" s="1"/>
      <c r="J471" s="1"/>
      <c r="K471" s="1"/>
      <c r="L471" s="1"/>
    </row>
    <row r="473" spans="8:12">
      <c r="H473" s="1"/>
      <c r="I473" s="1"/>
      <c r="J473" s="1"/>
      <c r="K473" s="1"/>
    </row>
    <row r="475" spans="8:12">
      <c r="H475" s="1"/>
      <c r="I475" s="1"/>
    </row>
    <row r="477" spans="8:12">
      <c r="H477" s="1"/>
      <c r="I477" s="1"/>
    </row>
    <row r="479" spans="8:12">
      <c r="H479" s="1"/>
      <c r="I479" s="1"/>
    </row>
    <row r="481" spans="8:14">
      <c r="H481" s="1"/>
      <c r="I481" s="1"/>
      <c r="J481" s="1"/>
      <c r="K481" s="1"/>
      <c r="L481" s="1"/>
      <c r="M481" s="1"/>
      <c r="N481" s="1"/>
    </row>
    <row r="483" spans="8:14">
      <c r="H483" s="1"/>
      <c r="I483" s="1"/>
    </row>
    <row r="485" spans="8:14">
      <c r="H485" s="1"/>
      <c r="I485" s="1"/>
    </row>
    <row r="487" spans="8:14">
      <c r="H487" s="1"/>
      <c r="I487" s="1"/>
    </row>
    <row r="489" spans="8:14">
      <c r="H489" s="1"/>
      <c r="I489" s="1"/>
    </row>
    <row r="492" spans="8:14">
      <c r="H492" s="1"/>
      <c r="I492" s="1"/>
      <c r="J492" s="1"/>
      <c r="K492" s="1"/>
      <c r="L492" s="1"/>
    </row>
    <row r="494" spans="8:14">
      <c r="H494" s="1"/>
      <c r="I494" s="1"/>
      <c r="J494" s="1"/>
      <c r="K494" s="1"/>
    </row>
    <row r="496" spans="8:14">
      <c r="H496" s="1"/>
      <c r="I496" s="1"/>
    </row>
    <row r="498" spans="8:14">
      <c r="H498" s="1"/>
      <c r="I498" s="1"/>
    </row>
    <row r="500" spans="8:14">
      <c r="H500" s="1"/>
      <c r="I500" s="1"/>
    </row>
    <row r="502" spans="8:14">
      <c r="H502" s="1"/>
      <c r="I502" s="1"/>
      <c r="J502" s="1"/>
      <c r="K502" s="1"/>
      <c r="L502" s="1"/>
      <c r="M502" s="1"/>
      <c r="N502" s="1"/>
    </row>
    <row r="504" spans="8:14">
      <c r="H504" s="1"/>
      <c r="I504" s="1"/>
    </row>
    <row r="506" spans="8:14">
      <c r="H506" s="1"/>
      <c r="I506" s="1"/>
    </row>
    <row r="508" spans="8:14">
      <c r="H508" s="1"/>
      <c r="I508" s="1"/>
    </row>
    <row r="510" spans="8:14">
      <c r="H510" s="1"/>
      <c r="I510" s="1"/>
    </row>
    <row r="513" spans="8:13">
      <c r="H513" s="1"/>
      <c r="I513" s="1"/>
      <c r="J513" s="1"/>
    </row>
    <row r="515" spans="8:13">
      <c r="H515" s="1"/>
      <c r="I515" s="1"/>
      <c r="J515" s="1"/>
      <c r="K515" s="1"/>
    </row>
    <row r="517" spans="8:13">
      <c r="H517" s="1"/>
      <c r="I517" s="1"/>
    </row>
    <row r="519" spans="8:13">
      <c r="H519" s="1"/>
      <c r="I519" s="1"/>
    </row>
    <row r="521" spans="8:13">
      <c r="H521" s="1"/>
      <c r="I521" s="1"/>
    </row>
    <row r="523" spans="8:13">
      <c r="H523" s="1"/>
      <c r="I523" s="1"/>
      <c r="J523" s="1"/>
      <c r="K523" s="1"/>
      <c r="L523" s="1"/>
      <c r="M523" s="1"/>
    </row>
    <row r="525" spans="8:13">
      <c r="H525" s="1"/>
      <c r="I525" s="1"/>
    </row>
    <row r="527" spans="8:13">
      <c r="H527" s="1"/>
      <c r="I527" s="1"/>
    </row>
    <row r="529" spans="8:13">
      <c r="H529" s="1"/>
      <c r="I529" s="1"/>
    </row>
    <row r="531" spans="8:13">
      <c r="H531" s="1"/>
      <c r="I531" s="1"/>
    </row>
    <row r="534" spans="8:13">
      <c r="H534" s="1"/>
      <c r="I534" s="1"/>
      <c r="J534" s="1"/>
      <c r="K534" s="1"/>
    </row>
    <row r="536" spans="8:13">
      <c r="H536" s="1"/>
      <c r="I536" s="1"/>
      <c r="J536" s="1"/>
      <c r="K536" s="1"/>
    </row>
    <row r="538" spans="8:13">
      <c r="H538" s="1"/>
      <c r="I538" s="1"/>
    </row>
    <row r="540" spans="8:13">
      <c r="H540" s="1"/>
      <c r="I540" s="1"/>
    </row>
    <row r="542" spans="8:13">
      <c r="H542" s="1"/>
      <c r="I542" s="1"/>
    </row>
    <row r="544" spans="8:13">
      <c r="H544" s="1"/>
      <c r="I544" s="1"/>
      <c r="J544" s="1"/>
      <c r="K544" s="1"/>
      <c r="L544" s="1"/>
      <c r="M544" s="1"/>
    </row>
    <row r="546" spans="8:13">
      <c r="H546" s="1"/>
      <c r="I546" s="1"/>
    </row>
    <row r="548" spans="8:13">
      <c r="H548" s="1"/>
      <c r="I548" s="1"/>
    </row>
    <row r="550" spans="8:13">
      <c r="H550" s="1"/>
      <c r="I550" s="1"/>
    </row>
    <row r="552" spans="8:13">
      <c r="H552" s="1"/>
      <c r="I552" s="1"/>
    </row>
    <row r="554" spans="8:13">
      <c r="I554" s="1"/>
      <c r="J554" s="1"/>
      <c r="K554" s="1"/>
    </row>
    <row r="555" spans="8:13">
      <c r="I555" s="1"/>
      <c r="J555" s="1"/>
      <c r="K555" s="1"/>
    </row>
    <row r="556" spans="8:13">
      <c r="H556" s="1"/>
      <c r="I556" s="1"/>
      <c r="J556" s="1"/>
      <c r="K556" s="1"/>
    </row>
    <row r="557" spans="8:13">
      <c r="H557" s="1"/>
      <c r="I557" s="1"/>
      <c r="J557" s="1"/>
      <c r="K557" s="1"/>
    </row>
    <row r="558" spans="8:13">
      <c r="H558" s="1"/>
      <c r="I558" s="1"/>
      <c r="J558" s="1"/>
      <c r="K558" s="1"/>
    </row>
    <row r="559" spans="8:13">
      <c r="I559" s="1"/>
      <c r="J559" s="1"/>
      <c r="K559" s="1"/>
    </row>
    <row r="560" spans="8:13">
      <c r="I560" s="1"/>
      <c r="J560" s="1"/>
      <c r="K560" s="1"/>
      <c r="L560" s="1"/>
      <c r="M560" s="1"/>
    </row>
    <row r="561" spans="8:13">
      <c r="I561" s="1"/>
      <c r="J561" s="1"/>
      <c r="K561" s="1"/>
      <c r="L561" s="1"/>
      <c r="M561" s="1"/>
    </row>
    <row r="562" spans="8:13">
      <c r="H562" s="1"/>
      <c r="I562" s="1"/>
      <c r="J562" s="1"/>
      <c r="K562" s="1"/>
      <c r="L562" s="1"/>
      <c r="M562" s="1"/>
    </row>
    <row r="563" spans="8:13">
      <c r="H563" s="1"/>
      <c r="I563" s="1"/>
      <c r="J563" s="1"/>
      <c r="K563" s="1"/>
      <c r="L563" s="1"/>
      <c r="M563" s="1"/>
    </row>
    <row r="564" spans="8:13">
      <c r="H564" s="1"/>
      <c r="I564" s="1"/>
      <c r="J564" s="1"/>
      <c r="K564" s="1"/>
      <c r="L564" s="1"/>
      <c r="M564" s="1"/>
    </row>
    <row r="565" spans="8:13">
      <c r="I565" s="1"/>
      <c r="J565" s="1"/>
      <c r="K565" s="1"/>
      <c r="L565" s="1"/>
      <c r="M565" s="1"/>
    </row>
    <row r="566" spans="8:13">
      <c r="I566" s="1"/>
      <c r="J566" s="1"/>
      <c r="K566" s="1"/>
    </row>
    <row r="567" spans="8:13">
      <c r="I567" s="1"/>
      <c r="J567" s="1"/>
      <c r="K567" s="1"/>
      <c r="L567" s="1"/>
      <c r="M567" s="1"/>
    </row>
    <row r="568" spans="8:13">
      <c r="H568" s="1"/>
      <c r="I568" s="1"/>
      <c r="J568" s="1"/>
      <c r="K568" s="1"/>
    </row>
    <row r="569" spans="8:13">
      <c r="H569" s="1"/>
      <c r="I569" s="1"/>
      <c r="J569" s="1"/>
      <c r="K569" s="1"/>
      <c r="L569" s="1"/>
      <c r="M569" s="1"/>
    </row>
    <row r="570" spans="8:13">
      <c r="H570" s="1"/>
      <c r="I570" s="1"/>
      <c r="J570" s="1"/>
      <c r="K570" s="1"/>
      <c r="L570" s="1"/>
    </row>
    <row r="571" spans="8:13">
      <c r="I571" s="1"/>
      <c r="J571" s="1"/>
      <c r="K571" s="1"/>
      <c r="L571" s="1"/>
      <c r="M571" s="1"/>
    </row>
    <row r="572" spans="8:13">
      <c r="I572" s="1"/>
      <c r="J572" s="1"/>
    </row>
    <row r="573" spans="8:13">
      <c r="I573" s="1"/>
      <c r="J573" s="1"/>
      <c r="K573" s="1"/>
      <c r="L573" s="1"/>
      <c r="M573" s="1"/>
    </row>
    <row r="574" spans="8:13">
      <c r="H574" s="1"/>
      <c r="I574" s="1"/>
    </row>
    <row r="575" spans="8:13">
      <c r="H575" s="1"/>
      <c r="I575" s="1"/>
      <c r="J575" s="1"/>
      <c r="K575" s="1"/>
      <c r="L575" s="1"/>
      <c r="M575" s="1"/>
    </row>
    <row r="576" spans="8:13">
      <c r="H576" s="1"/>
      <c r="I576" s="1"/>
      <c r="J576" s="1"/>
    </row>
    <row r="577" spans="8:13">
      <c r="I577" s="1"/>
      <c r="J577" s="1"/>
      <c r="K577" s="1"/>
      <c r="L577" s="1"/>
      <c r="M577" s="1"/>
    </row>
    <row r="578" spans="8:13">
      <c r="I578" s="1"/>
    </row>
    <row r="579" spans="8:13">
      <c r="I579" s="1"/>
    </row>
    <row r="580" spans="8:13">
      <c r="H580" s="1"/>
      <c r="I580" s="1"/>
    </row>
    <row r="581" spans="8:13">
      <c r="H581" s="1"/>
      <c r="I581" s="1"/>
    </row>
    <row r="582" spans="8:13">
      <c r="H582" s="1"/>
      <c r="I582" s="1"/>
    </row>
    <row r="583" spans="8:13">
      <c r="I583" s="1"/>
    </row>
    <row r="584" spans="8:13">
      <c r="I584" s="1"/>
    </row>
    <row r="585" spans="8:13">
      <c r="I585" s="1"/>
    </row>
    <row r="586" spans="8:13">
      <c r="H586" s="1"/>
      <c r="I586" s="1"/>
    </row>
    <row r="587" spans="8:13">
      <c r="H587" s="1"/>
      <c r="I587" s="1"/>
    </row>
    <row r="588" spans="8:13">
      <c r="H588" s="1"/>
      <c r="I588" s="1"/>
    </row>
    <row r="589" spans="8:13">
      <c r="I589" s="1"/>
    </row>
    <row r="590" spans="8:13">
      <c r="I590" s="1"/>
      <c r="J590" s="1"/>
    </row>
    <row r="591" spans="8:13">
      <c r="I591" s="1"/>
      <c r="J591" s="1"/>
    </row>
    <row r="592" spans="8:13">
      <c r="H592" s="1"/>
      <c r="I592" s="1"/>
    </row>
    <row r="593" spans="8:10">
      <c r="H593" s="1"/>
      <c r="I593" s="1"/>
    </row>
    <row r="594" spans="8:10">
      <c r="H594" s="1"/>
      <c r="I594" s="1"/>
    </row>
    <row r="595" spans="8:10">
      <c r="I595" s="1"/>
      <c r="J595" s="1"/>
    </row>
    <row r="596" spans="8:10">
      <c r="I596" s="1"/>
      <c r="J596" s="1"/>
    </row>
    <row r="597" spans="8:10">
      <c r="I597" s="1"/>
      <c r="J597" s="1"/>
    </row>
    <row r="598" spans="8:10">
      <c r="H598" s="1"/>
      <c r="I598" s="1"/>
    </row>
    <row r="599" spans="8:10">
      <c r="H599" s="1"/>
      <c r="I599" s="1"/>
    </row>
    <row r="600" spans="8:10">
      <c r="H600" s="1"/>
      <c r="I600" s="1"/>
    </row>
    <row r="601" spans="8:10">
      <c r="I601" s="1"/>
      <c r="J601" s="1"/>
    </row>
    <row r="602" spans="8:10">
      <c r="I602" s="1"/>
      <c r="J602" s="1"/>
    </row>
    <row r="603" spans="8:10">
      <c r="I603" s="1"/>
      <c r="J603" s="1"/>
    </row>
    <row r="604" spans="8:10">
      <c r="H604" s="1"/>
      <c r="I604" s="1"/>
    </row>
    <row r="605" spans="8:10">
      <c r="H605" s="1"/>
      <c r="I605" s="1"/>
    </row>
    <row r="606" spans="8:10">
      <c r="H606" s="1"/>
      <c r="I606" s="1"/>
    </row>
    <row r="607" spans="8:10">
      <c r="I607" s="1"/>
      <c r="J607" s="1"/>
    </row>
    <row r="608" spans="8:10">
      <c r="I608" s="1"/>
      <c r="J608" s="1"/>
    </row>
    <row r="609" spans="8:10">
      <c r="I609" s="1"/>
      <c r="J609" s="1"/>
    </row>
    <row r="610" spans="8:10">
      <c r="H610" s="1"/>
      <c r="I610" s="1"/>
    </row>
    <row r="611" spans="8:10">
      <c r="H611" s="1"/>
      <c r="I611" s="1"/>
    </row>
    <row r="612" spans="8:10">
      <c r="H612" s="1"/>
      <c r="I612" s="1"/>
    </row>
    <row r="613" spans="8:10">
      <c r="I613" s="1"/>
      <c r="J613" s="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Sheet1!$D$42:$AH$42</xm:f>
              <xm:sqref>D42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B14" sqref="B14"/>
    </sheetView>
  </sheetViews>
  <sheetFormatPr baseColWidth="10" defaultColWidth="8.83203125" defaultRowHeight="14" x14ac:dyDescent="0"/>
  <cols>
    <col min="6" max="6" width="8.83203125" customWidth="1"/>
    <col min="30" max="30" width="8.83203125" customWidth="1"/>
  </cols>
  <sheetData>
    <row r="1" spans="1:30">
      <c r="A1" t="s">
        <v>41</v>
      </c>
    </row>
    <row r="3" spans="1:30">
      <c r="E3" t="s">
        <v>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4" spans="1:30">
      <c r="A4" t="s">
        <v>7</v>
      </c>
      <c r="B4">
        <v>0.15</v>
      </c>
      <c r="E4" t="s">
        <v>8</v>
      </c>
      <c r="F4">
        <f t="shared" ref="F4:AC4" si="0">EXP(-M*(age-1))</f>
        <v>1</v>
      </c>
      <c r="G4">
        <f t="shared" si="0"/>
        <v>0.86070797642505781</v>
      </c>
      <c r="H4">
        <f t="shared" si="0"/>
        <v>0.74081822068171788</v>
      </c>
      <c r="I4">
        <f t="shared" si="0"/>
        <v>0.63762815162177333</v>
      </c>
      <c r="J4">
        <f t="shared" si="0"/>
        <v>0.54881163609402639</v>
      </c>
      <c r="K4">
        <f t="shared" si="0"/>
        <v>0.47236655274101469</v>
      </c>
      <c r="L4">
        <f t="shared" si="0"/>
        <v>0.40656965974059917</v>
      </c>
      <c r="M4">
        <f t="shared" si="0"/>
        <v>0.34993774911115533</v>
      </c>
      <c r="N4">
        <f t="shared" si="0"/>
        <v>0.30119421191220214</v>
      </c>
      <c r="O4">
        <f t="shared" si="0"/>
        <v>0.25924026064589156</v>
      </c>
      <c r="P4">
        <f t="shared" si="0"/>
        <v>0.22313016014842982</v>
      </c>
      <c r="Q4">
        <f t="shared" si="0"/>
        <v>0.19204990862075413</v>
      </c>
      <c r="R4">
        <f t="shared" si="0"/>
        <v>0.16529888822158656</v>
      </c>
      <c r="S4">
        <f t="shared" si="0"/>
        <v>0.14227407158651359</v>
      </c>
      <c r="T4">
        <f t="shared" si="0"/>
        <v>0.12245642825298191</v>
      </c>
      <c r="U4">
        <f t="shared" si="0"/>
        <v>0.10539922456186433</v>
      </c>
      <c r="V4">
        <f t="shared" si="0"/>
        <v>9.0717953289412512E-2</v>
      </c>
      <c r="W4">
        <f t="shared" si="0"/>
        <v>7.8081666001153169E-2</v>
      </c>
      <c r="X4">
        <f t="shared" si="0"/>
        <v>6.7205512739749784E-2</v>
      </c>
      <c r="Y4">
        <f t="shared" si="0"/>
        <v>5.7844320874838456E-2</v>
      </c>
      <c r="Z4">
        <f t="shared" si="0"/>
        <v>4.9787068367863944E-2</v>
      </c>
      <c r="AA4">
        <f t="shared" si="0"/>
        <v>4.2852126867040187E-2</v>
      </c>
      <c r="AB4">
        <f t="shared" si="0"/>
        <v>3.6883167401240015E-2</v>
      </c>
      <c r="AC4">
        <f t="shared" si="0"/>
        <v>3.1745636378067953E-2</v>
      </c>
      <c r="AD4">
        <f>EXP(-M*(age-1))/(1-EXP(-M))</f>
        <v>0.19616142939148129</v>
      </c>
    </row>
    <row r="5" spans="1:30">
      <c r="A5" t="s">
        <v>9</v>
      </c>
      <c r="B5">
        <v>8</v>
      </c>
      <c r="E5" t="s">
        <v>46</v>
      </c>
      <c r="F5">
        <f t="shared" ref="F5:AD5" si="1">(1-EXP(-1.5*M*F3))^3</f>
        <v>8.1793779796395932E-3</v>
      </c>
      <c r="G5">
        <f t="shared" si="1"/>
        <v>4.7584263710585932E-2</v>
      </c>
      <c r="H5">
        <f t="shared" si="1"/>
        <v>0.11825767692719684</v>
      </c>
      <c r="I5">
        <f t="shared" si="1"/>
        <v>0.2089821727032124</v>
      </c>
      <c r="J5">
        <f t="shared" si="1"/>
        <v>0.30802215329887778</v>
      </c>
      <c r="K5">
        <f t="shared" si="1"/>
        <v>0.40647338164208119</v>
      </c>
      <c r="L5">
        <f t="shared" si="1"/>
        <v>0.49866300864773433</v>
      </c>
      <c r="M5">
        <f t="shared" si="1"/>
        <v>0.58155792173450538</v>
      </c>
      <c r="N5">
        <f t="shared" si="1"/>
        <v>0.65398594816886479</v>
      </c>
      <c r="O5">
        <f t="shared" si="1"/>
        <v>0.71595843630834266</v>
      </c>
      <c r="P5">
        <f t="shared" si="1"/>
        <v>0.7681650951385407</v>
      </c>
      <c r="Q5">
        <f t="shared" si="1"/>
        <v>0.81162966547050996</v>
      </c>
      <c r="R5">
        <f t="shared" si="1"/>
        <v>0.84749107283501579</v>
      </c>
      <c r="S5">
        <f t="shared" si="1"/>
        <v>0.87687384416469427</v>
      </c>
      <c r="T5">
        <f t="shared" si="1"/>
        <v>0.90081821862998235</v>
      </c>
      <c r="U5">
        <f t="shared" si="1"/>
        <v>0.92024819057984131</v>
      </c>
      <c r="V5">
        <f t="shared" si="1"/>
        <v>0.93596243925579936</v>
      </c>
      <c r="W5">
        <f t="shared" si="1"/>
        <v>0.94863820512317487</v>
      </c>
      <c r="X5">
        <f t="shared" si="1"/>
        <v>0.95884179653300716</v>
      </c>
      <c r="Y5">
        <f t="shared" si="1"/>
        <v>0.96704186883844678</v>
      </c>
      <c r="Z5">
        <f t="shared" si="1"/>
        <v>0.97362322893340947</v>
      </c>
      <c r="AA5">
        <f t="shared" si="1"/>
        <v>0.9788999418512212</v>
      </c>
      <c r="AB5">
        <f t="shared" si="1"/>
        <v>0.98312714666931511</v>
      </c>
      <c r="AC5">
        <f t="shared" si="1"/>
        <v>0.98651136354638724</v>
      </c>
      <c r="AD5">
        <f t="shared" si="1"/>
        <v>0.98921928557327488</v>
      </c>
    </row>
    <row r="6" spans="1:30">
      <c r="A6" t="s">
        <v>10</v>
      </c>
      <c r="B6">
        <v>0.5</v>
      </c>
      <c r="E6" t="s">
        <v>11</v>
      </c>
      <c r="F6">
        <f t="shared" ref="F6:AD6" si="2">1/(1+EXP(-(age-ah)/gh))</f>
        <v>8.3152802766413209E-7</v>
      </c>
      <c r="G6">
        <f t="shared" si="2"/>
        <v>6.1441746022147182E-6</v>
      </c>
      <c r="H6">
        <f t="shared" si="2"/>
        <v>4.5397868702434395E-5</v>
      </c>
      <c r="I6">
        <f t="shared" si="2"/>
        <v>3.3535013046647811E-4</v>
      </c>
      <c r="J6">
        <f t="shared" si="2"/>
        <v>2.4726231566347743E-3</v>
      </c>
      <c r="K6">
        <f t="shared" si="2"/>
        <v>1.7986209962091559E-2</v>
      </c>
      <c r="L6">
        <f t="shared" si="2"/>
        <v>0.11920292202211755</v>
      </c>
      <c r="M6">
        <f t="shared" si="2"/>
        <v>0.5</v>
      </c>
      <c r="N6">
        <f t="shared" si="2"/>
        <v>0.88079707797788231</v>
      </c>
      <c r="O6">
        <f t="shared" si="2"/>
        <v>0.98201379003790845</v>
      </c>
      <c r="P6">
        <f t="shared" si="2"/>
        <v>0.99752737684336534</v>
      </c>
      <c r="Q6">
        <f t="shared" si="2"/>
        <v>0.99966464986953363</v>
      </c>
      <c r="R6">
        <f t="shared" si="2"/>
        <v>0.99995460213129761</v>
      </c>
      <c r="S6">
        <f t="shared" si="2"/>
        <v>0.99999385582539779</v>
      </c>
      <c r="T6">
        <f t="shared" si="2"/>
        <v>0.99999916847197223</v>
      </c>
      <c r="U6">
        <f t="shared" si="2"/>
        <v>0.99999988746483792</v>
      </c>
      <c r="V6">
        <f t="shared" si="2"/>
        <v>0.9999999847700205</v>
      </c>
      <c r="W6">
        <f t="shared" si="2"/>
        <v>0.99999999793884631</v>
      </c>
      <c r="X6">
        <f t="shared" si="2"/>
        <v>0.99999999972105313</v>
      </c>
      <c r="Y6">
        <f t="shared" si="2"/>
        <v>0.99999999996224864</v>
      </c>
      <c r="Z6">
        <f t="shared" si="2"/>
        <v>0.99999999999489098</v>
      </c>
      <c r="AA6">
        <f t="shared" si="2"/>
        <v>0.99999999999930855</v>
      </c>
      <c r="AB6">
        <f t="shared" si="2"/>
        <v>0.99999999999990652</v>
      </c>
      <c r="AC6">
        <f t="shared" si="2"/>
        <v>0.99999999999998734</v>
      </c>
      <c r="AD6">
        <f t="shared" si="2"/>
        <v>0.99999999999999822</v>
      </c>
    </row>
    <row r="7" spans="1:30">
      <c r="A7" t="s">
        <v>13</v>
      </c>
      <c r="B7">
        <v>4</v>
      </c>
      <c r="E7" t="s">
        <v>12</v>
      </c>
      <c r="F7">
        <f t="shared" ref="F7:AD7" si="3">1/(1+EXP(-(age-bh)/bg))-1/(1+EXP(-(age-10)/(2*bg)))</f>
        <v>2.3492285806485428E-3</v>
      </c>
      <c r="G7">
        <f t="shared" si="3"/>
        <v>1.7650859831625079E-2</v>
      </c>
      <c r="H7">
        <f t="shared" si="3"/>
        <v>0.1182918708277169</v>
      </c>
      <c r="I7">
        <f t="shared" si="3"/>
        <v>0.49752737684336523</v>
      </c>
      <c r="J7">
        <f t="shared" si="3"/>
        <v>0.87410422705359747</v>
      </c>
      <c r="K7">
        <f t="shared" si="3"/>
        <v>0.9640275800758169</v>
      </c>
      <c r="L7">
        <f t="shared" si="3"/>
        <v>0.9501015036657986</v>
      </c>
      <c r="M7">
        <f t="shared" si="3"/>
        <v>0.88046172784741605</v>
      </c>
      <c r="N7">
        <f t="shared" si="3"/>
        <v>0.73101318076130251</v>
      </c>
      <c r="O7">
        <f t="shared" si="3"/>
        <v>0.49999385582539779</v>
      </c>
      <c r="P7">
        <f t="shared" si="3"/>
        <v>0.26894058984196734</v>
      </c>
      <c r="Q7">
        <f t="shared" si="3"/>
        <v>0.11920280948695561</v>
      </c>
      <c r="R7">
        <f t="shared" si="3"/>
        <v>4.7425857947587136E-2</v>
      </c>
      <c r="S7">
        <f t="shared" si="3"/>
        <v>1.7986207900937856E-2</v>
      </c>
      <c r="T7">
        <f t="shared" si="3"/>
        <v>6.6928506453378667E-3</v>
      </c>
      <c r="U7">
        <f t="shared" si="3"/>
        <v>2.4726231188832992E-3</v>
      </c>
      <c r="V7">
        <f t="shared" si="3"/>
        <v>9.1105118929157847E-4</v>
      </c>
      <c r="W7">
        <f t="shared" si="3"/>
        <v>3.3535012977492507E-4</v>
      </c>
      <c r="X7">
        <f t="shared" si="3"/>
        <v>1.2339457589283231E-4</v>
      </c>
      <c r="Y7">
        <f t="shared" si="3"/>
        <v>4.5397868689733833E-5</v>
      </c>
      <c r="Z7">
        <f t="shared" si="3"/>
        <v>1.6701421846176956E-5</v>
      </c>
      <c r="AA7">
        <f t="shared" si="3"/>
        <v>6.1441746019852417E-6</v>
      </c>
      <c r="AB7">
        <f t="shared" si="3"/>
        <v>2.260324297953531E-6</v>
      </c>
      <c r="AC7">
        <f t="shared" si="3"/>
        <v>8.3152802776709223E-7</v>
      </c>
      <c r="AD7">
        <f t="shared" si="3"/>
        <v>3.0590222699355962E-7</v>
      </c>
    </row>
    <row r="8" spans="1:30">
      <c r="A8" t="s">
        <v>14</v>
      </c>
      <c r="B8">
        <v>0.5</v>
      </c>
      <c r="E8" t="s">
        <v>15</v>
      </c>
      <c r="F8">
        <f t="shared" ref="F8:AD8" si="4">M+fd*va+fb*ba</f>
        <v>0.15003290997285532</v>
      </c>
      <c r="G8">
        <f t="shared" si="4"/>
        <v>0.15024725642175649</v>
      </c>
      <c r="H8">
        <f t="shared" si="4"/>
        <v>0.1516575306841893</v>
      </c>
      <c r="I8">
        <f t="shared" si="4"/>
        <v>0.15698777304547201</v>
      </c>
      <c r="J8">
        <f t="shared" si="4"/>
        <v>0.16248957337345254</v>
      </c>
      <c r="K8">
        <f t="shared" si="4"/>
        <v>0.16549830747628194</v>
      </c>
      <c r="L8">
        <f t="shared" si="4"/>
        <v>0.17673847559092587</v>
      </c>
      <c r="M8">
        <f t="shared" si="4"/>
        <v>0.218785264687482</v>
      </c>
      <c r="N8">
        <f t="shared" si="4"/>
        <v>0.25971721664080383</v>
      </c>
      <c r="O8">
        <f t="shared" si="4"/>
        <v>0.26792484067341787</v>
      </c>
      <c r="P8">
        <f t="shared" si="4"/>
        <v>0.26644989896852395</v>
      </c>
      <c r="Q8">
        <f t="shared" si="4"/>
        <v>0.26459968660590216</v>
      </c>
      <c r="R8">
        <f t="shared" si="4"/>
        <v>0.26362980140279785</v>
      </c>
      <c r="S8">
        <f t="shared" si="4"/>
        <v>0.26322299778966202</v>
      </c>
      <c r="T8">
        <f t="shared" si="4"/>
        <v>0.26306584270383143</v>
      </c>
      <c r="U8">
        <f t="shared" si="4"/>
        <v>0.26300697218437585</v>
      </c>
      <c r="V8">
        <f t="shared" si="4"/>
        <v>0.26298516980552594</v>
      </c>
      <c r="W8">
        <f t="shared" si="4"/>
        <v>0.26297712940869117</v>
      </c>
      <c r="X8">
        <f t="shared" si="4"/>
        <v>0.2629741688336602</v>
      </c>
      <c r="Y8">
        <f t="shared" si="4"/>
        <v>0.26297307933622538</v>
      </c>
      <c r="Z8">
        <f t="shared" si="4"/>
        <v>0.26297267848341183</v>
      </c>
      <c r="AA8">
        <f t="shared" si="4"/>
        <v>0.26297253101125628</v>
      </c>
      <c r="AB8">
        <f t="shared" si="4"/>
        <v>0.26297247675838265</v>
      </c>
      <c r="AC8">
        <f t="shared" si="4"/>
        <v>0.26297245679974401</v>
      </c>
      <c r="AD8">
        <f t="shared" si="4"/>
        <v>0.26297244945735471</v>
      </c>
    </row>
    <row r="9" spans="1:30">
      <c r="A9" t="s">
        <v>33</v>
      </c>
      <c r="B9">
        <v>0.1</v>
      </c>
      <c r="E9" t="s">
        <v>20</v>
      </c>
      <c r="F9">
        <f>1</f>
        <v>1</v>
      </c>
      <c r="G9">
        <f>F9*EXP(-F8)</f>
        <v>0.86067965101501409</v>
      </c>
      <c r="H9">
        <f t="shared" ref="H9:AC9" si="5">G9*EXP(-G8)</f>
        <v>0.74061069738365126</v>
      </c>
      <c r="I9">
        <f t="shared" si="5"/>
        <v>0.63639381768385694</v>
      </c>
      <c r="J9">
        <f t="shared" si="5"/>
        <v>0.54393502960908913</v>
      </c>
      <c r="K9">
        <f t="shared" si="5"/>
        <v>0.46235834801764752</v>
      </c>
      <c r="L9">
        <f t="shared" si="5"/>
        <v>0.39183542913636593</v>
      </c>
      <c r="M9">
        <f t="shared" si="5"/>
        <v>0.32835766370627012</v>
      </c>
      <c r="N9">
        <f t="shared" si="5"/>
        <v>0.26383349086213337</v>
      </c>
      <c r="O9">
        <f t="shared" si="5"/>
        <v>0.20348676605330709</v>
      </c>
      <c r="P9">
        <f t="shared" si="5"/>
        <v>0.15566030959003144</v>
      </c>
      <c r="Q9">
        <f t="shared" si="5"/>
        <v>0.11925048912616726</v>
      </c>
      <c r="R9">
        <f t="shared" si="5"/>
        <v>9.1526316672998376E-2</v>
      </c>
      <c r="S9">
        <f t="shared" si="5"/>
        <v>7.0315815385628755E-2</v>
      </c>
      <c r="T9">
        <f t="shared" si="5"/>
        <v>5.4042660592852877E-2</v>
      </c>
      <c r="U9">
        <f t="shared" si="5"/>
        <v>4.15421221042006E-2</v>
      </c>
      <c r="V9">
        <f t="shared" si="5"/>
        <v>3.1934947107599594E-2</v>
      </c>
      <c r="W9">
        <f t="shared" si="5"/>
        <v>2.4550095910024668E-2</v>
      </c>
      <c r="X9">
        <f t="shared" si="5"/>
        <v>1.8873118943497514E-2</v>
      </c>
      <c r="Y9">
        <f t="shared" si="5"/>
        <v>1.450893204259999E-2</v>
      </c>
      <c r="Z9">
        <f t="shared" si="5"/>
        <v>1.1153924213388811E-2</v>
      </c>
      <c r="AA9">
        <f t="shared" si="5"/>
        <v>8.5747231335054006E-3</v>
      </c>
      <c r="AB9">
        <f t="shared" si="5"/>
        <v>6.5919300017329239E-3</v>
      </c>
      <c r="AC9">
        <f t="shared" si="5"/>
        <v>5.0676322522220122E-3</v>
      </c>
      <c r="AD9">
        <f>AC9*EXP(-AC8)/(1-EXP(-za))</f>
        <v>1.6847692319601742E-2</v>
      </c>
    </row>
    <row r="10" spans="1:30"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0.11700000000000001</v>
      </c>
      <c r="N10">
        <v>0.189</v>
      </c>
      <c r="O10">
        <v>0.28999999999999998</v>
      </c>
      <c r="P10">
        <v>0.41799999999999998</v>
      </c>
      <c r="Q10">
        <v>0.55700000000000005</v>
      </c>
      <c r="R10">
        <v>0.68899999999999995</v>
      </c>
      <c r="S10">
        <v>0.79500000000000004</v>
      </c>
      <c r="T10">
        <v>0.872</v>
      </c>
      <c r="U10">
        <v>0.92300000000000004</v>
      </c>
      <c r="V10">
        <v>0.95499999999999996</v>
      </c>
      <c r="W10">
        <v>0.97399999999999998</v>
      </c>
      <c r="X10">
        <v>0.98499999999999999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34</v>
      </c>
      <c r="B11">
        <v>12</v>
      </c>
    </row>
    <row r="12" spans="1:30">
      <c r="A12" t="s">
        <v>30</v>
      </c>
      <c r="B12">
        <f>SUMPRODUCT(lx,ma,wa)</f>
        <v>1.2794413257696822</v>
      </c>
      <c r="E12" t="s">
        <v>16</v>
      </c>
      <c r="F12">
        <f>va+ba</f>
        <v>2.3500601086762071E-3</v>
      </c>
      <c r="G12">
        <f>va+ba</f>
        <v>1.7657004006227293E-2</v>
      </c>
      <c r="H12">
        <f t="shared" ref="H12:AD12" si="6">va+ba</f>
        <v>0.11833726869641933</v>
      </c>
      <c r="I12">
        <f t="shared" si="6"/>
        <v>0.49786272697383172</v>
      </c>
      <c r="J12">
        <f t="shared" si="6"/>
        <v>0.87657685021023224</v>
      </c>
      <c r="K12">
        <f t="shared" si="6"/>
        <v>0.98201379003790845</v>
      </c>
      <c r="L12">
        <f t="shared" si="6"/>
        <v>1.0693044256879161</v>
      </c>
      <c r="M12">
        <f t="shared" si="6"/>
        <v>1.3804617278474161</v>
      </c>
      <c r="N12">
        <f t="shared" si="6"/>
        <v>1.6118102587391849</v>
      </c>
      <c r="O12">
        <f t="shared" si="6"/>
        <v>1.4820076458633062</v>
      </c>
      <c r="P12">
        <f t="shared" si="6"/>
        <v>1.2664679666853327</v>
      </c>
      <c r="Q12">
        <f t="shared" si="6"/>
        <v>1.1188674593564891</v>
      </c>
      <c r="R12">
        <f t="shared" si="6"/>
        <v>1.0473804600788847</v>
      </c>
      <c r="S12">
        <f t="shared" si="6"/>
        <v>1.0179800637263356</v>
      </c>
      <c r="T12">
        <f t="shared" si="6"/>
        <v>1.0066920191173101</v>
      </c>
      <c r="U12">
        <f t="shared" si="6"/>
        <v>1.0024725105837211</v>
      </c>
      <c r="V12">
        <f t="shared" si="6"/>
        <v>1.0009110359593121</v>
      </c>
      <c r="W12">
        <f t="shared" si="6"/>
        <v>1.0003353480686212</v>
      </c>
      <c r="X12">
        <f t="shared" si="6"/>
        <v>1.0001233942969461</v>
      </c>
      <c r="Y12">
        <f t="shared" si="6"/>
        <v>1.0000453978309385</v>
      </c>
      <c r="Z12">
        <f t="shared" si="6"/>
        <v>1.0000167014167372</v>
      </c>
      <c r="AA12">
        <f t="shared" si="6"/>
        <v>1.0000061441739105</v>
      </c>
      <c r="AB12">
        <f t="shared" si="6"/>
        <v>1.0000022603242045</v>
      </c>
      <c r="AC12">
        <f t="shared" si="6"/>
        <v>1.0000008315280151</v>
      </c>
      <c r="AD12">
        <f t="shared" si="6"/>
        <v>1.0000003059022253</v>
      </c>
    </row>
    <row r="13" spans="1:30">
      <c r="A13" t="s">
        <v>31</v>
      </c>
      <c r="B13">
        <f>SUMPRODUCT(lz,ma,wa)</f>
        <v>0.51177709488581158</v>
      </c>
      <c r="E13" t="s">
        <v>44</v>
      </c>
      <c r="F13">
        <f t="shared" ref="F13:AD13" si="7">va*wa*(1-EXP(-za))/za</f>
        <v>6.3157537863876836E-9</v>
      </c>
      <c r="G13">
        <f t="shared" si="7"/>
        <v>2.7146231158038474E-7</v>
      </c>
      <c r="H13">
        <f t="shared" si="7"/>
        <v>4.9813712829822407E-6</v>
      </c>
      <c r="I13">
        <f t="shared" si="7"/>
        <v>6.4858087070209164E-5</v>
      </c>
      <c r="J13">
        <f t="shared" si="7"/>
        <v>7.0296449890804881E-4</v>
      </c>
      <c r="K13">
        <f t="shared" si="7"/>
        <v>6.7379811005501208E-3</v>
      </c>
      <c r="L13">
        <f t="shared" si="7"/>
        <v>5.4485492149658393E-2</v>
      </c>
      <c r="M13">
        <f t="shared" si="7"/>
        <v>0.26116814264219207</v>
      </c>
      <c r="N13">
        <f t="shared" si="7"/>
        <v>0.50730287446875733</v>
      </c>
      <c r="O13">
        <f t="shared" si="7"/>
        <v>0.61677171796338481</v>
      </c>
      <c r="P13">
        <f t="shared" si="7"/>
        <v>0.67267375022636999</v>
      </c>
      <c r="Q13">
        <f t="shared" si="7"/>
        <v>0.71288806563975027</v>
      </c>
      <c r="R13">
        <f t="shared" si="7"/>
        <v>0.74494783221622562</v>
      </c>
      <c r="S13">
        <f t="shared" si="7"/>
        <v>0.77095557790786839</v>
      </c>
      <c r="T13">
        <f t="shared" si="7"/>
        <v>0.79207141093538036</v>
      </c>
      <c r="U13">
        <f t="shared" si="7"/>
        <v>0.80917915284738395</v>
      </c>
      <c r="V13">
        <f t="shared" si="7"/>
        <v>0.8230054346758392</v>
      </c>
      <c r="W13">
        <f t="shared" si="7"/>
        <v>0.83415463825750669</v>
      </c>
      <c r="X13">
        <f t="shared" si="7"/>
        <v>0.84312803466510022</v>
      </c>
      <c r="Y13">
        <f t="shared" si="7"/>
        <v>0.85033895911559987</v>
      </c>
      <c r="Z13">
        <f t="shared" si="7"/>
        <v>0.85612624275937044</v>
      </c>
      <c r="AA13">
        <f t="shared" si="7"/>
        <v>0.86076622192584873</v>
      </c>
      <c r="AB13">
        <f t="shared" si="7"/>
        <v>0.86448330976711973</v>
      </c>
      <c r="AC13">
        <f t="shared" si="7"/>
        <v>0.86745912744731657</v>
      </c>
      <c r="AD13">
        <f t="shared" si="7"/>
        <v>0.86984026037473572</v>
      </c>
    </row>
    <row r="14" spans="1:30">
      <c r="A14" t="s">
        <v>32</v>
      </c>
      <c r="B14">
        <f>phif/phie</f>
        <v>0.40000044126911283</v>
      </c>
      <c r="E14" t="s">
        <v>45</v>
      </c>
      <c r="F14">
        <f t="shared" ref="F14:AD14" si="8">ba*wa*(1-EXP(-za))/za</f>
        <v>1.784323415411581E-5</v>
      </c>
      <c r="G14">
        <f t="shared" si="8"/>
        <v>7.7985140746930507E-4</v>
      </c>
      <c r="H14">
        <f t="shared" si="8"/>
        <v>1.2979810400655125E-2</v>
      </c>
      <c r="I14">
        <f t="shared" si="8"/>
        <v>9.6223829948219916E-2</v>
      </c>
      <c r="J14">
        <f t="shared" si="8"/>
        <v>0.24850703121312737</v>
      </c>
      <c r="K14">
        <f t="shared" si="8"/>
        <v>0.36114332194777571</v>
      </c>
      <c r="L14">
        <f t="shared" si="8"/>
        <v>0.43427415319363083</v>
      </c>
      <c r="M14">
        <f t="shared" si="8"/>
        <v>0.45989710825888974</v>
      </c>
      <c r="N14">
        <f t="shared" si="8"/>
        <v>0.42103351287919505</v>
      </c>
      <c r="O14">
        <f t="shared" si="8"/>
        <v>0.31403028405198169</v>
      </c>
      <c r="P14">
        <f t="shared" si="8"/>
        <v>0.18135770441666288</v>
      </c>
      <c r="Q14">
        <f t="shared" si="8"/>
        <v>8.5006767304485545E-2</v>
      </c>
      <c r="R14">
        <f t="shared" si="8"/>
        <v>3.5331394039037352E-2</v>
      </c>
      <c r="S14">
        <f t="shared" si="8"/>
        <v>1.3866652505772757E-2</v>
      </c>
      <c r="T14">
        <f t="shared" si="8"/>
        <v>5.3012200619455968E-3</v>
      </c>
      <c r="U14">
        <f t="shared" si="8"/>
        <v>2.0007953058086688E-3</v>
      </c>
      <c r="V14">
        <f t="shared" si="8"/>
        <v>7.4980009147429592E-4</v>
      </c>
      <c r="W14">
        <f t="shared" si="8"/>
        <v>2.7973386676858507E-4</v>
      </c>
      <c r="X14">
        <f t="shared" si="8"/>
        <v>1.0403742628987817E-4</v>
      </c>
      <c r="Y14">
        <f t="shared" si="8"/>
        <v>3.8603576409152284E-5</v>
      </c>
      <c r="Z14">
        <f t="shared" si="8"/>
        <v>1.4298525533979794E-5</v>
      </c>
      <c r="AA14">
        <f t="shared" si="8"/>
        <v>5.2886979590072495E-6</v>
      </c>
      <c r="AB14">
        <f t="shared" si="8"/>
        <v>1.9540126302420923E-6</v>
      </c>
      <c r="AC14">
        <f t="shared" si="8"/>
        <v>7.2131657741483891E-7</v>
      </c>
      <c r="AD14">
        <f t="shared" si="8"/>
        <v>2.6608607277728986E-7</v>
      </c>
    </row>
    <row r="15" spans="1:30">
      <c r="A15" t="s">
        <v>35</v>
      </c>
      <c r="B15">
        <f>MAX(0,(reck-phie/phif)/(reck-1))</f>
        <v>0.86363661435717387</v>
      </c>
    </row>
    <row r="16" spans="1:30">
      <c r="A16" t="s">
        <v>23</v>
      </c>
      <c r="B16">
        <f>SUMPRODUCT(lz,fdMort)</f>
        <v>8.4948559741002003E-2</v>
      </c>
      <c r="E16" t="s">
        <v>19</v>
      </c>
      <c r="F16">
        <f>fd*va/ta*(1-EXP(-ta))</f>
        <v>9.3829458906954208E-8</v>
      </c>
      <c r="G16">
        <f t="shared" ref="G16:AD16" si="9">fd*va/ta*(1-EXP(-ta))</f>
        <v>6.8803027628375524E-7</v>
      </c>
      <c r="H16">
        <f t="shared" si="9"/>
        <v>4.8368738176116616E-6</v>
      </c>
      <c r="I16">
        <f t="shared" si="9"/>
        <v>2.9842662730875918E-5</v>
      </c>
      <c r="J16">
        <f t="shared" si="9"/>
        <v>1.860375792329143E-4</v>
      </c>
      <c r="K16">
        <f t="shared" si="9"/>
        <v>1.2941451496812271E-3</v>
      </c>
      <c r="L16">
        <f t="shared" si="9"/>
        <v>8.2710378186007689E-3</v>
      </c>
      <c r="M16">
        <f t="shared" si="9"/>
        <v>3.0628926223176575E-2</v>
      </c>
      <c r="N16">
        <f t="shared" si="9"/>
        <v>4.941760095005536E-2</v>
      </c>
      <c r="O16">
        <f t="shared" si="9"/>
        <v>5.7851868211212847E-2</v>
      </c>
      <c r="P16">
        <f t="shared" si="9"/>
        <v>6.3904766937573854E-2</v>
      </c>
      <c r="Q16">
        <f t="shared" si="9"/>
        <v>6.7965636527160644E-2</v>
      </c>
      <c r="R16">
        <f t="shared" si="9"/>
        <v>7.0014766030537023E-2</v>
      </c>
      <c r="S16">
        <f t="shared" si="9"/>
        <v>7.0877949801318729E-2</v>
      </c>
      <c r="T16">
        <f t="shared" si="9"/>
        <v>7.1212781668433714E-2</v>
      </c>
      <c r="U16">
        <f t="shared" si="9"/>
        <v>7.1338443280741182E-2</v>
      </c>
      <c r="V16">
        <f t="shared" si="9"/>
        <v>7.1385015409057465E-2</v>
      </c>
      <c r="W16">
        <f t="shared" si="9"/>
        <v>7.1402195256182507E-2</v>
      </c>
      <c r="X16">
        <f t="shared" si="9"/>
        <v>7.1408521738047653E-2</v>
      </c>
      <c r="Y16">
        <f t="shared" si="9"/>
        <v>7.1410849983629662E-2</v>
      </c>
      <c r="Z16">
        <f t="shared" si="9"/>
        <v>7.1411706614152137E-2</v>
      </c>
      <c r="AA16">
        <f t="shared" si="9"/>
        <v>7.1412021766724856E-2</v>
      </c>
      <c r="AB16">
        <f t="shared" si="9"/>
        <v>7.1412137707017639E-2</v>
      </c>
      <c r="AC16">
        <f t="shared" si="9"/>
        <v>7.1412180359357424E-2</v>
      </c>
      <c r="AD16">
        <f t="shared" si="9"/>
        <v>7.1412196050315555E-2</v>
      </c>
    </row>
    <row r="17" spans="1:30">
      <c r="A17" t="s">
        <v>24</v>
      </c>
      <c r="B17">
        <f>SUMPRODUCT(lz,fbMort)</f>
        <v>2.1237121474286681E-2</v>
      </c>
      <c r="E17" t="s">
        <v>21</v>
      </c>
      <c r="F17">
        <f>fb*ba/ta*(1-EXP(-ta))</f>
        <v>3.2777503463853976E-5</v>
      </c>
      <c r="G17">
        <f t="shared" ref="G17:AD17" si="10">fb*ba/ta*(1-EXP(-ta))</f>
        <v>2.4439827899864434E-4</v>
      </c>
      <c r="H17">
        <f t="shared" si="10"/>
        <v>1.5583767860911678E-3</v>
      </c>
      <c r="I17">
        <f t="shared" si="10"/>
        <v>5.4744986215304117E-3</v>
      </c>
      <c r="J17">
        <f t="shared" si="10"/>
        <v>8.131941476754322E-3</v>
      </c>
      <c r="K17">
        <f t="shared" si="10"/>
        <v>8.5767167107814665E-3</v>
      </c>
      <c r="L17">
        <f t="shared" si="10"/>
        <v>8.1513846480710823E-3</v>
      </c>
      <c r="M17">
        <f t="shared" si="10"/>
        <v>6.6689970698612525E-3</v>
      </c>
      <c r="N17">
        <f t="shared" si="10"/>
        <v>5.0712997023697045E-3</v>
      </c>
      <c r="O17">
        <f t="shared" si="10"/>
        <v>3.6421073788483085E-3</v>
      </c>
      <c r="P17">
        <f t="shared" si="10"/>
        <v>2.1303603047345752E-3</v>
      </c>
      <c r="Q17">
        <f t="shared" si="10"/>
        <v>1.0020971376927584E-3</v>
      </c>
      <c r="R17">
        <f t="shared" si="10"/>
        <v>4.105942195866946E-4</v>
      </c>
      <c r="S17">
        <f t="shared" si="10"/>
        <v>1.5763102542156571E-4</v>
      </c>
      <c r="T17">
        <f t="shared" si="10"/>
        <v>5.8932887632545432E-5</v>
      </c>
      <c r="U17">
        <f t="shared" si="10"/>
        <v>2.1810713803015914E-5</v>
      </c>
      <c r="V17">
        <f t="shared" si="10"/>
        <v>8.0415195130654976E-6</v>
      </c>
      <c r="W17">
        <f t="shared" si="10"/>
        <v>2.9607267019278662E-6</v>
      </c>
      <c r="X17">
        <f t="shared" si="10"/>
        <v>1.0895179479771132E-6</v>
      </c>
      <c r="Y17">
        <f t="shared" si="10"/>
        <v>4.0085558906479192E-7</v>
      </c>
      <c r="Z17">
        <f t="shared" si="10"/>
        <v>1.4747253110295601E-7</v>
      </c>
      <c r="AA17">
        <f t="shared" si="10"/>
        <v>5.4252924523544664E-8</v>
      </c>
      <c r="AB17">
        <f t="shared" si="10"/>
        <v>1.9958645476865295E-8</v>
      </c>
      <c r="AC17">
        <f t="shared" si="10"/>
        <v>7.3423902214846772E-9</v>
      </c>
      <c r="AD17">
        <f t="shared" si="10"/>
        <v>2.7011164250839634E-9</v>
      </c>
    </row>
    <row r="18" spans="1:30">
      <c r="A18" t="s">
        <v>25</v>
      </c>
      <c r="B18">
        <f>phi.fd/SUM(phi.fd,phi.fb)</f>
        <v>0.80000013908439338</v>
      </c>
      <c r="E18" t="s">
        <v>22</v>
      </c>
      <c r="F18">
        <f t="shared" ref="F18:AD18" si="11">SUM(F16:F17)</f>
        <v>3.2871332922760931E-5</v>
      </c>
      <c r="G18">
        <f t="shared" si="11"/>
        <v>2.4508630927492809E-4</v>
      </c>
      <c r="H18">
        <f t="shared" si="11"/>
        <v>1.5632136599087795E-3</v>
      </c>
      <c r="I18">
        <f t="shared" si="11"/>
        <v>5.5043412842612875E-3</v>
      </c>
      <c r="J18">
        <f t="shared" si="11"/>
        <v>8.3179790559872371E-3</v>
      </c>
      <c r="K18">
        <f t="shared" si="11"/>
        <v>9.870861860462694E-3</v>
      </c>
      <c r="L18">
        <f t="shared" si="11"/>
        <v>1.6422422466671853E-2</v>
      </c>
      <c r="M18">
        <f t="shared" si="11"/>
        <v>3.7297923293037827E-2</v>
      </c>
      <c r="N18">
        <f t="shared" si="11"/>
        <v>5.4488900652425065E-2</v>
      </c>
      <c r="O18">
        <f t="shared" si="11"/>
        <v>6.1493975590061152E-2</v>
      </c>
      <c r="P18">
        <f t="shared" si="11"/>
        <v>6.6035127242308422E-2</v>
      </c>
      <c r="Q18">
        <f t="shared" si="11"/>
        <v>6.8967733664853398E-2</v>
      </c>
      <c r="R18">
        <f t="shared" si="11"/>
        <v>7.042536025012372E-2</v>
      </c>
      <c r="S18">
        <f t="shared" si="11"/>
        <v>7.1035580826740288E-2</v>
      </c>
      <c r="T18">
        <f t="shared" si="11"/>
        <v>7.1271714556066262E-2</v>
      </c>
      <c r="U18">
        <f t="shared" si="11"/>
        <v>7.1360253994544195E-2</v>
      </c>
      <c r="V18">
        <f t="shared" si="11"/>
        <v>7.1393056928570536E-2</v>
      </c>
      <c r="W18">
        <f t="shared" si="11"/>
        <v>7.1405155982884438E-2</v>
      </c>
      <c r="X18">
        <f t="shared" si="11"/>
        <v>7.1409611255995625E-2</v>
      </c>
      <c r="Y18">
        <f t="shared" si="11"/>
        <v>7.1411250839218732E-2</v>
      </c>
      <c r="Z18">
        <f t="shared" si="11"/>
        <v>7.1411854086683241E-2</v>
      </c>
      <c r="AA18">
        <f t="shared" si="11"/>
        <v>7.1412076019649384E-2</v>
      </c>
      <c r="AB18">
        <f t="shared" si="11"/>
        <v>7.1412157665663112E-2</v>
      </c>
      <c r="AC18">
        <f t="shared" si="11"/>
        <v>7.1412187701747648E-2</v>
      </c>
      <c r="AD18">
        <f t="shared" si="11"/>
        <v>7.1412198751431982E-2</v>
      </c>
    </row>
    <row r="19" spans="1:30">
      <c r="A19" t="s">
        <v>26</v>
      </c>
      <c r="B19">
        <f>phi.fb/SUM(phi.fd,phi.fb)</f>
        <v>0.19999986091560665</v>
      </c>
    </row>
    <row r="22" spans="1:30">
      <c r="A22" t="s">
        <v>42</v>
      </c>
      <c r="B22">
        <f>fd*SUMPRODUCT(lz,qd)*re</f>
        <v>8.5392906277771186E-2</v>
      </c>
      <c r="C22">
        <f>yd/SUM(B22:B23)</f>
        <v>0.88577034109008324</v>
      </c>
      <c r="E22">
        <v>0.12132489751272589</v>
      </c>
    </row>
    <row r="23" spans="1:30">
      <c r="A23" t="s">
        <v>43</v>
      </c>
      <c r="B23">
        <f>fb*SUMPRODUCT(lz,qb)*re</f>
        <v>1.1012338193026343E-2</v>
      </c>
      <c r="C23">
        <f>yb/SUM(B22:B23)</f>
        <v>0.11422965890991679</v>
      </c>
      <c r="E23">
        <v>2.7660662238508962E-2</v>
      </c>
    </row>
    <row r="26" spans="1:30" ht="15">
      <c r="A26" s="4" t="s">
        <v>38</v>
      </c>
      <c r="B26" s="4"/>
    </row>
    <row r="27" spans="1:30" ht="15">
      <c r="A27" s="4" t="s">
        <v>27</v>
      </c>
      <c r="B27" s="4">
        <v>0.8</v>
      </c>
    </row>
    <row r="28" spans="1:30" ht="15">
      <c r="A28" s="4" t="s">
        <v>28</v>
      </c>
      <c r="B28" s="4">
        <f>1-ad</f>
        <v>0.19999999999999996</v>
      </c>
    </row>
    <row r="30" spans="1:30" ht="15">
      <c r="A30" s="4" t="s">
        <v>39</v>
      </c>
      <c r="B30" s="4"/>
    </row>
    <row r="31" spans="1:30" ht="15">
      <c r="A31" s="4" t="s">
        <v>37</v>
      </c>
      <c r="B31" s="4">
        <v>0.4</v>
      </c>
    </row>
    <row r="34" spans="1:2" ht="16" thickBot="1">
      <c r="A34" s="5" t="s">
        <v>40</v>
      </c>
      <c r="B34" s="5"/>
    </row>
    <row r="35" spans="1:2" ht="15" thickTop="1">
      <c r="A35" s="3" t="s">
        <v>17</v>
      </c>
      <c r="B35" s="3">
        <v>0.11297244518425111</v>
      </c>
    </row>
    <row r="36" spans="1:2">
      <c r="A36" s="3" t="s">
        <v>18</v>
      </c>
      <c r="B36" s="3">
        <v>1.3968854870529788E-2</v>
      </c>
    </row>
    <row r="37" spans="1:2">
      <c r="A37" s="3" t="s">
        <v>36</v>
      </c>
      <c r="B37" s="3">
        <f>(spr-sprtarget)^2 +SUMXMY2(B27:B28,B18:B19)</f>
        <v>2.3340736684739963E-13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2015-06-18T15:55:10Z</dcterms:created>
  <dcterms:modified xsi:type="dcterms:W3CDTF">2015-08-04T15:36:15Z</dcterms:modified>
</cp:coreProperties>
</file>