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jo de caja" sheetId="1" r:id="rId4"/>
    <sheet state="visible" name="Presupuesto" sheetId="2" r:id="rId5"/>
    <sheet state="visible" name="Depreciación" sheetId="3" r:id="rId6"/>
  </sheets>
  <definedNames/>
  <calcPr/>
</workbook>
</file>

<file path=xl/sharedStrings.xml><?xml version="1.0" encoding="utf-8"?>
<sst xmlns="http://schemas.openxmlformats.org/spreadsheetml/2006/main" count="247" uniqueCount="84">
  <si>
    <t>MagikStock</t>
  </si>
  <si>
    <t>FLUJO DE CAJA</t>
  </si>
  <si>
    <t>Descripción</t>
  </si>
  <si>
    <t>Valor</t>
  </si>
  <si>
    <t>Asignado Mensual</t>
  </si>
  <si>
    <t>suma</t>
  </si>
  <si>
    <t>Costos Operacionales</t>
  </si>
  <si>
    <t>resta</t>
  </si>
  <si>
    <t>Depreciación</t>
  </si>
  <si>
    <t>Utilidad antes de impuestos</t>
  </si>
  <si>
    <t>total</t>
  </si>
  <si>
    <t>impuestos</t>
  </si>
  <si>
    <t>Utilidad despues de impuestos</t>
  </si>
  <si>
    <t>Amortización</t>
  </si>
  <si>
    <t>Riesgos</t>
  </si>
  <si>
    <t>Inversión Capital</t>
  </si>
  <si>
    <t>Flujo Neto</t>
  </si>
  <si>
    <t>Valor presente</t>
  </si>
  <si>
    <t>Valor presente Acumulado</t>
  </si>
  <si>
    <t>VAN Plantilla</t>
  </si>
  <si>
    <t>Beneficio</t>
  </si>
  <si>
    <t>TIR</t>
  </si>
  <si>
    <t>Costo</t>
  </si>
  <si>
    <t>Trema</t>
  </si>
  <si>
    <t>Razón BC</t>
  </si>
  <si>
    <t>MagikStock Fase 1</t>
  </si>
  <si>
    <t>MagikStock Fase 2</t>
  </si>
  <si>
    <t>MagikStock Fase 3</t>
  </si>
  <si>
    <t>Patrimonio</t>
  </si>
  <si>
    <t>Cantidad</t>
  </si>
  <si>
    <t>Monto</t>
  </si>
  <si>
    <t>Total</t>
  </si>
  <si>
    <t xml:space="preserve">   Magikoffee</t>
  </si>
  <si>
    <t>Costos fijos</t>
  </si>
  <si>
    <t>Semanas</t>
  </si>
  <si>
    <t>Monto semanal</t>
  </si>
  <si>
    <t xml:space="preserve">   Sueldos</t>
  </si>
  <si>
    <t>Catary Rodriguez</t>
  </si>
  <si>
    <t>Project Manager</t>
  </si>
  <si>
    <t>Nicolás Moreno</t>
  </si>
  <si>
    <t>Data Analyst</t>
  </si>
  <si>
    <t>Cristian Nuñez</t>
  </si>
  <si>
    <t>Technical Lead</t>
  </si>
  <si>
    <t xml:space="preserve">   Fase 1 </t>
  </si>
  <si>
    <t xml:space="preserve">   Fase 2</t>
  </si>
  <si>
    <t xml:space="preserve">   Fase 3</t>
  </si>
  <si>
    <t xml:space="preserve">   Reuniones iniciales con el cliente.</t>
  </si>
  <si>
    <t xml:space="preserve">   Documentación detallada del proyecto.</t>
  </si>
  <si>
    <t xml:space="preserve">   Desarrollo de backend y frontend.</t>
  </si>
  <si>
    <t xml:space="preserve">   Definición del alcance.</t>
  </si>
  <si>
    <t xml:space="preserve">   Cronograma</t>
  </si>
  <si>
    <t xml:space="preserve">   Herramientas de desarrollo.</t>
  </si>
  <si>
    <t xml:space="preserve">   Requerimientos.</t>
  </si>
  <si>
    <t xml:space="preserve">   Asignación de recursos.</t>
  </si>
  <si>
    <t xml:space="preserve">   Implementación del dashboard.</t>
  </si>
  <si>
    <t xml:space="preserve">   Implementación del sistema de alertas.</t>
  </si>
  <si>
    <t>COSTOS VARIABLES</t>
  </si>
  <si>
    <t>Impresión de documentación clave</t>
  </si>
  <si>
    <t>Impresión de documentos clave</t>
  </si>
  <si>
    <t>Compra de Nic.</t>
  </si>
  <si>
    <t>Total de gastos</t>
  </si>
  <si>
    <t>Total disponible</t>
  </si>
  <si>
    <t>MagikStock Fase 4</t>
  </si>
  <si>
    <t>MagikStock Fase 5</t>
  </si>
  <si>
    <t>MagikStock Fase 6</t>
  </si>
  <si>
    <t xml:space="preserve">   Fase 4</t>
  </si>
  <si>
    <t xml:space="preserve">   Fase 5</t>
  </si>
  <si>
    <t xml:space="preserve">   Fase 6</t>
  </si>
  <si>
    <t xml:space="preserve">   Despliegue en hosting en la nube.</t>
  </si>
  <si>
    <t xml:space="preserve">   Capacitación de usuarios finales.</t>
  </si>
  <si>
    <t xml:space="preserve">   Pruebas de calidad.</t>
  </si>
  <si>
    <t xml:space="preserve">   Supervisión de desempeño.</t>
  </si>
  <si>
    <t xml:space="preserve">   Documentación final.</t>
  </si>
  <si>
    <t xml:space="preserve">   Ajustes menores según pruebas.</t>
  </si>
  <si>
    <t xml:space="preserve">   Impresión de informes de cierre</t>
  </si>
  <si>
    <t>Equipamiento (Costos variables)</t>
  </si>
  <si>
    <t>Precio unidad</t>
  </si>
  <si>
    <t>Valor bruto</t>
  </si>
  <si>
    <t>Valor neto</t>
  </si>
  <si>
    <t>Vida util (Semanas)</t>
  </si>
  <si>
    <t xml:space="preserve">Impresión de documentación clave	</t>
  </si>
  <si>
    <t xml:space="preserve">Compra de Nic.	</t>
  </si>
  <si>
    <t>Item</t>
  </si>
  <si>
    <t>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</si>
</sst>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Lexend"/>
    </font>
    <font>
      <color theme="1"/>
      <name val="Lexend"/>
    </font>
    <font>
      <sz val="10.0"/>
      <color theme="1"/>
      <name val="Lexend"/>
    </font>
    <font>
      <b/>
      <sz val="16.0"/>
      <color rgb="FFFFFFFF"/>
      <name val="Lexend"/>
    </font>
    <font/>
    <font>
      <b/>
      <color rgb="FFFFFFFF"/>
      <name val="Lexend"/>
    </font>
    <font>
      <b/>
      <sz val="10.0"/>
      <color theme="1"/>
      <name val="Lexend"/>
    </font>
    <font>
      <sz val="10.0"/>
      <color rgb="FF6AA84F"/>
      <name val="Lexend"/>
    </font>
    <font>
      <sz val="10.0"/>
      <color rgb="FFA61C00"/>
      <name val="Lexend"/>
    </font>
    <font>
      <sz val="10.0"/>
      <color rgb="FF073763"/>
      <name val="Lexend"/>
    </font>
    <font>
      <sz val="10.0"/>
      <color rgb="FF3D85C6"/>
      <name val="Lexend"/>
    </font>
    <font>
      <color rgb="FF073763"/>
      <name val="Lexend"/>
    </font>
    <font>
      <b/>
      <sz val="12.0"/>
      <color rgb="FFFFFFFF"/>
      <name val="Lexend"/>
    </font>
    <font>
      <color theme="1"/>
      <name val="Arial"/>
    </font>
    <font>
      <sz val="11.0"/>
      <color theme="1"/>
      <name val="Lexend"/>
    </font>
    <font>
      <b/>
      <sz val="11.0"/>
      <color theme="1"/>
      <name val="Lexend"/>
    </font>
    <font>
      <sz val="14.0"/>
      <color theme="1"/>
      <name val="Lexend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ill="1" applyFont="1">
      <alignment horizontal="center" readingOrder="0" shrinkToFit="0" vertical="center" wrapText="1"/>
    </xf>
    <xf borderId="2" fillId="0" fontId="6" numFmtId="0" xfId="0" applyBorder="1" applyFont="1"/>
    <xf borderId="3" fillId="0" fontId="6" numFmtId="0" xfId="0" applyBorder="1" applyFont="1"/>
    <xf borderId="1" fillId="2" fontId="7" numFmtId="0" xfId="0" applyAlignment="1" applyBorder="1" applyFont="1">
      <alignment horizontal="center" shrinkToFit="0" vertical="center" wrapText="1"/>
    </xf>
    <xf borderId="4" fillId="3" fontId="2" numFmtId="0" xfId="0" applyAlignment="1" applyBorder="1" applyFill="1" applyFont="1">
      <alignment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7" fillId="0" fontId="4" numFmtId="164" xfId="0" applyAlignment="1" applyBorder="1" applyFont="1" applyNumberFormat="1">
      <alignment readingOrder="0" shrinkToFit="0" vertical="center" wrapText="1"/>
    </xf>
    <xf borderId="7" fillId="0" fontId="4" numFmtId="164" xfId="0" applyAlignment="1" applyBorder="1" applyFont="1" applyNumberFormat="1">
      <alignment horizontal="right" readingOrder="0" shrinkToFit="0" vertical="center" wrapText="1"/>
    </xf>
    <xf borderId="8" fillId="0" fontId="4" numFmtId="164" xfId="0" applyAlignment="1" applyBorder="1" applyFont="1" applyNumberFormat="1">
      <alignment horizontal="right" readingOrder="0" shrinkToFit="0" vertical="center" wrapText="1"/>
    </xf>
    <xf borderId="9" fillId="3" fontId="3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horizontal="center" readingOrder="0" shrinkToFit="0" vertical="center" wrapText="1"/>
    </xf>
    <xf borderId="0" fillId="0" fontId="4" numFmtId="164" xfId="0" applyAlignment="1" applyFont="1" applyNumberFormat="1">
      <alignment shrinkToFit="0" vertical="center" wrapText="1"/>
    </xf>
    <xf borderId="0" fillId="0" fontId="4" numFmtId="164" xfId="0" applyAlignment="1" applyFont="1" applyNumberFormat="1">
      <alignment horizontal="right" readingOrder="0" shrinkToFit="0" vertical="center" wrapText="1"/>
    </xf>
    <xf borderId="10" fillId="0" fontId="4" numFmtId="164" xfId="0" applyAlignment="1" applyBorder="1" applyFont="1" applyNumberFormat="1">
      <alignment readingOrder="0" shrinkToFit="0" vertical="center" wrapText="1"/>
    </xf>
    <xf borderId="11" fillId="3" fontId="3" numFmtId="0" xfId="0" applyAlignment="1" applyBorder="1" applyFont="1">
      <alignment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2" fillId="0" fontId="4" numFmtId="164" xfId="0" applyAlignment="1" applyBorder="1" applyFont="1" applyNumberFormat="1">
      <alignment shrinkToFit="0" vertical="center" wrapText="1"/>
    </xf>
    <xf borderId="12" fillId="0" fontId="4" numFmtId="164" xfId="0" applyAlignment="1" applyBorder="1" applyFont="1" applyNumberFormat="1">
      <alignment horizontal="right" shrinkToFit="0" vertical="center" wrapText="1"/>
    </xf>
    <xf borderId="5" fillId="0" fontId="4" numFmtId="164" xfId="0" applyAlignment="1" applyBorder="1" applyFont="1" applyNumberFormat="1">
      <alignment horizontal="right" shrinkToFit="0" vertical="center" wrapText="1"/>
    </xf>
    <xf borderId="6" fillId="3" fontId="11" numFmtId="0" xfId="0" applyAlignment="1" applyBorder="1" applyFont="1">
      <alignment horizontal="center" readingOrder="0" shrinkToFit="0" vertical="center" wrapText="1"/>
    </xf>
    <xf borderId="7" fillId="3" fontId="4" numFmtId="164" xfId="0" applyAlignment="1" applyBorder="1" applyFont="1" applyNumberFormat="1">
      <alignment shrinkToFit="0" vertical="center" wrapText="1"/>
    </xf>
    <xf borderId="7" fillId="3" fontId="4" numFmtId="164" xfId="0" applyAlignment="1" applyBorder="1" applyFont="1" applyNumberFormat="1">
      <alignment horizontal="right" shrinkToFit="0" vertical="center" wrapText="1"/>
    </xf>
    <xf borderId="8" fillId="3" fontId="4" numFmtId="164" xfId="0" applyAlignment="1" applyBorder="1" applyFont="1" applyNumberFormat="1">
      <alignment horizontal="right" shrinkToFit="0" vertical="center" wrapText="1"/>
    </xf>
    <xf borderId="11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3" fontId="11" numFmtId="0" xfId="0" applyAlignment="1" applyBorder="1" applyFont="1">
      <alignment horizontal="center" readingOrder="0" shrinkToFit="0" vertical="center" wrapText="1"/>
    </xf>
    <xf borderId="2" fillId="3" fontId="4" numFmtId="164" xfId="0" applyAlignment="1" applyBorder="1" applyFont="1" applyNumberFormat="1">
      <alignment shrinkToFit="0" vertical="center" wrapText="1"/>
    </xf>
    <xf borderId="2" fillId="3" fontId="4" numFmtId="164" xfId="0" applyAlignment="1" applyBorder="1" applyFont="1" applyNumberFormat="1">
      <alignment horizontal="right" shrinkToFit="0" vertical="center" wrapText="1"/>
    </xf>
    <xf borderId="3" fillId="3" fontId="4" numFmtId="164" xfId="0" applyAlignment="1" applyBorder="1" applyFont="1" applyNumberFormat="1">
      <alignment horizontal="right" shrinkToFit="0" vertical="center" wrapText="1"/>
    </xf>
    <xf borderId="7" fillId="0" fontId="4" numFmtId="164" xfId="0" applyAlignment="1" applyBorder="1" applyFont="1" applyNumberFormat="1">
      <alignment shrinkToFit="0" vertical="center" wrapText="1"/>
    </xf>
    <xf borderId="7" fillId="0" fontId="4" numFmtId="164" xfId="0" applyAlignment="1" applyBorder="1" applyFont="1" applyNumberFormat="1">
      <alignment horizontal="right" shrinkToFit="0" vertical="center" wrapText="1"/>
    </xf>
    <xf borderId="8" fillId="0" fontId="4" numFmtId="164" xfId="0" applyAlignment="1" applyBorder="1" applyFont="1" applyNumberFormat="1">
      <alignment horizontal="right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right" shrinkToFit="0" vertical="center" wrapText="1"/>
    </xf>
    <xf borderId="10" fillId="0" fontId="4" numFmtId="164" xfId="0" applyAlignment="1" applyBorder="1" applyFont="1" applyNumberFormat="1">
      <alignment horizontal="right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0" fillId="0" fontId="4" numFmtId="164" xfId="0" applyAlignment="1" applyFont="1" applyNumberFormat="1">
      <alignment readingOrder="0" shrinkToFit="0" vertical="center" wrapText="1"/>
    </xf>
    <xf borderId="12" fillId="0" fontId="4" numFmtId="164" xfId="0" applyAlignment="1" applyBorder="1" applyFont="1" applyNumberFormat="1">
      <alignment horizontal="right" readingOrder="0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12" fillId="3" fontId="4" numFmtId="164" xfId="0" applyAlignment="1" applyBorder="1" applyFont="1" applyNumberFormat="1">
      <alignment horizontal="right" shrinkToFit="0" vertical="center" wrapText="1"/>
    </xf>
    <xf borderId="11" fillId="3" fontId="4" numFmtId="164" xfId="0" applyAlignment="1" applyBorder="1" applyFont="1" applyNumberFormat="1">
      <alignment horizontal="right" shrinkToFit="0" vertical="center" wrapText="1"/>
    </xf>
    <xf borderId="4" fillId="3" fontId="4" numFmtId="164" xfId="0" applyAlignment="1" applyBorder="1" applyFont="1" applyNumberFormat="1">
      <alignment horizontal="right" shrinkToFit="0" vertical="center" wrapText="1"/>
    </xf>
    <xf borderId="4" fillId="3" fontId="3" numFmtId="164" xfId="0" applyAlignment="1" applyBorder="1" applyFont="1" applyNumberFormat="1">
      <alignment horizontal="center" shrinkToFit="0" vertical="center" wrapText="1"/>
    </xf>
    <xf borderId="4" fillId="3" fontId="4" numFmtId="0" xfId="0" applyAlignment="1" applyBorder="1" applyFont="1">
      <alignment shrinkToFit="0" vertical="center" wrapText="1"/>
    </xf>
    <xf borderId="4" fillId="3" fontId="3" numFmtId="9" xfId="0" applyAlignment="1" applyBorder="1" applyFont="1" applyNumberFormat="1">
      <alignment horizontal="center" shrinkToFit="0" vertical="center" wrapText="1"/>
    </xf>
    <xf borderId="4" fillId="3" fontId="4" numFmtId="164" xfId="0" applyAlignment="1" applyBorder="1" applyFont="1" applyNumberFormat="1">
      <alignment horizontal="right" shrinkToFit="0" vertical="center" wrapText="1"/>
    </xf>
    <xf borderId="4" fillId="3" fontId="4" numFmtId="2" xfId="0" applyAlignment="1" applyBorder="1" applyFont="1" applyNumberFormat="1">
      <alignment horizontal="right" shrinkToFit="0" vertical="center" wrapText="1"/>
    </xf>
    <xf borderId="13" fillId="2" fontId="5" numFmtId="0" xfId="0" applyAlignment="1" applyBorder="1" applyFont="1">
      <alignment horizontal="center" readingOrder="0" shrinkToFit="0" vertical="center" wrapText="1"/>
    </xf>
    <xf borderId="14" fillId="0" fontId="6" numFmtId="0" xfId="0" applyBorder="1" applyFont="1"/>
    <xf borderId="15" fillId="0" fontId="6" numFmtId="0" xfId="0" applyBorder="1" applyFont="1"/>
    <xf borderId="13" fillId="4" fontId="5" numFmtId="0" xfId="0" applyAlignment="1" applyBorder="1" applyFill="1" applyFont="1">
      <alignment horizontal="center" readingOrder="0" shrinkToFit="0" vertical="center" wrapText="1"/>
    </xf>
    <xf borderId="13" fillId="5" fontId="5" numFmtId="0" xfId="0" applyAlignment="1" applyBorder="1" applyFill="1" applyFont="1">
      <alignment horizontal="center" readingOrder="0" shrinkToFit="0" vertical="center" wrapText="1"/>
    </xf>
    <xf borderId="16" fillId="2" fontId="7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17" fillId="2" fontId="7" numFmtId="0" xfId="0" applyAlignment="1" applyBorder="1" applyFont="1">
      <alignment horizontal="center" readingOrder="0" shrinkToFit="0" vertical="center" wrapText="1"/>
    </xf>
    <xf borderId="16" fillId="4" fontId="7" numFmtId="0" xfId="0" applyAlignment="1" applyBorder="1" applyFont="1">
      <alignment horizontal="center" readingOrder="0"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  <xf borderId="17" fillId="4" fontId="7" numFmtId="0" xfId="0" applyAlignment="1" applyBorder="1" applyFont="1">
      <alignment horizontal="center" readingOrder="0" shrinkToFit="0" vertical="center" wrapText="1"/>
    </xf>
    <xf borderId="16" fillId="5" fontId="7" numFmtId="0" xfId="0" applyAlignment="1" applyBorder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readingOrder="0" shrinkToFit="0" vertical="center" wrapText="1"/>
    </xf>
    <xf borderId="17" fillId="5" fontId="7" numFmtId="0" xfId="0" applyAlignment="1" applyBorder="1" applyFont="1">
      <alignment horizontal="center" readingOrder="0" shrinkToFit="0" vertical="center" wrapText="1"/>
    </xf>
    <xf borderId="16" fillId="0" fontId="3" numFmtId="164" xfId="0" applyAlignment="1" applyBorder="1" applyFont="1" applyNumberFormat="1">
      <alignment horizontal="left" readingOrder="0" shrinkToFit="0" vertical="center" wrapText="1"/>
    </xf>
    <xf borderId="10" fillId="0" fontId="3" numFmtId="3" xfId="0" applyAlignment="1" applyBorder="1" applyFont="1" applyNumberFormat="1">
      <alignment horizontal="center" readingOrder="0" shrinkToFit="0" vertical="center" wrapText="1"/>
    </xf>
    <xf borderId="10" fillId="0" fontId="3" numFmtId="164" xfId="0" applyAlignment="1" applyBorder="1" applyFont="1" applyNumberFormat="1">
      <alignment horizontal="center" readingOrder="0" shrinkToFit="0" vertical="center" wrapText="1"/>
    </xf>
    <xf borderId="18" fillId="0" fontId="3" numFmtId="164" xfId="0" applyAlignment="1" applyBorder="1" applyFont="1" applyNumberFormat="1">
      <alignment horizontal="center" readingOrder="0" shrinkToFit="0" vertical="center" wrapText="1"/>
    </xf>
    <xf borderId="1" fillId="2" fontId="14" numFmtId="164" xfId="0" applyAlignment="1" applyBorder="1" applyFont="1" applyNumberFormat="1">
      <alignment horizontal="center" readingOrder="0" shrinkToFit="0" vertical="center" wrapText="1"/>
    </xf>
    <xf borderId="19" fillId="0" fontId="6" numFmtId="0" xfId="0" applyBorder="1" applyFont="1"/>
    <xf borderId="1" fillId="4" fontId="14" numFmtId="164" xfId="0" applyAlignment="1" applyBorder="1" applyFont="1" applyNumberFormat="1">
      <alignment horizontal="center" readingOrder="0" shrinkToFit="0" vertical="center" wrapText="1"/>
    </xf>
    <xf borderId="1" fillId="5" fontId="14" numFmtId="164" xfId="0" applyAlignment="1" applyBorder="1" applyFont="1" applyNumberFormat="1">
      <alignment horizontal="center" readingOrder="0" shrinkToFit="0" vertical="center" wrapText="1"/>
    </xf>
    <xf borderId="20" fillId="0" fontId="15" numFmtId="0" xfId="0" applyAlignment="1" applyBorder="1" applyFont="1">
      <alignment vertical="bottom"/>
    </xf>
    <xf borderId="12" fillId="0" fontId="15" numFmtId="0" xfId="0" applyAlignment="1" applyBorder="1" applyFont="1">
      <alignment vertical="bottom"/>
    </xf>
    <xf borderId="21" fillId="0" fontId="15" numFmtId="0" xfId="0" applyAlignment="1" applyBorder="1" applyFont="1">
      <alignment vertical="bottom"/>
    </xf>
    <xf borderId="22" fillId="0" fontId="1" numFmtId="0" xfId="0" applyBorder="1" applyFont="1"/>
    <xf borderId="18" fillId="0" fontId="1" numFmtId="0" xfId="0" applyBorder="1" applyFont="1"/>
    <xf borderId="16" fillId="3" fontId="3" numFmtId="3" xfId="0" applyAlignment="1" applyBorder="1" applyFont="1" applyNumberFormat="1">
      <alignment horizontal="left" readingOrder="0" shrinkToFit="0" vertical="center" wrapText="1"/>
    </xf>
    <xf borderId="16" fillId="6" fontId="3" numFmtId="3" xfId="0" applyAlignment="1" applyBorder="1" applyFill="1" applyFont="1" applyNumberFormat="1">
      <alignment horizontal="left" readingOrder="0" shrinkToFit="0" vertical="center" wrapText="1"/>
    </xf>
    <xf borderId="16" fillId="7" fontId="3" numFmtId="3" xfId="0" applyAlignment="1" applyBorder="1" applyFill="1" applyFont="1" applyNumberFormat="1">
      <alignment horizontal="left" readingOrder="0" shrinkToFit="0" vertical="center" wrapText="1"/>
    </xf>
    <xf borderId="23" fillId="0" fontId="16" numFmtId="3" xfId="0" applyAlignment="1" applyBorder="1" applyFont="1" applyNumberFormat="1">
      <alignment horizontal="center" readingOrder="0" shrinkToFit="0" vertical="center" wrapText="1"/>
    </xf>
    <xf borderId="4" fillId="0" fontId="16" numFmtId="3" xfId="0" applyAlignment="1" applyBorder="1" applyFont="1" applyNumberFormat="1">
      <alignment horizontal="center" readingOrder="0" shrinkToFit="0" vertical="center" wrapText="1"/>
    </xf>
    <xf borderId="17" fillId="8" fontId="17" numFmtId="3" xfId="0" applyAlignment="1" applyBorder="1" applyFill="1" applyFont="1" applyNumberFormat="1">
      <alignment horizontal="center" readingOrder="0" shrinkToFit="0" vertical="center" wrapText="1"/>
    </xf>
    <xf borderId="16" fillId="3" fontId="17" numFmtId="3" xfId="0" applyAlignment="1" applyBorder="1" applyFont="1" applyNumberFormat="1">
      <alignment horizontal="left" readingOrder="0" shrinkToFit="0" vertical="center" wrapText="1"/>
    </xf>
    <xf borderId="16" fillId="6" fontId="17" numFmtId="3" xfId="0" applyAlignment="1" applyBorder="1" applyFont="1" applyNumberFormat="1">
      <alignment horizontal="left" readingOrder="0" shrinkToFit="0" vertical="center" wrapText="1"/>
    </xf>
    <xf borderId="16" fillId="7" fontId="17" numFmtId="3" xfId="0" applyAlignment="1" applyBorder="1" applyFont="1" applyNumberFormat="1">
      <alignment horizontal="left" readingOrder="0" shrinkToFit="0" vertical="center" wrapText="1"/>
    </xf>
    <xf borderId="16" fillId="0" fontId="16" numFmtId="3" xfId="0" applyAlignment="1" applyBorder="1" applyFont="1" applyNumberFormat="1">
      <alignment horizontal="left" readingOrder="0" shrinkToFit="0" vertical="center" wrapText="1"/>
    </xf>
    <xf borderId="17" fillId="8" fontId="16" numFmtId="3" xfId="0" applyAlignment="1" applyBorder="1" applyFont="1" applyNumberFormat="1">
      <alignment horizontal="center" readingOrder="0" shrinkToFit="0" vertical="center" wrapText="1"/>
    </xf>
    <xf borderId="16" fillId="0" fontId="16" numFmtId="0" xfId="0" applyAlignment="1" applyBorder="1" applyFont="1">
      <alignment horizontal="left" readingOrder="0" shrinkToFit="0" vertical="center" wrapText="1"/>
    </xf>
    <xf borderId="16" fillId="0" fontId="16" numFmtId="0" xfId="0" applyAlignment="1" applyBorder="1" applyFont="1">
      <alignment readingOrder="0" shrinkToFit="0" vertical="center" wrapText="1"/>
    </xf>
    <xf borderId="1" fillId="2" fontId="14" numFmtId="3" xfId="0" applyAlignment="1" applyBorder="1" applyFont="1" applyNumberFormat="1">
      <alignment horizontal="center" readingOrder="0" shrinkToFit="0" vertical="center" wrapText="1"/>
    </xf>
    <xf borderId="1" fillId="4" fontId="14" numFmtId="3" xfId="0" applyAlignment="1" applyBorder="1" applyFont="1" applyNumberFormat="1">
      <alignment horizontal="center" readingOrder="0" shrinkToFit="0" vertical="center" wrapText="1"/>
    </xf>
    <xf borderId="1" fillId="5" fontId="14" numFmtId="3" xfId="0" applyAlignment="1" applyBorder="1" applyFont="1" applyNumberForma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16" fillId="0" fontId="16" numFmtId="3" xfId="0" applyAlignment="1" applyBorder="1" applyFont="1" applyNumberFormat="1">
      <alignment horizontal="center" readingOrder="0" shrinkToFit="0" vertical="center" wrapText="1"/>
    </xf>
    <xf borderId="1" fillId="0" fontId="16" numFmtId="3" xfId="0" applyAlignment="1" applyBorder="1" applyFont="1" applyNumberFormat="1">
      <alignment horizontal="center" readingOrder="0" shrinkToFit="0" vertical="center" wrapText="1"/>
    </xf>
    <xf borderId="17" fillId="0" fontId="16" numFmtId="3" xfId="0" applyAlignment="1" applyBorder="1" applyFont="1" applyNumberFormat="1">
      <alignment horizontal="center" readingOrder="0" shrinkToFit="0" vertical="center" wrapText="1"/>
    </xf>
    <xf borderId="1" fillId="0" fontId="18" numFmtId="3" xfId="0" applyAlignment="1" applyBorder="1" applyFont="1" applyNumberFormat="1">
      <alignment horizontal="center" readingOrder="0" shrinkToFit="0" vertical="center" wrapText="1"/>
    </xf>
    <xf borderId="24" fillId="2" fontId="7" numFmtId="0" xfId="0" applyAlignment="1" applyBorder="1" applyFont="1">
      <alignment horizontal="center" readingOrder="0" shrinkToFit="0" vertical="center" wrapText="1"/>
    </xf>
    <xf borderId="25" fillId="0" fontId="6" numFmtId="0" xfId="0" applyBorder="1" applyFont="1"/>
    <xf borderId="26" fillId="0" fontId="6" numFmtId="0" xfId="0" applyBorder="1" applyFont="1"/>
    <xf borderId="27" fillId="0" fontId="18" numFmtId="3" xfId="0" applyAlignment="1" applyBorder="1" applyFont="1" applyNumberFormat="1">
      <alignment horizontal="center" readingOrder="0" shrinkToFit="0" vertical="center" wrapText="1"/>
    </xf>
    <xf borderId="28" fillId="0" fontId="6" numFmtId="0" xfId="0" applyBorder="1" applyFont="1"/>
    <xf borderId="24" fillId="4" fontId="7" numFmtId="0" xfId="0" applyAlignment="1" applyBorder="1" applyFont="1">
      <alignment horizontal="center" readingOrder="0" shrinkToFit="0" vertical="center" wrapText="1"/>
    </xf>
    <xf borderId="24" fillId="5" fontId="7" numFmtId="0" xfId="0" applyAlignment="1" applyBorder="1" applyFont="1">
      <alignment horizontal="center" readingOrder="0" shrinkToFit="0" vertical="center" wrapText="1"/>
    </xf>
    <xf borderId="0" fillId="9" fontId="1" numFmtId="0" xfId="0" applyFill="1" applyFont="1"/>
    <xf borderId="20" fillId="0" fontId="16" numFmtId="0" xfId="0" applyAlignment="1" applyBorder="1" applyFont="1">
      <alignment horizontal="left" readingOrder="0" shrinkToFit="0" vertical="center" wrapText="1"/>
    </xf>
    <xf borderId="5" fillId="0" fontId="6" numFmtId="0" xfId="0" applyBorder="1" applyFont="1"/>
    <xf borderId="1" fillId="5" fontId="14" numFmtId="0" xfId="0" applyAlignment="1" applyBorder="1" applyFont="1">
      <alignment horizontal="center" readingOrder="0" shrinkToFit="0" vertical="center" wrapText="1"/>
    </xf>
    <xf borderId="20" fillId="2" fontId="7" numFmtId="0" xfId="0" applyAlignment="1" applyBorder="1" applyFont="1">
      <alignment horizontal="center" readingOrder="0" shrinkToFit="0" vertical="center" wrapText="1"/>
    </xf>
    <xf borderId="12" fillId="0" fontId="6" numFmtId="0" xfId="0" applyBorder="1" applyFont="1"/>
    <xf borderId="21" fillId="0" fontId="6" numFmtId="0" xfId="0" applyBorder="1" applyFont="1"/>
    <xf borderId="4" fillId="2" fontId="7" numFmtId="3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7.25"/>
  </cols>
  <sheetData>
    <row r="1" ht="26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ht="26.25" customHeight="1">
      <c r="A2" s="1"/>
      <c r="B2" s="5" t="s">
        <v>0</v>
      </c>
      <c r="C2" s="6"/>
      <c r="D2" s="6"/>
      <c r="E2" s="6"/>
      <c r="F2" s="6"/>
      <c r="G2" s="6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6.25" customHeight="1">
      <c r="A3" s="1"/>
      <c r="B3" s="8" t="s">
        <v>1</v>
      </c>
      <c r="C3" s="6"/>
      <c r="D3" s="6"/>
      <c r="E3" s="6"/>
      <c r="F3" s="6"/>
      <c r="G3" s="6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"/>
      <c r="B4" s="9" t="s">
        <v>2</v>
      </c>
      <c r="C4" s="10" t="s">
        <v>3</v>
      </c>
      <c r="D4" s="11">
        <v>0.0</v>
      </c>
      <c r="E4" s="11">
        <v>1.0</v>
      </c>
      <c r="F4" s="11">
        <v>2.0</v>
      </c>
      <c r="G4" s="11">
        <v>3.0</v>
      </c>
      <c r="H4" s="11">
        <v>4.0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6.25" customHeight="1">
      <c r="A5" s="1"/>
      <c r="B5" s="12" t="s">
        <v>4</v>
      </c>
      <c r="C5" s="13" t="s">
        <v>5</v>
      </c>
      <c r="D5" s="14"/>
      <c r="E5" s="15">
        <v>50000.0</v>
      </c>
      <c r="F5" s="15">
        <v>50000.0</v>
      </c>
      <c r="G5" s="15">
        <v>50000.0</v>
      </c>
      <c r="H5" s="16">
        <v>50000.0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"/>
      <c r="B6" s="17" t="s">
        <v>6</v>
      </c>
      <c r="C6" s="18" t="s">
        <v>7</v>
      </c>
      <c r="D6" s="19"/>
      <c r="E6" s="20">
        <v>0.0</v>
      </c>
      <c r="F6" s="20">
        <v>-25000.0</v>
      </c>
      <c r="G6" s="20">
        <v>-45000.0</v>
      </c>
      <c r="H6" s="21">
        <v>0.0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6.25" customHeight="1">
      <c r="A7" s="1"/>
      <c r="B7" s="22" t="s">
        <v>8</v>
      </c>
      <c r="C7" s="23" t="s">
        <v>7</v>
      </c>
      <c r="D7" s="24"/>
      <c r="E7" s="25">
        <f>-'Depreciación'!D12</f>
        <v>-3070.458953</v>
      </c>
      <c r="F7" s="25">
        <f>-'Depreciación'!E12</f>
        <v>-3070.458953</v>
      </c>
      <c r="G7" s="25">
        <f>-'Depreciación'!F12</f>
        <v>-3070.458953</v>
      </c>
      <c r="H7" s="26">
        <f>-'Depreciación'!G12</f>
        <v>-3070.458953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6.25" customHeight="1">
      <c r="A8" s="1"/>
      <c r="B8" s="12" t="s">
        <v>9</v>
      </c>
      <c r="C8" s="27" t="s">
        <v>10</v>
      </c>
      <c r="D8" s="28">
        <f t="shared" ref="D8:H8" si="1">SUM(D5:D7)</f>
        <v>0</v>
      </c>
      <c r="E8" s="29">
        <f t="shared" si="1"/>
        <v>46929.54105</v>
      </c>
      <c r="F8" s="29">
        <f t="shared" si="1"/>
        <v>21929.54105</v>
      </c>
      <c r="G8" s="29">
        <f t="shared" si="1"/>
        <v>1929.541047</v>
      </c>
      <c r="H8" s="30">
        <f t="shared" si="1"/>
        <v>46929.54105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6.25" customHeight="1">
      <c r="A9" s="1"/>
      <c r="B9" s="31" t="s">
        <v>11</v>
      </c>
      <c r="C9" s="23" t="s">
        <v>7</v>
      </c>
      <c r="D9" s="24">
        <f t="shared" ref="D9:H9" si="2">D8*0.19</f>
        <v>0</v>
      </c>
      <c r="E9" s="25">
        <f t="shared" si="2"/>
        <v>8916.612799</v>
      </c>
      <c r="F9" s="25">
        <f t="shared" si="2"/>
        <v>4166.612799</v>
      </c>
      <c r="G9" s="25">
        <f t="shared" si="2"/>
        <v>366.612799</v>
      </c>
      <c r="H9" s="26">
        <f t="shared" si="2"/>
        <v>8916.612799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6.25" customHeight="1">
      <c r="A10" s="1"/>
      <c r="B10" s="32" t="s">
        <v>12</v>
      </c>
      <c r="C10" s="33" t="s">
        <v>10</v>
      </c>
      <c r="D10" s="34">
        <f t="shared" ref="D10:H10" si="3">D8-D9</f>
        <v>0</v>
      </c>
      <c r="E10" s="35">
        <f t="shared" si="3"/>
        <v>38012.92825</v>
      </c>
      <c r="F10" s="35">
        <f t="shared" si="3"/>
        <v>17762.92825</v>
      </c>
      <c r="G10" s="35">
        <f t="shared" si="3"/>
        <v>1562.928248</v>
      </c>
      <c r="H10" s="36">
        <f t="shared" si="3"/>
        <v>38012.92825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6.25" customHeight="1">
      <c r="A11" s="1"/>
      <c r="B11" s="12" t="s">
        <v>8</v>
      </c>
      <c r="C11" s="13" t="s">
        <v>5</v>
      </c>
      <c r="D11" s="37"/>
      <c r="E11" s="38">
        <f>'Depreciación'!D12</f>
        <v>3070.458953</v>
      </c>
      <c r="F11" s="38">
        <f>'Depreciación'!E12</f>
        <v>3070.458953</v>
      </c>
      <c r="G11" s="38">
        <f>'Depreciación'!F12</f>
        <v>3070.458953</v>
      </c>
      <c r="H11" s="39">
        <f>'Depreciación'!G12</f>
        <v>3070.458953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6.25" customHeight="1">
      <c r="A12" s="1"/>
      <c r="B12" s="17" t="s">
        <v>13</v>
      </c>
      <c r="C12" s="40" t="s">
        <v>5</v>
      </c>
      <c r="D12" s="19"/>
      <c r="E12" s="41"/>
      <c r="F12" s="41"/>
      <c r="G12" s="41"/>
      <c r="H12" s="42">
        <v>200000.0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6.25" customHeight="1">
      <c r="A13" s="1"/>
      <c r="B13" s="17" t="s">
        <v>14</v>
      </c>
      <c r="C13" s="43"/>
      <c r="D13" s="44">
        <v>-50000.0</v>
      </c>
      <c r="E13" s="41"/>
      <c r="F13" s="41"/>
      <c r="G13" s="41"/>
      <c r="H13" s="4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6.25" customHeight="1">
      <c r="A14" s="1"/>
      <c r="B14" s="22" t="s">
        <v>15</v>
      </c>
      <c r="C14" s="23" t="s">
        <v>7</v>
      </c>
      <c r="D14" s="45">
        <v>-200000.0</v>
      </c>
      <c r="E14" s="25"/>
      <c r="F14" s="25"/>
      <c r="G14" s="25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6.25" customHeight="1">
      <c r="A15" s="1"/>
      <c r="B15" s="9" t="s">
        <v>16</v>
      </c>
      <c r="C15" s="46" t="s">
        <v>10</v>
      </c>
      <c r="D15" s="47">
        <f t="shared" ref="D15:H15" si="4">SUM(D10:D14)</f>
        <v>-250000</v>
      </c>
      <c r="E15" s="48">
        <f t="shared" si="4"/>
        <v>41083.3872</v>
      </c>
      <c r="F15" s="48">
        <f t="shared" si="4"/>
        <v>20833.3872</v>
      </c>
      <c r="G15" s="48">
        <f t="shared" si="4"/>
        <v>4633.387201</v>
      </c>
      <c r="H15" s="48">
        <f t="shared" si="4"/>
        <v>241083.3872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6.25" customHeight="1">
      <c r="A16" s="1"/>
      <c r="B16" s="2"/>
      <c r="C16" s="3"/>
      <c r="D16" s="4"/>
      <c r="E16" s="4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6.25" customHeight="1">
      <c r="A17" s="1"/>
      <c r="B17" s="9" t="s">
        <v>17</v>
      </c>
      <c r="C17" s="10"/>
      <c r="D17" s="49">
        <f t="shared" ref="D17:H17" si="5">D15/(1+$C$22)^D4</f>
        <v>-250000</v>
      </c>
      <c r="E17" s="49">
        <f t="shared" si="5"/>
        <v>41083.3872</v>
      </c>
      <c r="F17" s="49">
        <f t="shared" si="5"/>
        <v>20833.3872</v>
      </c>
      <c r="G17" s="49">
        <f t="shared" si="5"/>
        <v>4633.387201</v>
      </c>
      <c r="H17" s="49">
        <f t="shared" si="5"/>
        <v>241083.3872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6.25" customHeight="1">
      <c r="A18" s="1"/>
      <c r="B18" s="9" t="s">
        <v>18</v>
      </c>
      <c r="C18" s="10"/>
      <c r="D18" s="49">
        <f>D17</f>
        <v>-250000</v>
      </c>
      <c r="E18" s="49">
        <f t="shared" ref="E18:H18" si="6">D18+E17</f>
        <v>-208916.6128</v>
      </c>
      <c r="F18" s="49">
        <f t="shared" si="6"/>
        <v>-188083.2256</v>
      </c>
      <c r="G18" s="49">
        <f t="shared" si="6"/>
        <v>-183449.8384</v>
      </c>
      <c r="H18" s="49">
        <f t="shared" si="6"/>
        <v>57633.5488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6.25" customHeight="1">
      <c r="A19" s="1"/>
      <c r="B19" s="2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6.25" customHeight="1">
      <c r="A20" s="1"/>
      <c r="B20" s="9" t="s">
        <v>19</v>
      </c>
      <c r="C20" s="50">
        <f>H18</f>
        <v>57633.5488</v>
      </c>
      <c r="D20" s="4"/>
      <c r="E20" s="4"/>
      <c r="F20" s="4"/>
      <c r="G20" s="51" t="s">
        <v>20</v>
      </c>
      <c r="H20" s="49">
        <f>SUM(E5:H5)+1</f>
        <v>200001</v>
      </c>
      <c r="I20" s="4"/>
      <c r="J20" s="4"/>
      <c r="K20" s="4"/>
      <c r="L20" s="4"/>
      <c r="M20" s="4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6.25" customHeight="1">
      <c r="A21" s="1"/>
      <c r="B21" s="9" t="s">
        <v>21</v>
      </c>
      <c r="C21" s="52">
        <f>IRR(D15:H15)</f>
        <v>0.06269370013</v>
      </c>
      <c r="D21" s="4"/>
      <c r="E21" s="4"/>
      <c r="F21" s="4"/>
      <c r="G21" s="51" t="s">
        <v>22</v>
      </c>
      <c r="H21" s="53">
        <f>SUM(E6:H6)+-SUM(D14:H14)+1</f>
        <v>130001</v>
      </c>
      <c r="I21" s="4"/>
      <c r="J21" s="4"/>
      <c r="K21" s="4"/>
      <c r="L21" s="4"/>
      <c r="M21" s="4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6.25" customHeight="1">
      <c r="A22" s="1"/>
      <c r="B22" s="9" t="s">
        <v>23</v>
      </c>
      <c r="C22" s="52">
        <v>0.0</v>
      </c>
      <c r="D22" s="4"/>
      <c r="E22" s="4"/>
      <c r="F22" s="4"/>
      <c r="G22" s="51" t="s">
        <v>24</v>
      </c>
      <c r="H22" s="54">
        <f>H20/H21</f>
        <v>1.538457396</v>
      </c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6.25" customHeight="1">
      <c r="A23" s="1"/>
      <c r="B23" s="2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6.25" customHeight="1">
      <c r="A24" s="1"/>
      <c r="B24" s="2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6.25" customHeight="1">
      <c r="A25" s="1"/>
      <c r="B25" s="2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6.25" customHeight="1">
      <c r="A26" s="1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6.25" customHeight="1">
      <c r="A27" s="1"/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6.25" customHeight="1">
      <c r="A28" s="1"/>
      <c r="B28" s="2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6.25" customHeight="1">
      <c r="A29" s="1"/>
      <c r="B29" s="2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6.25" customHeight="1">
      <c r="A30" s="1"/>
      <c r="B30" s="2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6.25" customHeight="1">
      <c r="A31" s="1"/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6.25" customHeight="1">
      <c r="A32" s="1"/>
      <c r="B32" s="2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6.25" customHeight="1">
      <c r="A33" s="1"/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6.25" customHeight="1">
      <c r="A34" s="1"/>
      <c r="B34" s="2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6.25" customHeight="1">
      <c r="A35" s="1"/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6.25" customHeight="1">
      <c r="A36" s="1"/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6.25" customHeight="1">
      <c r="A37" s="1"/>
      <c r="B37" s="2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6.25" customHeight="1">
      <c r="A38" s="1"/>
      <c r="B38" s="2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6.25" customHeight="1">
      <c r="A39" s="1"/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6.25" customHeight="1">
      <c r="A40" s="1"/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6.25" customHeight="1">
      <c r="A41" s="1"/>
      <c r="B41" s="2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6.25" customHeight="1">
      <c r="A42" s="1"/>
      <c r="B42" s="2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6.25" customHeight="1">
      <c r="A43" s="1"/>
      <c r="B43" s="2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6.25" customHeight="1">
      <c r="A44" s="1"/>
      <c r="B44" s="2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6.25" customHeight="1">
      <c r="A45" s="1"/>
      <c r="B45" s="2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6.25" customHeight="1">
      <c r="A46" s="1"/>
      <c r="B46" s="2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6.25" customHeight="1">
      <c r="A47" s="1"/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6.25" customHeight="1">
      <c r="A48" s="1"/>
      <c r="B48" s="2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6.25" customHeight="1">
      <c r="A49" s="1"/>
      <c r="B49" s="2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6.25" customHeight="1">
      <c r="A50" s="1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6.25" customHeight="1">
      <c r="A51" s="1"/>
      <c r="B51" s="2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6.25" customHeight="1">
      <c r="A52" s="1"/>
      <c r="B52" s="2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6.25" customHeight="1">
      <c r="A53" s="1"/>
      <c r="B53" s="2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6.25" customHeight="1">
      <c r="A54" s="1"/>
      <c r="B54" s="2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6.25" customHeight="1">
      <c r="A55" s="1"/>
      <c r="B55" s="2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6.25" customHeight="1">
      <c r="A56" s="1"/>
      <c r="B56" s="2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6.25" customHeight="1">
      <c r="A57" s="1"/>
      <c r="B57" s="2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6.25" customHeight="1">
      <c r="A58" s="1"/>
      <c r="B58" s="2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6.25" customHeight="1">
      <c r="A59" s="1"/>
      <c r="B59" s="2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6.25" customHeight="1">
      <c r="A60" s="1"/>
      <c r="B60" s="2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6.25" customHeight="1">
      <c r="A61" s="1"/>
      <c r="B61" s="2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6.25" customHeight="1">
      <c r="A62" s="1"/>
      <c r="B62" s="2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6.25" customHeight="1">
      <c r="A63" s="1"/>
      <c r="B63" s="2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6.25" customHeight="1">
      <c r="A64" s="1"/>
      <c r="B64" s="2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6.25" customHeight="1">
      <c r="A65" s="1"/>
      <c r="B65" s="2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6.25" customHeight="1">
      <c r="A66" s="1"/>
      <c r="B66" s="2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6.25" customHeight="1">
      <c r="A67" s="1"/>
      <c r="B67" s="2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6.25" customHeight="1">
      <c r="A68" s="1"/>
      <c r="B68" s="2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6.25" customHeight="1">
      <c r="A69" s="1"/>
      <c r="B69" s="2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6.25" customHeight="1">
      <c r="A70" s="1"/>
      <c r="B70" s="2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6.25" customHeight="1">
      <c r="A71" s="1"/>
      <c r="B71" s="2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6.25" customHeight="1">
      <c r="A72" s="1"/>
      <c r="B72" s="2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6.25" customHeight="1">
      <c r="A73" s="1"/>
      <c r="B73" s="2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6.25" customHeight="1">
      <c r="A74" s="1"/>
      <c r="B74" s="2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6.25" customHeight="1">
      <c r="A75" s="1"/>
      <c r="B75" s="2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6.25" customHeight="1">
      <c r="A76" s="1"/>
      <c r="B76" s="2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6.25" customHeight="1">
      <c r="A77" s="1"/>
      <c r="B77" s="2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6.25" customHeight="1">
      <c r="A78" s="1"/>
      <c r="B78" s="2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6.25" customHeight="1">
      <c r="A79" s="1"/>
      <c r="B79" s="2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6.25" customHeight="1">
      <c r="A80" s="1"/>
      <c r="B80" s="2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6.25" customHeight="1">
      <c r="A81" s="1"/>
      <c r="B81" s="2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6.25" customHeight="1">
      <c r="A82" s="1"/>
      <c r="B82" s="2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6.25" customHeight="1">
      <c r="A83" s="1"/>
      <c r="B83" s="2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6.25" customHeight="1">
      <c r="A84" s="1"/>
      <c r="B84" s="2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6.25" customHeight="1">
      <c r="A85" s="1"/>
      <c r="B85" s="2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6.25" customHeight="1">
      <c r="A86" s="1"/>
      <c r="B86" s="2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6.25" customHeight="1">
      <c r="A87" s="1"/>
      <c r="B87" s="2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6.25" customHeight="1">
      <c r="A88" s="1"/>
      <c r="B88" s="2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6.25" customHeight="1">
      <c r="A89" s="1"/>
      <c r="B89" s="2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6.25" customHeight="1">
      <c r="A90" s="1"/>
      <c r="B90" s="2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6.25" customHeight="1">
      <c r="A91" s="1"/>
      <c r="B91" s="2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6.25" customHeight="1">
      <c r="A92" s="1"/>
      <c r="B92" s="2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6.25" customHeight="1">
      <c r="A93" s="1"/>
      <c r="B93" s="2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6.25" customHeight="1">
      <c r="A94" s="1"/>
      <c r="B94" s="2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6.25" customHeight="1">
      <c r="A95" s="1"/>
      <c r="B95" s="2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6.25" customHeight="1">
      <c r="A96" s="1"/>
      <c r="B96" s="2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6.25" customHeight="1">
      <c r="A97" s="1"/>
      <c r="B97" s="2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6.25" customHeight="1">
      <c r="A98" s="1"/>
      <c r="B98" s="2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6.25" customHeight="1">
      <c r="A99" s="1"/>
      <c r="B99" s="2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6.25" customHeight="1">
      <c r="A100" s="1"/>
      <c r="B100" s="2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6.25" customHeight="1">
      <c r="A101" s="1"/>
      <c r="B101" s="2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6.25" customHeight="1">
      <c r="A102" s="1"/>
      <c r="B102" s="2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6.25" customHeight="1">
      <c r="A103" s="1"/>
      <c r="B103" s="2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6.25" customHeight="1">
      <c r="A104" s="1"/>
      <c r="B104" s="2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6.25" customHeight="1">
      <c r="A105" s="1"/>
      <c r="B105" s="2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6.25" customHeight="1">
      <c r="A106" s="1"/>
      <c r="B106" s="2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6.25" customHeight="1">
      <c r="A107" s="1"/>
      <c r="B107" s="2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6.25" customHeight="1">
      <c r="A108" s="1"/>
      <c r="B108" s="2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6.25" customHeight="1">
      <c r="A109" s="1"/>
      <c r="B109" s="2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6.25" customHeight="1">
      <c r="A110" s="1"/>
      <c r="B110" s="2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6.25" customHeight="1">
      <c r="A111" s="1"/>
      <c r="B111" s="2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6.25" customHeight="1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6.25" customHeight="1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6.25" customHeight="1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6.25" customHeight="1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6.25" customHeight="1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6.25" customHeight="1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6.25" customHeight="1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6.25" customHeight="1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6.25" customHeight="1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6.25" customHeight="1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6.25" customHeight="1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6.25" customHeight="1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6.25" customHeight="1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6.25" customHeight="1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6.25" customHeight="1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6.25" customHeight="1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6.25" customHeight="1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6.25" customHeight="1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6.25" customHeight="1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6.25" customHeight="1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6.25" customHeight="1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6.25" customHeight="1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6.25" customHeight="1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6.25" customHeight="1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6.25" customHeight="1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6.25" customHeight="1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6.25" customHeight="1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6.25" customHeight="1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6.25" customHeight="1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6.25" customHeight="1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6.25" customHeight="1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6.25" customHeight="1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6.25" customHeight="1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6.25" customHeight="1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6.25" customHeight="1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6.25" customHeight="1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6.25" customHeight="1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6.25" customHeight="1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6.25" customHeight="1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6.25" customHeight="1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6.25" customHeight="1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6.25" customHeight="1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6.25" customHeight="1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6.25" customHeight="1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6.25" customHeight="1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6.25" customHeight="1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6.25" customHeight="1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6.25" customHeight="1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6.25" customHeight="1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6.25" customHeight="1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6.25" customHeight="1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6.25" customHeight="1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6.25" customHeight="1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6.25" customHeight="1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6.25" customHeight="1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6.25" customHeight="1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6.25" customHeight="1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6.25" customHeight="1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6.25" customHeight="1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6.25" customHeight="1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6.25" customHeight="1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6.25" customHeight="1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6.25" customHeight="1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6.25" customHeight="1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6.25" customHeight="1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6.25" customHeight="1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6.25" customHeight="1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6.25" customHeight="1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6.25" customHeight="1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6.25" customHeight="1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6.25" customHeight="1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6.25" customHeight="1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6.25" customHeight="1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6.25" customHeight="1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6.25" customHeight="1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6.25" customHeight="1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6.25" customHeight="1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6.25" customHeight="1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6.25" customHeight="1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6.25" customHeight="1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6.25" customHeight="1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6.25" customHeight="1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6.25" customHeight="1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6.25" customHeight="1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6.25" customHeight="1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6.25" customHeight="1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6.25" customHeight="1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6.25" customHeight="1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6.25" customHeight="1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6.25" customHeight="1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6.25" customHeight="1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6.25" customHeight="1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6.25" customHeight="1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6.25" customHeight="1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6.25" customHeight="1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6.25" customHeight="1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6.25" customHeight="1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6.25" customHeight="1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6.25" customHeight="1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6.25" customHeight="1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6.25" customHeight="1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6.25" customHeight="1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6.25" customHeight="1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6.25" customHeight="1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6.25" customHeight="1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6.25" customHeight="1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6.25" customHeight="1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6.25" customHeight="1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6.25" customHeight="1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6.25" customHeight="1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6.25" customHeight="1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6.25" customHeight="1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6.25" customHeight="1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6.25" customHeight="1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6.25" customHeight="1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6.25" customHeight="1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6.25" customHeight="1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6.25" customHeight="1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6.25" customHeight="1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6.25" customHeight="1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6.25" customHeight="1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6.25" customHeight="1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6.25" customHeight="1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6.25" customHeight="1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6.25" customHeight="1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6.25" customHeight="1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6.25" customHeight="1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6.25" customHeight="1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6.25" customHeight="1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6.25" customHeight="1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6.25" customHeight="1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6.25" customHeight="1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6.25" customHeight="1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6.25" customHeight="1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6.25" customHeight="1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6.25" customHeight="1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6.25" customHeight="1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6.25" customHeight="1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6.25" customHeight="1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6.25" customHeight="1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6.25" customHeight="1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6.25" customHeight="1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6.25" customHeight="1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6.25" customHeight="1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6.25" customHeight="1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6.25" customHeight="1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6.25" customHeight="1">
      <c r="A258" s="1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6.25" customHeight="1">
      <c r="A259" s="1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6.25" customHeight="1">
      <c r="A260" s="1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6.25" customHeight="1">
      <c r="A261" s="1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6.25" customHeight="1">
      <c r="A262" s="1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6.25" customHeight="1">
      <c r="A263" s="1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6.25" customHeight="1">
      <c r="A264" s="1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6.25" customHeight="1">
      <c r="A265" s="1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6.25" customHeight="1">
      <c r="A266" s="1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6.25" customHeight="1">
      <c r="A267" s="1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6.25" customHeight="1">
      <c r="A268" s="1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6.25" customHeight="1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6.25" customHeight="1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6.25" customHeight="1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6.25" customHeight="1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6.25" customHeight="1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6.25" customHeight="1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6.25" customHeight="1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6.25" customHeight="1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6.25" customHeight="1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6.25" customHeight="1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6.25" customHeight="1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6.25" customHeight="1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6.25" customHeight="1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6.25" customHeight="1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6.25" customHeight="1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6.25" customHeight="1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6.25" customHeight="1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6.25" customHeight="1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6.25" customHeight="1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6.25" customHeight="1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6.25" customHeight="1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6.25" customHeight="1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6.25" customHeight="1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6.25" customHeight="1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6.25" customHeight="1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6.25" customHeight="1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6.25" customHeight="1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6.25" customHeight="1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6.25" customHeight="1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6.25" customHeight="1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6.25" customHeight="1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6.25" customHeight="1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6.25" customHeight="1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6.25" customHeight="1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6.25" customHeight="1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6.25" customHeight="1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6.25" customHeight="1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6.25" customHeight="1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6.25" customHeight="1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6.25" customHeight="1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6.25" customHeight="1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6.25" customHeight="1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6.25" customHeight="1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6.25" customHeight="1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6.25" customHeight="1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6.25" customHeight="1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6.25" customHeight="1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6.25" customHeight="1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6.25" customHeight="1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6.25" customHeight="1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6.25" customHeight="1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6.25" customHeight="1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6.25" customHeight="1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6.25" customHeight="1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6.25" customHeight="1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6.25" customHeight="1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6.25" customHeight="1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6.25" customHeight="1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6.25" customHeight="1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6.25" customHeight="1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6.25" customHeight="1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6.25" customHeight="1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6.25" customHeight="1">
      <c r="A331" s="1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6.25" customHeight="1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6.25" customHeight="1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6.25" customHeight="1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6.25" customHeight="1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6.25" customHeight="1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6.25" customHeight="1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6.25" customHeight="1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6.25" customHeight="1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6.25" customHeight="1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6.25" customHeight="1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6.25" customHeight="1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6.25" customHeight="1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6.25" customHeight="1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6.25" customHeight="1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6.25" customHeight="1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6.25" customHeight="1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6.25" customHeight="1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6.25" customHeight="1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6.25" customHeight="1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6.25" customHeight="1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6.25" customHeight="1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6.25" customHeight="1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6.25" customHeight="1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6.25" customHeight="1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6.25" customHeight="1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6.25" customHeight="1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6.25" customHeight="1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6.25" customHeight="1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6.25" customHeight="1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6.25" customHeight="1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6.25" customHeight="1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6.25" customHeight="1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6.25" customHeight="1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6.25" customHeight="1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6.25" customHeight="1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6.25" customHeight="1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6.25" customHeight="1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6.25" customHeight="1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6.25" customHeight="1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6.25" customHeight="1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6.25" customHeight="1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6.25" customHeight="1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6.25" customHeight="1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6.25" customHeight="1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6.25" customHeight="1">
      <c r="A376" s="1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6.25" customHeight="1">
      <c r="A377" s="1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6.25" customHeight="1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6.25" customHeight="1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6.25" customHeight="1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6.25" customHeight="1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6.25" customHeight="1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6.25" customHeight="1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6.25" customHeight="1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6.25" customHeight="1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6.25" customHeight="1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6.25" customHeight="1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6.25" customHeight="1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6.25" customHeight="1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6.25" customHeight="1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6.25" customHeight="1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6.25" customHeight="1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6.25" customHeight="1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6.25" customHeight="1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6.25" customHeight="1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6.25" customHeight="1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6.25" customHeight="1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6.25" customHeight="1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6.25" customHeight="1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6.25" customHeight="1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6.25" customHeight="1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6.25" customHeight="1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6.25" customHeight="1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6.25" customHeight="1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6.25" customHeight="1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6.25" customHeight="1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6.25" customHeight="1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6.25" customHeight="1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6.25" customHeight="1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6.25" customHeight="1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6.25" customHeight="1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6.25" customHeight="1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6.25" customHeight="1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6.25" customHeight="1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6.25" customHeight="1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6.25" customHeight="1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6.25" customHeight="1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6.25" customHeight="1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6.25" customHeight="1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6.25" customHeight="1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6.25" customHeight="1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6.25" customHeight="1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6.25" customHeight="1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6.25" customHeight="1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6.25" customHeight="1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6.25" customHeight="1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6.25" customHeight="1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6.25" customHeight="1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6.25" customHeight="1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6.25" customHeight="1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6.25" customHeight="1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6.25" customHeight="1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6.25" customHeight="1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6.25" customHeight="1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6.25" customHeight="1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6.25" customHeight="1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6.25" customHeight="1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6.25" customHeight="1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6.25" customHeight="1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6.25" customHeight="1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6.25" customHeight="1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6.25" customHeight="1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6.25" customHeight="1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6.25" customHeight="1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6.25" customHeight="1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6.25" customHeight="1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6.25" customHeight="1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6.25" customHeight="1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6.25" customHeight="1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6.25" customHeight="1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6.25" customHeight="1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6.25" customHeight="1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6.25" customHeight="1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6.25" customHeight="1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6.25" customHeight="1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6.25" customHeight="1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6.25" customHeight="1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6.25" customHeight="1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6.25" customHeight="1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6.25" customHeight="1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6.25" customHeight="1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6.25" customHeight="1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6.25" customHeight="1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6.25" customHeight="1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6.25" customHeight="1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6.25" customHeight="1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6.25" customHeight="1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6.25" customHeight="1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6.25" customHeight="1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6.25" customHeight="1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6.25" customHeight="1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6.25" customHeight="1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6.25" customHeight="1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6.25" customHeight="1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6.25" customHeight="1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6.25" customHeight="1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6.25" customHeight="1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6.25" customHeight="1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6.25" customHeight="1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6.25" customHeight="1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6.25" customHeight="1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6.25" customHeight="1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6.25" customHeight="1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6.25" customHeight="1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6.25" customHeight="1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6.25" customHeight="1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6.25" customHeight="1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6.25" customHeight="1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6.25" customHeight="1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6.25" customHeight="1">
      <c r="A490" s="1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6.25" customHeight="1">
      <c r="A491" s="1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6.25" customHeight="1">
      <c r="A492" s="1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6.25" customHeight="1">
      <c r="A493" s="1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6.25" customHeight="1">
      <c r="A494" s="1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6.25" customHeight="1">
      <c r="A495" s="1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6.25" customHeight="1">
      <c r="A496" s="1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6.25" customHeight="1">
      <c r="A497" s="1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6.25" customHeight="1">
      <c r="A498" s="1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6.25" customHeight="1">
      <c r="A499" s="1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6.25" customHeight="1">
      <c r="A500" s="1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6.25" customHeight="1">
      <c r="A501" s="1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6.25" customHeight="1">
      <c r="A502" s="1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6.25" customHeight="1">
      <c r="A503" s="1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6.25" customHeight="1">
      <c r="A504" s="1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6.25" customHeight="1">
      <c r="A505" s="1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6.25" customHeight="1">
      <c r="A506" s="1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6.25" customHeight="1">
      <c r="A507" s="1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6.25" customHeight="1">
      <c r="A508" s="1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6.25" customHeight="1">
      <c r="A509" s="1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6.25" customHeight="1">
      <c r="A510" s="1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6.25" customHeight="1">
      <c r="A511" s="1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6.25" customHeight="1">
      <c r="A512" s="1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6.25" customHeight="1">
      <c r="A513" s="1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6.25" customHeight="1">
      <c r="A514" s="1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6.25" customHeight="1">
      <c r="A515" s="1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6.25" customHeight="1">
      <c r="A516" s="1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6.25" customHeight="1">
      <c r="A517" s="1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6.25" customHeight="1">
      <c r="A518" s="1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6.25" customHeight="1">
      <c r="A519" s="1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6.25" customHeight="1">
      <c r="A520" s="1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6.25" customHeight="1">
      <c r="A521" s="1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6.25" customHeight="1">
      <c r="A522" s="1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6.25" customHeight="1">
      <c r="A523" s="1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6.25" customHeight="1">
      <c r="A524" s="1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6.25" customHeight="1">
      <c r="A525" s="1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6.25" customHeight="1">
      <c r="A526" s="1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6.25" customHeight="1">
      <c r="A527" s="1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6.25" customHeight="1">
      <c r="A528" s="1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6.25" customHeight="1">
      <c r="A529" s="1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6.25" customHeight="1">
      <c r="A530" s="1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6.25" customHeight="1">
      <c r="A531" s="1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6.25" customHeight="1">
      <c r="A532" s="1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6.25" customHeight="1">
      <c r="A533" s="1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6.25" customHeight="1">
      <c r="A534" s="1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6.25" customHeight="1">
      <c r="A535" s="1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6.25" customHeight="1">
      <c r="A536" s="1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6.25" customHeight="1">
      <c r="A537" s="1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6.25" customHeight="1">
      <c r="A538" s="1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6.25" customHeight="1">
      <c r="A539" s="1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6.25" customHeight="1">
      <c r="A540" s="1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6.25" customHeight="1">
      <c r="A541" s="1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6.25" customHeight="1">
      <c r="A542" s="1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6.25" customHeight="1">
      <c r="A543" s="1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6.25" customHeight="1">
      <c r="A544" s="1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6.25" customHeight="1">
      <c r="A545" s="1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6.25" customHeight="1">
      <c r="A546" s="1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6.25" customHeight="1">
      <c r="A547" s="1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6.25" customHeight="1">
      <c r="A548" s="1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6.25" customHeight="1">
      <c r="A549" s="1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6.25" customHeight="1">
      <c r="A550" s="1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6.25" customHeight="1">
      <c r="A551" s="1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6.25" customHeight="1">
      <c r="A552" s="1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6.25" customHeight="1">
      <c r="A553" s="1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6.25" customHeight="1">
      <c r="A554" s="1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6.25" customHeight="1">
      <c r="A555" s="1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6.25" customHeight="1">
      <c r="A556" s="1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6.25" customHeight="1">
      <c r="A557" s="1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6.25" customHeight="1">
      <c r="A558" s="1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6.25" customHeight="1">
      <c r="A559" s="1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6.25" customHeight="1">
      <c r="A560" s="1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6.25" customHeight="1">
      <c r="A561" s="1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6.25" customHeight="1">
      <c r="A562" s="1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6.25" customHeight="1">
      <c r="A563" s="1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6.25" customHeight="1">
      <c r="A564" s="1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6.25" customHeight="1">
      <c r="A565" s="1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6.25" customHeight="1">
      <c r="A566" s="1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6.25" customHeight="1">
      <c r="A567" s="1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6.25" customHeight="1">
      <c r="A568" s="1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6.25" customHeight="1">
      <c r="A569" s="1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6.25" customHeight="1">
      <c r="A570" s="1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6.25" customHeight="1">
      <c r="A571" s="1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6.25" customHeight="1">
      <c r="A572" s="1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6.25" customHeight="1">
      <c r="A573" s="1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6.25" customHeight="1">
      <c r="A574" s="1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6.25" customHeight="1">
      <c r="A575" s="1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6.25" customHeight="1">
      <c r="A576" s="1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6.25" customHeight="1">
      <c r="A577" s="1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6.25" customHeight="1">
      <c r="A578" s="1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6.25" customHeight="1">
      <c r="A579" s="1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6.25" customHeight="1">
      <c r="A580" s="1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6.25" customHeight="1">
      <c r="A581" s="1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6.25" customHeight="1">
      <c r="A582" s="1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6.25" customHeight="1">
      <c r="A583" s="1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6.25" customHeight="1">
      <c r="A584" s="1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6.25" customHeight="1">
      <c r="A585" s="1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6.25" customHeight="1">
      <c r="A586" s="1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6.25" customHeight="1">
      <c r="A587" s="1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6.25" customHeight="1">
      <c r="A588" s="1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6.25" customHeight="1">
      <c r="A589" s="1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6.25" customHeight="1">
      <c r="A590" s="1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6.25" customHeight="1">
      <c r="A591" s="1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6.25" customHeight="1">
      <c r="A592" s="1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6.25" customHeight="1">
      <c r="A593" s="1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6.25" customHeight="1">
      <c r="A594" s="1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6.25" customHeight="1">
      <c r="A595" s="1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6.25" customHeight="1">
      <c r="A596" s="1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6.25" customHeight="1">
      <c r="A597" s="1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6.25" customHeight="1">
      <c r="A598" s="1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6.25" customHeight="1">
      <c r="A599" s="1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6.25" customHeight="1">
      <c r="A600" s="1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6.25" customHeight="1">
      <c r="A601" s="1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6.25" customHeight="1">
      <c r="A602" s="1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6.25" customHeight="1">
      <c r="A603" s="1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6.25" customHeight="1">
      <c r="A604" s="1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6.25" customHeight="1">
      <c r="A605" s="1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6.25" customHeight="1">
      <c r="A606" s="1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6.25" customHeight="1">
      <c r="A607" s="1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6.25" customHeight="1">
      <c r="A608" s="1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6.25" customHeight="1">
      <c r="A609" s="1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6.25" customHeight="1">
      <c r="A610" s="1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6.25" customHeight="1">
      <c r="A611" s="1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6.25" customHeight="1">
      <c r="A612" s="1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6.25" customHeight="1">
      <c r="A613" s="1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6.25" customHeight="1">
      <c r="A614" s="1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6.25" customHeight="1">
      <c r="A615" s="1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6.25" customHeight="1">
      <c r="A616" s="1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6.25" customHeight="1">
      <c r="A617" s="1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6.25" customHeight="1">
      <c r="A618" s="1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6.25" customHeight="1">
      <c r="A619" s="1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6.25" customHeight="1">
      <c r="A620" s="1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6.25" customHeight="1">
      <c r="A621" s="1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6.25" customHeight="1">
      <c r="A622" s="1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6.25" customHeight="1">
      <c r="A623" s="1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6.25" customHeight="1">
      <c r="A624" s="1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6.25" customHeight="1">
      <c r="A625" s="1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6.25" customHeight="1">
      <c r="A626" s="1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6.25" customHeight="1">
      <c r="A627" s="1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6.25" customHeight="1">
      <c r="A628" s="1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6.25" customHeight="1">
      <c r="A629" s="1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6.25" customHeight="1">
      <c r="A630" s="1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6.25" customHeight="1">
      <c r="A631" s="1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6.25" customHeight="1">
      <c r="A632" s="1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6.25" customHeight="1">
      <c r="A633" s="1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6.25" customHeight="1">
      <c r="A634" s="1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6.25" customHeight="1">
      <c r="A635" s="1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6.25" customHeight="1">
      <c r="A636" s="1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6.25" customHeight="1">
      <c r="A637" s="1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6.25" customHeight="1">
      <c r="A638" s="1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6.25" customHeight="1">
      <c r="A639" s="1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6.25" customHeight="1">
      <c r="A640" s="1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6.25" customHeight="1">
      <c r="A641" s="1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6.25" customHeight="1">
      <c r="A642" s="1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6.25" customHeight="1">
      <c r="A643" s="1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6.25" customHeight="1">
      <c r="A644" s="1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6.25" customHeight="1">
      <c r="A645" s="1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6.25" customHeight="1">
      <c r="A646" s="1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6.25" customHeight="1">
      <c r="A647" s="1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6.25" customHeight="1">
      <c r="A648" s="1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6.25" customHeight="1">
      <c r="A649" s="1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6.25" customHeight="1">
      <c r="A650" s="1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6.25" customHeight="1">
      <c r="A651" s="1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6.25" customHeight="1">
      <c r="A652" s="1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6.25" customHeight="1">
      <c r="A653" s="1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6.25" customHeight="1">
      <c r="A654" s="1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6.25" customHeight="1">
      <c r="A655" s="1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6.25" customHeight="1">
      <c r="A656" s="1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6.25" customHeight="1">
      <c r="A657" s="1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6.25" customHeight="1">
      <c r="A658" s="1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6.25" customHeight="1">
      <c r="A659" s="1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6.25" customHeight="1">
      <c r="A660" s="1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6.25" customHeight="1">
      <c r="A661" s="1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6.25" customHeight="1">
      <c r="A662" s="1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6.25" customHeight="1">
      <c r="A663" s="1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6.25" customHeight="1">
      <c r="A664" s="1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6.25" customHeight="1">
      <c r="A665" s="1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6.25" customHeight="1">
      <c r="A666" s="1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6.25" customHeight="1">
      <c r="A667" s="1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6.25" customHeight="1">
      <c r="A668" s="1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6.25" customHeight="1">
      <c r="A669" s="1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6.25" customHeight="1">
      <c r="A670" s="1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6.25" customHeight="1">
      <c r="A671" s="1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6.25" customHeight="1">
      <c r="A672" s="1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6.25" customHeight="1">
      <c r="A673" s="1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6.25" customHeight="1">
      <c r="A674" s="1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6.25" customHeight="1">
      <c r="A675" s="1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6.25" customHeight="1">
      <c r="A676" s="1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6.25" customHeight="1">
      <c r="A677" s="1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6.25" customHeight="1">
      <c r="A678" s="1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6.25" customHeight="1">
      <c r="A679" s="1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6.25" customHeight="1">
      <c r="A680" s="1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6.25" customHeight="1">
      <c r="A681" s="1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6.25" customHeight="1">
      <c r="A682" s="1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6.25" customHeight="1">
      <c r="A683" s="1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6.25" customHeight="1">
      <c r="A684" s="1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6.25" customHeight="1">
      <c r="A685" s="1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6.25" customHeight="1">
      <c r="A686" s="1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6.25" customHeight="1">
      <c r="A687" s="1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6.25" customHeight="1">
      <c r="A688" s="1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6.25" customHeight="1">
      <c r="A689" s="1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6.25" customHeight="1">
      <c r="A690" s="1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6.25" customHeight="1">
      <c r="A691" s="1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6.25" customHeight="1">
      <c r="A692" s="1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6.25" customHeight="1">
      <c r="A693" s="1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6.25" customHeight="1">
      <c r="A694" s="1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6.25" customHeight="1">
      <c r="A695" s="1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6.25" customHeight="1">
      <c r="A696" s="1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6.25" customHeight="1">
      <c r="A697" s="1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6.25" customHeight="1">
      <c r="A698" s="1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6.25" customHeight="1">
      <c r="A699" s="1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6.25" customHeight="1">
      <c r="A700" s="1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6.25" customHeight="1">
      <c r="A701" s="1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6.25" customHeight="1">
      <c r="A702" s="1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6.25" customHeight="1">
      <c r="A703" s="1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6.25" customHeight="1">
      <c r="A704" s="1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6.25" customHeight="1">
      <c r="A705" s="1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6.25" customHeight="1">
      <c r="A706" s="1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6.25" customHeight="1">
      <c r="A707" s="1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6.25" customHeight="1">
      <c r="A708" s="1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6.25" customHeight="1">
      <c r="A709" s="1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6.25" customHeight="1">
      <c r="A710" s="1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6.25" customHeight="1">
      <c r="A711" s="1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6.25" customHeight="1">
      <c r="A712" s="1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6.25" customHeight="1">
      <c r="A713" s="1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6.25" customHeight="1">
      <c r="A714" s="1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6.25" customHeight="1">
      <c r="A715" s="1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6.25" customHeight="1">
      <c r="A716" s="1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6.25" customHeight="1">
      <c r="A717" s="1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6.25" customHeight="1">
      <c r="A718" s="1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6.25" customHeight="1">
      <c r="A719" s="1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6.25" customHeight="1">
      <c r="A720" s="1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6.25" customHeight="1">
      <c r="A721" s="1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6.25" customHeight="1">
      <c r="A722" s="1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6.25" customHeight="1">
      <c r="A723" s="1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6.25" customHeight="1">
      <c r="A724" s="1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6.25" customHeight="1">
      <c r="A725" s="1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6.25" customHeight="1">
      <c r="A726" s="1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6.25" customHeight="1">
      <c r="A727" s="1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6.25" customHeight="1">
      <c r="A728" s="1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6.25" customHeight="1">
      <c r="A729" s="1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6.25" customHeight="1">
      <c r="A730" s="1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6.25" customHeight="1">
      <c r="A731" s="1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6.25" customHeight="1">
      <c r="A732" s="1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6.25" customHeight="1">
      <c r="A733" s="1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6.25" customHeight="1">
      <c r="A734" s="1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6.25" customHeight="1">
      <c r="A735" s="1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6.25" customHeight="1">
      <c r="A736" s="1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6.25" customHeight="1">
      <c r="A737" s="1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6.25" customHeight="1">
      <c r="A738" s="1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6.25" customHeight="1">
      <c r="A739" s="1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6.25" customHeight="1">
      <c r="A740" s="1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6.25" customHeight="1">
      <c r="A741" s="1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6.25" customHeight="1">
      <c r="A742" s="1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6.25" customHeight="1">
      <c r="A743" s="1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6.25" customHeight="1">
      <c r="A744" s="1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6.25" customHeight="1">
      <c r="A745" s="1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6.25" customHeight="1">
      <c r="A746" s="1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6.25" customHeight="1">
      <c r="A747" s="1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6.25" customHeight="1">
      <c r="A748" s="1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6.25" customHeight="1">
      <c r="A749" s="1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6.25" customHeight="1">
      <c r="A750" s="1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6.25" customHeight="1">
      <c r="A751" s="1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6.25" customHeight="1">
      <c r="A752" s="1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6.25" customHeight="1">
      <c r="A753" s="1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6.25" customHeight="1">
      <c r="A754" s="1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6.25" customHeight="1">
      <c r="A755" s="1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6.25" customHeight="1">
      <c r="A756" s="1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6.25" customHeight="1">
      <c r="A757" s="1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6.25" customHeight="1">
      <c r="A758" s="1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6.25" customHeight="1">
      <c r="A759" s="1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6.25" customHeight="1">
      <c r="A760" s="1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6.25" customHeight="1">
      <c r="A761" s="1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6.25" customHeight="1">
      <c r="A762" s="1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6.25" customHeight="1">
      <c r="A763" s="1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6.25" customHeight="1">
      <c r="A764" s="1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6.25" customHeight="1">
      <c r="A765" s="1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6.25" customHeight="1">
      <c r="A766" s="1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6.25" customHeight="1">
      <c r="A767" s="1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6.25" customHeight="1">
      <c r="A768" s="1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6.25" customHeight="1">
      <c r="A769" s="1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6.25" customHeight="1">
      <c r="A770" s="1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6.25" customHeight="1">
      <c r="A771" s="1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6.25" customHeight="1">
      <c r="A772" s="1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6.25" customHeight="1">
      <c r="A773" s="1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6.25" customHeight="1">
      <c r="A774" s="1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6.25" customHeight="1">
      <c r="A775" s="1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6.25" customHeight="1">
      <c r="A776" s="1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6.25" customHeight="1">
      <c r="A777" s="1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6.25" customHeight="1">
      <c r="A778" s="1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6.25" customHeight="1">
      <c r="A779" s="1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6.25" customHeight="1">
      <c r="A780" s="1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6.25" customHeight="1">
      <c r="A781" s="1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6.25" customHeight="1">
      <c r="A782" s="1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6.25" customHeight="1">
      <c r="A783" s="1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6.25" customHeight="1">
      <c r="A784" s="1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6.25" customHeight="1">
      <c r="A785" s="1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6.25" customHeight="1">
      <c r="A786" s="1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6.25" customHeight="1">
      <c r="A787" s="1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6.25" customHeight="1">
      <c r="A788" s="1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6.25" customHeight="1">
      <c r="A789" s="1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6.25" customHeight="1">
      <c r="A790" s="1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6.25" customHeight="1">
      <c r="A791" s="1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6.25" customHeight="1">
      <c r="A792" s="1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6.25" customHeight="1">
      <c r="A793" s="1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6.25" customHeight="1">
      <c r="A794" s="1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6.25" customHeight="1">
      <c r="A795" s="1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6.25" customHeight="1">
      <c r="A796" s="1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6.25" customHeight="1">
      <c r="A797" s="1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6.25" customHeight="1">
      <c r="A798" s="1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6.25" customHeight="1">
      <c r="A799" s="1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6.25" customHeight="1">
      <c r="A800" s="1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6.25" customHeight="1">
      <c r="A801" s="1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6.25" customHeight="1">
      <c r="A802" s="1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6.25" customHeight="1">
      <c r="A803" s="1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6.25" customHeight="1">
      <c r="A804" s="1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6.25" customHeight="1">
      <c r="A805" s="1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6.25" customHeight="1">
      <c r="A806" s="1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6.25" customHeight="1">
      <c r="A807" s="1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6.25" customHeight="1">
      <c r="A808" s="1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6.25" customHeight="1">
      <c r="A809" s="1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6.25" customHeight="1">
      <c r="A810" s="1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6.25" customHeight="1">
      <c r="A811" s="1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6.25" customHeight="1">
      <c r="A812" s="1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6.25" customHeight="1">
      <c r="A813" s="1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6.25" customHeight="1">
      <c r="A814" s="1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6.25" customHeight="1">
      <c r="A815" s="1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6.25" customHeight="1">
      <c r="A816" s="1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6.25" customHeight="1">
      <c r="A817" s="1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6.25" customHeight="1">
      <c r="A818" s="1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6.25" customHeight="1">
      <c r="A819" s="1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6.25" customHeight="1">
      <c r="A820" s="1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6.25" customHeight="1">
      <c r="A821" s="1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6.25" customHeight="1">
      <c r="A822" s="1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6.25" customHeight="1">
      <c r="A823" s="1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6.25" customHeight="1">
      <c r="A824" s="1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6.25" customHeight="1">
      <c r="A825" s="1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6.25" customHeight="1">
      <c r="A826" s="1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6.25" customHeight="1">
      <c r="A827" s="1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6.25" customHeight="1">
      <c r="A828" s="1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6.25" customHeight="1">
      <c r="A829" s="1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6.25" customHeight="1">
      <c r="A830" s="1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6.25" customHeight="1">
      <c r="A831" s="1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6.25" customHeight="1">
      <c r="A832" s="1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6.25" customHeight="1">
      <c r="A833" s="1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6.25" customHeight="1">
      <c r="A834" s="1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6.25" customHeight="1">
      <c r="A835" s="1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6.25" customHeight="1">
      <c r="A836" s="1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6.25" customHeight="1">
      <c r="A837" s="1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6.25" customHeight="1">
      <c r="A838" s="1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6.25" customHeight="1">
      <c r="A839" s="1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6.25" customHeight="1">
      <c r="A840" s="1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6.25" customHeight="1">
      <c r="A841" s="1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6.25" customHeight="1">
      <c r="A842" s="1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6.25" customHeight="1">
      <c r="A843" s="1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6.25" customHeight="1">
      <c r="A844" s="1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6.25" customHeight="1">
      <c r="A845" s="1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6.25" customHeight="1">
      <c r="A846" s="1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6.25" customHeight="1">
      <c r="A847" s="1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6.25" customHeight="1">
      <c r="A848" s="1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6.25" customHeight="1">
      <c r="A849" s="1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6.25" customHeight="1">
      <c r="A850" s="1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6.25" customHeight="1">
      <c r="A851" s="1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6.25" customHeight="1">
      <c r="A852" s="1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6.25" customHeight="1">
      <c r="A853" s="1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6.25" customHeight="1">
      <c r="A854" s="1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6.25" customHeight="1">
      <c r="A855" s="1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6.25" customHeight="1">
      <c r="A856" s="1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6.25" customHeight="1">
      <c r="A857" s="1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6.25" customHeight="1">
      <c r="A858" s="1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6.25" customHeight="1">
      <c r="A859" s="1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6.25" customHeight="1">
      <c r="A860" s="1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6.25" customHeight="1">
      <c r="A861" s="1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6.25" customHeight="1">
      <c r="A862" s="1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6.25" customHeight="1">
      <c r="A863" s="1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6.25" customHeight="1">
      <c r="A864" s="1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6.25" customHeight="1">
      <c r="A865" s="1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6.25" customHeight="1">
      <c r="A866" s="1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6.25" customHeight="1">
      <c r="A867" s="1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6.25" customHeight="1">
      <c r="A868" s="1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6.25" customHeight="1">
      <c r="A869" s="1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6.25" customHeight="1">
      <c r="A870" s="1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6.25" customHeight="1">
      <c r="A871" s="1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6.25" customHeight="1">
      <c r="A872" s="1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6.25" customHeight="1">
      <c r="A873" s="1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6.25" customHeight="1">
      <c r="A874" s="1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6.25" customHeight="1">
      <c r="A875" s="1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6.25" customHeight="1">
      <c r="A876" s="1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6.25" customHeight="1">
      <c r="A877" s="1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6.25" customHeight="1">
      <c r="A878" s="1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6.25" customHeight="1">
      <c r="A879" s="1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6.25" customHeight="1">
      <c r="A880" s="1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6.25" customHeight="1">
      <c r="A881" s="1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6.25" customHeight="1">
      <c r="A882" s="1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6.25" customHeight="1">
      <c r="A883" s="1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6.25" customHeight="1">
      <c r="A884" s="1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6.25" customHeight="1">
      <c r="A885" s="1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6.25" customHeight="1">
      <c r="A886" s="1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6.25" customHeight="1">
      <c r="A887" s="1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6.25" customHeight="1">
      <c r="A888" s="1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6.25" customHeight="1">
      <c r="A889" s="1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6.25" customHeight="1">
      <c r="A890" s="1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6.25" customHeight="1">
      <c r="A891" s="1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6.25" customHeight="1">
      <c r="A892" s="1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6.25" customHeight="1">
      <c r="A893" s="1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6.25" customHeight="1">
      <c r="A894" s="1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6.25" customHeight="1">
      <c r="A895" s="1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6.25" customHeight="1">
      <c r="A896" s="1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6.25" customHeight="1">
      <c r="A897" s="1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6.25" customHeight="1">
      <c r="A898" s="1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6.25" customHeight="1">
      <c r="A899" s="1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6.25" customHeight="1">
      <c r="A900" s="1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6.25" customHeight="1">
      <c r="A901" s="1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6.25" customHeight="1">
      <c r="A902" s="1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6.25" customHeight="1">
      <c r="A903" s="1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6.25" customHeight="1">
      <c r="A904" s="1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6.25" customHeight="1">
      <c r="A905" s="1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6.25" customHeight="1">
      <c r="A906" s="1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6.25" customHeight="1">
      <c r="A907" s="1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6.25" customHeight="1">
      <c r="A908" s="1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6.25" customHeight="1">
      <c r="A909" s="1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6.25" customHeight="1">
      <c r="A910" s="1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6.25" customHeight="1">
      <c r="A911" s="1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6.25" customHeight="1">
      <c r="A912" s="1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6.25" customHeight="1">
      <c r="A913" s="1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6.25" customHeight="1">
      <c r="A914" s="1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6.25" customHeight="1">
      <c r="A915" s="1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6.25" customHeight="1">
      <c r="A916" s="1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6.25" customHeight="1">
      <c r="A917" s="1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6.25" customHeight="1">
      <c r="A918" s="1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6.25" customHeight="1">
      <c r="A919" s="1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6.25" customHeight="1">
      <c r="A920" s="1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6.25" customHeight="1">
      <c r="A921" s="1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6.25" customHeight="1">
      <c r="A922" s="1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6.25" customHeight="1">
      <c r="A923" s="1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6.25" customHeight="1">
      <c r="A924" s="1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6.25" customHeight="1">
      <c r="A925" s="1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6.25" customHeight="1">
      <c r="A926" s="1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6.25" customHeight="1">
      <c r="A927" s="1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6.25" customHeight="1">
      <c r="A928" s="1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6.25" customHeight="1">
      <c r="A929" s="1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6.25" customHeight="1">
      <c r="A930" s="1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6.25" customHeight="1">
      <c r="A931" s="1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6.25" customHeight="1">
      <c r="A932" s="1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6.25" customHeight="1">
      <c r="A933" s="1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6.25" customHeight="1">
      <c r="A934" s="1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6.25" customHeight="1">
      <c r="A935" s="1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6.25" customHeight="1">
      <c r="A936" s="1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6.25" customHeight="1">
      <c r="A937" s="1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6.25" customHeight="1">
      <c r="A938" s="1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6.25" customHeight="1">
      <c r="A939" s="1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6.25" customHeight="1">
      <c r="A940" s="1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6.25" customHeight="1">
      <c r="A941" s="1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6.25" customHeight="1">
      <c r="A942" s="1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6.25" customHeight="1">
      <c r="A943" s="1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6.25" customHeight="1">
      <c r="A944" s="1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6.25" customHeight="1">
      <c r="A945" s="1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6.25" customHeight="1">
      <c r="A946" s="1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6.25" customHeight="1">
      <c r="A947" s="1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6.25" customHeight="1">
      <c r="A948" s="1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6.25" customHeight="1">
      <c r="A949" s="1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6.25" customHeight="1">
      <c r="A950" s="1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6.25" customHeight="1">
      <c r="A951" s="1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6.25" customHeight="1">
      <c r="A952" s="1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6.25" customHeight="1">
      <c r="A953" s="1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6.25" customHeight="1">
      <c r="A954" s="1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6.25" customHeight="1">
      <c r="A955" s="1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6.25" customHeight="1">
      <c r="A956" s="1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6.25" customHeight="1">
      <c r="A957" s="1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6.25" customHeight="1">
      <c r="A958" s="1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6.25" customHeight="1">
      <c r="A959" s="1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6.25" customHeight="1">
      <c r="A960" s="1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6.25" customHeight="1">
      <c r="A961" s="1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6.25" customHeight="1">
      <c r="A962" s="1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6.25" customHeight="1">
      <c r="A963" s="1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6.25" customHeight="1">
      <c r="A964" s="1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6.25" customHeight="1">
      <c r="A965" s="1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6.25" customHeight="1">
      <c r="A966" s="1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6.25" customHeight="1">
      <c r="A967" s="1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6.25" customHeight="1">
      <c r="A968" s="1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6.25" customHeight="1">
      <c r="A969" s="1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6.25" customHeight="1">
      <c r="A970" s="1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6.25" customHeight="1">
      <c r="A971" s="1"/>
      <c r="B971" s="2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6.25" customHeight="1">
      <c r="A972" s="1"/>
      <c r="B972" s="2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6.25" customHeight="1">
      <c r="A973" s="1"/>
      <c r="B973" s="2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6.25" customHeight="1">
      <c r="A974" s="1"/>
      <c r="B974" s="2"/>
      <c r="C974" s="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6.25" customHeight="1">
      <c r="A975" s="1"/>
      <c r="B975" s="2"/>
      <c r="C975" s="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6.25" customHeight="1">
      <c r="A976" s="1"/>
      <c r="B976" s="2"/>
      <c r="C976" s="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6.25" customHeight="1">
      <c r="A977" s="1"/>
      <c r="B977" s="2"/>
      <c r="C977" s="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6.25" customHeight="1">
      <c r="A978" s="1"/>
      <c r="B978" s="2"/>
      <c r="C978" s="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6.25" customHeight="1">
      <c r="A979" s="1"/>
      <c r="B979" s="2"/>
      <c r="C979" s="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6.25" customHeight="1">
      <c r="A980" s="1"/>
      <c r="B980" s="2"/>
      <c r="C980" s="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6.25" customHeight="1">
      <c r="A981" s="1"/>
      <c r="B981" s="2"/>
      <c r="C981" s="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6.25" customHeight="1">
      <c r="A982" s="1"/>
      <c r="B982" s="2"/>
      <c r="C982" s="3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6.25" customHeight="1">
      <c r="A983" s="1"/>
      <c r="B983" s="2"/>
      <c r="C983" s="3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6.25" customHeight="1">
      <c r="A984" s="1"/>
      <c r="B984" s="2"/>
      <c r="C984" s="3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6.25" customHeight="1">
      <c r="A985" s="1"/>
      <c r="B985" s="2"/>
      <c r="C985" s="3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6.25" customHeight="1">
      <c r="A986" s="1"/>
      <c r="B986" s="2"/>
      <c r="C986" s="3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6.25" customHeight="1">
      <c r="A987" s="1"/>
      <c r="B987" s="2"/>
      <c r="C987" s="3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6.25" customHeight="1">
      <c r="A988" s="1"/>
      <c r="B988" s="2"/>
      <c r="C988" s="3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6.25" customHeight="1">
      <c r="A989" s="1"/>
      <c r="B989" s="2"/>
      <c r="C989" s="3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6.25" customHeight="1">
      <c r="A990" s="1"/>
      <c r="B990" s="2"/>
      <c r="C990" s="3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6.25" customHeight="1">
      <c r="A991" s="1"/>
      <c r="B991" s="2"/>
      <c r="C991" s="3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6.25" customHeight="1">
      <c r="A992" s="1"/>
      <c r="B992" s="2"/>
      <c r="C992" s="3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6.25" customHeight="1">
      <c r="A993" s="1"/>
      <c r="B993" s="2"/>
      <c r="C993" s="3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6.25" customHeight="1">
      <c r="A994" s="1"/>
      <c r="B994" s="2"/>
      <c r="C994" s="3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6.25" customHeight="1">
      <c r="A995" s="1"/>
      <c r="B995" s="2"/>
      <c r="C995" s="3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6.25" customHeight="1">
      <c r="A996" s="1"/>
      <c r="B996" s="2"/>
      <c r="C996" s="3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6.25" customHeight="1">
      <c r="A997" s="1"/>
      <c r="B997" s="2"/>
      <c r="C997" s="3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6.25" customHeight="1">
      <c r="A998" s="1"/>
      <c r="B998" s="2"/>
      <c r="C998" s="3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6.25" customHeight="1">
      <c r="A999" s="1"/>
      <c r="B999" s="2"/>
      <c r="C999" s="3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6.25" customHeight="1">
      <c r="A1000" s="1"/>
      <c r="B1000" s="2"/>
      <c r="C1000" s="3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26.25" customHeight="1">
      <c r="A1001" s="1"/>
      <c r="B1001" s="2"/>
      <c r="C1001" s="3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B2:H2"/>
    <mergeCell ref="B3:H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3" width="19.25"/>
    <col customWidth="1" min="4" max="4" width="11.75"/>
    <col customWidth="1" min="5" max="5" width="10.13"/>
    <col customWidth="1" min="6" max="6" width="10.75"/>
    <col customWidth="1" min="7" max="7" width="10.13"/>
    <col customWidth="1" min="8" max="8" width="3.75"/>
    <col customWidth="1" min="9" max="10" width="19.25"/>
    <col customWidth="1" min="11" max="11" width="11.75"/>
    <col customWidth="1" min="12" max="12" width="10.13"/>
    <col customWidth="1" min="13" max="13" width="10.75"/>
    <col customWidth="1" min="14" max="14" width="10.13"/>
    <col customWidth="1" min="15" max="15" width="3.75"/>
    <col customWidth="1" min="16" max="17" width="19.25"/>
    <col customWidth="1" min="18" max="18" width="11.75"/>
    <col customWidth="1" min="19" max="19" width="10.13"/>
    <col customWidth="1" min="20" max="20" width="10.75"/>
    <col customWidth="1" min="21" max="21" width="10.13"/>
    <col customWidth="1" min="22" max="22" width="11.75"/>
  </cols>
  <sheetData>
    <row r="1" ht="21.75" customHeight="1"/>
    <row r="2" ht="27.0" customHeight="1">
      <c r="B2" s="55" t="s">
        <v>25</v>
      </c>
      <c r="C2" s="56"/>
      <c r="D2" s="56"/>
      <c r="E2" s="56"/>
      <c r="F2" s="56"/>
      <c r="G2" s="57"/>
      <c r="I2" s="58" t="s">
        <v>26</v>
      </c>
      <c r="J2" s="56"/>
      <c r="K2" s="56"/>
      <c r="L2" s="56"/>
      <c r="M2" s="56"/>
      <c r="N2" s="57"/>
      <c r="P2" s="59" t="s">
        <v>27</v>
      </c>
      <c r="Q2" s="56"/>
      <c r="R2" s="56"/>
      <c r="S2" s="56"/>
      <c r="T2" s="56"/>
      <c r="U2" s="57"/>
    </row>
    <row r="3" ht="24.0" customHeight="1">
      <c r="B3" s="60" t="s">
        <v>28</v>
      </c>
      <c r="C3" s="6"/>
      <c r="D3" s="7"/>
      <c r="E3" s="61" t="s">
        <v>29</v>
      </c>
      <c r="F3" s="61" t="s">
        <v>30</v>
      </c>
      <c r="G3" s="62" t="s">
        <v>31</v>
      </c>
      <c r="I3" s="63" t="s">
        <v>28</v>
      </c>
      <c r="J3" s="6"/>
      <c r="K3" s="7"/>
      <c r="L3" s="64" t="s">
        <v>29</v>
      </c>
      <c r="M3" s="64" t="s">
        <v>30</v>
      </c>
      <c r="N3" s="65" t="s">
        <v>31</v>
      </c>
      <c r="P3" s="66" t="s">
        <v>28</v>
      </c>
      <c r="Q3" s="6"/>
      <c r="R3" s="7"/>
      <c r="S3" s="67" t="s">
        <v>29</v>
      </c>
      <c r="T3" s="67" t="s">
        <v>30</v>
      </c>
      <c r="U3" s="68" t="s">
        <v>31</v>
      </c>
    </row>
    <row r="4" ht="24.0" customHeight="1">
      <c r="B4" s="69" t="s">
        <v>32</v>
      </c>
      <c r="C4" s="6"/>
      <c r="D4" s="7"/>
      <c r="E4" s="70">
        <v>1.0</v>
      </c>
      <c r="F4" s="71">
        <v>200000.0</v>
      </c>
      <c r="G4" s="72">
        <f>E4*F4</f>
        <v>200000</v>
      </c>
      <c r="I4" s="69" t="s">
        <v>32</v>
      </c>
      <c r="J4" s="6"/>
      <c r="K4" s="7"/>
      <c r="L4" s="70">
        <v>1.0</v>
      </c>
      <c r="M4" s="71">
        <f>E26</f>
        <v>179500</v>
      </c>
      <c r="N4" s="72">
        <f>L4*M4</f>
        <v>179500</v>
      </c>
      <c r="P4" s="69" t="s">
        <v>32</v>
      </c>
      <c r="Q4" s="6"/>
      <c r="R4" s="7"/>
      <c r="S4" s="70">
        <v>1.0</v>
      </c>
      <c r="T4" s="71">
        <f>L26</f>
        <v>168000</v>
      </c>
      <c r="U4" s="72">
        <f>S4*T4</f>
        <v>168000</v>
      </c>
    </row>
    <row r="5" ht="24.0" customHeight="1">
      <c r="B5" s="60" t="s">
        <v>31</v>
      </c>
      <c r="C5" s="6"/>
      <c r="D5" s="7"/>
      <c r="E5" s="73">
        <f>SUM(G4)</f>
        <v>200000</v>
      </c>
      <c r="F5" s="6"/>
      <c r="G5" s="74"/>
      <c r="I5" s="63" t="s">
        <v>31</v>
      </c>
      <c r="J5" s="6"/>
      <c r="K5" s="7"/>
      <c r="L5" s="75">
        <f>SUM(N4)</f>
        <v>179500</v>
      </c>
      <c r="M5" s="6"/>
      <c r="N5" s="74"/>
      <c r="P5" s="66" t="s">
        <v>31</v>
      </c>
      <c r="Q5" s="6"/>
      <c r="R5" s="7"/>
      <c r="S5" s="76">
        <f>SUM(U4)</f>
        <v>168000</v>
      </c>
      <c r="T5" s="6"/>
      <c r="U5" s="74"/>
    </row>
    <row r="6" ht="11.25" customHeight="1">
      <c r="B6" s="77"/>
      <c r="C6" s="78"/>
      <c r="D6" s="78"/>
      <c r="E6" s="78"/>
      <c r="F6" s="78"/>
      <c r="G6" s="79"/>
      <c r="I6" s="80"/>
      <c r="N6" s="81"/>
      <c r="P6" s="80"/>
      <c r="U6" s="81"/>
    </row>
    <row r="7" ht="31.5" customHeight="1">
      <c r="B7" s="60" t="s">
        <v>33</v>
      </c>
      <c r="C7" s="7"/>
      <c r="D7" s="61" t="s">
        <v>34</v>
      </c>
      <c r="E7" s="61" t="s">
        <v>29</v>
      </c>
      <c r="F7" s="61" t="s">
        <v>35</v>
      </c>
      <c r="G7" s="62" t="s">
        <v>31</v>
      </c>
      <c r="I7" s="63" t="s">
        <v>33</v>
      </c>
      <c r="J7" s="7"/>
      <c r="K7" s="64" t="s">
        <v>34</v>
      </c>
      <c r="L7" s="64" t="s">
        <v>29</v>
      </c>
      <c r="M7" s="64" t="s">
        <v>35</v>
      </c>
      <c r="N7" s="65" t="s">
        <v>31</v>
      </c>
      <c r="P7" s="66" t="s">
        <v>33</v>
      </c>
      <c r="Q7" s="7"/>
      <c r="R7" s="67" t="s">
        <v>34</v>
      </c>
      <c r="S7" s="67" t="s">
        <v>29</v>
      </c>
      <c r="T7" s="67" t="s">
        <v>35</v>
      </c>
      <c r="U7" s="68" t="s">
        <v>31</v>
      </c>
    </row>
    <row r="8" ht="24.0" customHeight="1">
      <c r="B8" s="82" t="s">
        <v>36</v>
      </c>
      <c r="C8" s="6"/>
      <c r="D8" s="6"/>
      <c r="E8" s="6"/>
      <c r="F8" s="6"/>
      <c r="G8" s="74"/>
      <c r="I8" s="83" t="s">
        <v>36</v>
      </c>
      <c r="J8" s="6"/>
      <c r="K8" s="6"/>
      <c r="L8" s="6"/>
      <c r="M8" s="6"/>
      <c r="N8" s="74"/>
      <c r="P8" s="84" t="s">
        <v>36</v>
      </c>
      <c r="Q8" s="6"/>
      <c r="R8" s="6"/>
      <c r="S8" s="6"/>
      <c r="T8" s="6"/>
      <c r="U8" s="74"/>
    </row>
    <row r="9" ht="24.0" customHeight="1">
      <c r="B9" s="85" t="s">
        <v>37</v>
      </c>
      <c r="C9" s="86" t="s">
        <v>38</v>
      </c>
      <c r="D9" s="86">
        <v>1.0</v>
      </c>
      <c r="E9" s="86">
        <v>1.0</v>
      </c>
      <c r="F9" s="86">
        <v>1000.0</v>
      </c>
      <c r="G9" s="87">
        <f t="shared" ref="G9:G11" si="1">D9*E9*F9</f>
        <v>1000</v>
      </c>
      <c r="I9" s="85" t="s">
        <v>37</v>
      </c>
      <c r="J9" s="86" t="s">
        <v>38</v>
      </c>
      <c r="K9" s="86">
        <v>3.0</v>
      </c>
      <c r="L9" s="86">
        <v>1.0</v>
      </c>
      <c r="M9" s="86">
        <v>1000.0</v>
      </c>
      <c r="N9" s="87">
        <f t="shared" ref="N9:N11" si="2">K9*L9*M9</f>
        <v>3000</v>
      </c>
      <c r="P9" s="85" t="s">
        <v>37</v>
      </c>
      <c r="Q9" s="86" t="s">
        <v>38</v>
      </c>
      <c r="R9" s="86">
        <v>5.0</v>
      </c>
      <c r="S9" s="86">
        <v>1.0</v>
      </c>
      <c r="T9" s="86">
        <v>1000.0</v>
      </c>
      <c r="U9" s="87">
        <f t="shared" ref="U9:U11" si="3">R9*S9*T9</f>
        <v>5000</v>
      </c>
    </row>
    <row r="10" ht="24.0" customHeight="1">
      <c r="B10" s="85" t="s">
        <v>39</v>
      </c>
      <c r="C10" s="86" t="s">
        <v>40</v>
      </c>
      <c r="D10" s="86">
        <v>1.0</v>
      </c>
      <c r="E10" s="86">
        <v>1.0</v>
      </c>
      <c r="F10" s="86">
        <v>1000.0</v>
      </c>
      <c r="G10" s="87">
        <f t="shared" si="1"/>
        <v>1000</v>
      </c>
      <c r="I10" s="85" t="s">
        <v>39</v>
      </c>
      <c r="J10" s="86" t="s">
        <v>40</v>
      </c>
      <c r="K10" s="86">
        <v>3.0</v>
      </c>
      <c r="L10" s="86">
        <v>1.0</v>
      </c>
      <c r="M10" s="86">
        <v>1000.0</v>
      </c>
      <c r="N10" s="87">
        <f t="shared" si="2"/>
        <v>3000</v>
      </c>
      <c r="P10" s="85" t="s">
        <v>39</v>
      </c>
      <c r="Q10" s="86" t="s">
        <v>40</v>
      </c>
      <c r="R10" s="86">
        <v>5.0</v>
      </c>
      <c r="S10" s="86">
        <v>1.0</v>
      </c>
      <c r="T10" s="86">
        <v>1000.0</v>
      </c>
      <c r="U10" s="87">
        <f t="shared" si="3"/>
        <v>5000</v>
      </c>
    </row>
    <row r="11" ht="24.0" customHeight="1">
      <c r="B11" s="85" t="s">
        <v>41</v>
      </c>
      <c r="C11" s="86" t="s">
        <v>42</v>
      </c>
      <c r="D11" s="86">
        <v>1.0</v>
      </c>
      <c r="E11" s="86">
        <v>1.0</v>
      </c>
      <c r="F11" s="86">
        <v>1000.0</v>
      </c>
      <c r="G11" s="87">
        <f t="shared" si="1"/>
        <v>1000</v>
      </c>
      <c r="I11" s="85" t="s">
        <v>41</v>
      </c>
      <c r="J11" s="86" t="s">
        <v>42</v>
      </c>
      <c r="K11" s="86">
        <v>3.0</v>
      </c>
      <c r="L11" s="86">
        <v>1.0</v>
      </c>
      <c r="M11" s="86">
        <v>1000.0</v>
      </c>
      <c r="N11" s="87">
        <f t="shared" si="2"/>
        <v>3000</v>
      </c>
      <c r="P11" s="85" t="s">
        <v>41</v>
      </c>
      <c r="Q11" s="86" t="s">
        <v>42</v>
      </c>
      <c r="R11" s="86">
        <v>5.0</v>
      </c>
      <c r="S11" s="86">
        <v>1.0</v>
      </c>
      <c r="T11" s="86">
        <v>1000.0</v>
      </c>
      <c r="U11" s="87">
        <f t="shared" si="3"/>
        <v>5000</v>
      </c>
    </row>
    <row r="12" ht="24.0" customHeight="1">
      <c r="B12" s="88" t="s">
        <v>43</v>
      </c>
      <c r="C12" s="6"/>
      <c r="D12" s="6"/>
      <c r="E12" s="6"/>
      <c r="F12" s="6"/>
      <c r="G12" s="74"/>
      <c r="I12" s="89" t="s">
        <v>44</v>
      </c>
      <c r="J12" s="6"/>
      <c r="K12" s="6"/>
      <c r="L12" s="6"/>
      <c r="M12" s="6"/>
      <c r="N12" s="74"/>
      <c r="P12" s="90" t="s">
        <v>45</v>
      </c>
      <c r="Q12" s="6"/>
      <c r="R12" s="6"/>
      <c r="S12" s="6"/>
      <c r="T12" s="6"/>
      <c r="U12" s="74"/>
    </row>
    <row r="13" ht="24.0" customHeight="1">
      <c r="B13" s="91" t="s">
        <v>46</v>
      </c>
      <c r="C13" s="7"/>
      <c r="D13" s="86">
        <v>1.0</v>
      </c>
      <c r="E13" s="86">
        <v>3.0</v>
      </c>
      <c r="F13" s="86">
        <v>0.0</v>
      </c>
      <c r="G13" s="92">
        <f t="shared" ref="G13:G15" si="4">D13*E13*F13</f>
        <v>0</v>
      </c>
      <c r="I13" s="93" t="s">
        <v>47</v>
      </c>
      <c r="J13" s="7"/>
      <c r="K13" s="86">
        <v>3.0</v>
      </c>
      <c r="L13" s="86">
        <v>1.0</v>
      </c>
      <c r="M13" s="86">
        <v>0.0</v>
      </c>
      <c r="N13" s="92">
        <f t="shared" ref="N13:N15" si="5">K13*L13*M13</f>
        <v>0</v>
      </c>
      <c r="P13" s="94" t="s">
        <v>48</v>
      </c>
      <c r="Q13" s="7"/>
      <c r="R13" s="86">
        <v>5.0</v>
      </c>
      <c r="S13" s="86">
        <v>1.0</v>
      </c>
      <c r="T13" s="86">
        <v>0.0</v>
      </c>
      <c r="U13" s="92">
        <f t="shared" ref="U13:U16" si="6">R13*S13*T13</f>
        <v>0</v>
      </c>
    </row>
    <row r="14" ht="24.0" customHeight="1">
      <c r="B14" s="93" t="s">
        <v>49</v>
      </c>
      <c r="C14" s="7"/>
      <c r="D14" s="86">
        <v>1.0</v>
      </c>
      <c r="E14" s="86">
        <v>1.0</v>
      </c>
      <c r="F14" s="86">
        <v>0.0</v>
      </c>
      <c r="G14" s="92">
        <f t="shared" si="4"/>
        <v>0</v>
      </c>
      <c r="I14" s="93" t="s">
        <v>50</v>
      </c>
      <c r="J14" s="7"/>
      <c r="K14" s="86">
        <v>3.0</v>
      </c>
      <c r="L14" s="86">
        <v>1.0</v>
      </c>
      <c r="M14" s="86">
        <v>0.0</v>
      </c>
      <c r="N14" s="92">
        <f t="shared" si="5"/>
        <v>0</v>
      </c>
      <c r="P14" s="94" t="s">
        <v>51</v>
      </c>
      <c r="Q14" s="7"/>
      <c r="R14" s="86">
        <v>5.0</v>
      </c>
      <c r="S14" s="86">
        <v>1.0</v>
      </c>
      <c r="T14" s="86">
        <v>5000.0</v>
      </c>
      <c r="U14" s="87">
        <f t="shared" si="6"/>
        <v>25000</v>
      </c>
    </row>
    <row r="15" ht="24.0" customHeight="1">
      <c r="B15" s="93" t="s">
        <v>52</v>
      </c>
      <c r="C15" s="7"/>
      <c r="D15" s="86">
        <v>1.0</v>
      </c>
      <c r="E15" s="86">
        <v>1.0</v>
      </c>
      <c r="F15" s="86">
        <v>0.0</v>
      </c>
      <c r="G15" s="92">
        <f t="shared" si="4"/>
        <v>0</v>
      </c>
      <c r="I15" s="93" t="s">
        <v>53</v>
      </c>
      <c r="J15" s="7"/>
      <c r="K15" s="86">
        <v>3.0</v>
      </c>
      <c r="L15" s="86">
        <v>1.0</v>
      </c>
      <c r="M15" s="86">
        <v>0.0</v>
      </c>
      <c r="N15" s="92">
        <f t="shared" si="5"/>
        <v>0</v>
      </c>
      <c r="P15" s="94" t="s">
        <v>54</v>
      </c>
      <c r="Q15" s="7"/>
      <c r="R15" s="86">
        <v>5.0</v>
      </c>
      <c r="S15" s="86">
        <v>1.0</v>
      </c>
      <c r="T15" s="86">
        <v>0.0</v>
      </c>
      <c r="U15" s="92">
        <f t="shared" si="6"/>
        <v>0</v>
      </c>
    </row>
    <row r="16" ht="24.0" customHeight="1">
      <c r="B16" s="60" t="s">
        <v>31</v>
      </c>
      <c r="C16" s="6"/>
      <c r="D16" s="7"/>
      <c r="E16" s="95">
        <f>SUM(G9:G11,G13:G15)</f>
        <v>3000</v>
      </c>
      <c r="F16" s="6"/>
      <c r="G16" s="74"/>
      <c r="I16" s="63" t="s">
        <v>31</v>
      </c>
      <c r="J16" s="6"/>
      <c r="K16" s="7"/>
      <c r="L16" s="96">
        <f>SUM(N9:N11,N13:N15)</f>
        <v>9000</v>
      </c>
      <c r="M16" s="6"/>
      <c r="N16" s="74"/>
      <c r="P16" s="94" t="s">
        <v>55</v>
      </c>
      <c r="Q16" s="7"/>
      <c r="R16" s="86">
        <v>5.0</v>
      </c>
      <c r="S16" s="86">
        <v>1.0</v>
      </c>
      <c r="T16" s="86">
        <v>0.0</v>
      </c>
      <c r="U16" s="92">
        <f t="shared" si="6"/>
        <v>0</v>
      </c>
    </row>
    <row r="17" ht="24.0" customHeight="1">
      <c r="B17" s="80"/>
      <c r="G17" s="81"/>
      <c r="I17" s="80"/>
      <c r="N17" s="81"/>
      <c r="P17" s="66" t="s">
        <v>31</v>
      </c>
      <c r="Q17" s="6"/>
      <c r="R17" s="7"/>
      <c r="S17" s="97">
        <f>SUM(U9:U11,U13:U16)</f>
        <v>40000</v>
      </c>
      <c r="T17" s="6"/>
      <c r="U17" s="74"/>
    </row>
    <row r="18" ht="12.75" customHeight="1">
      <c r="B18" s="80"/>
      <c r="G18" s="81"/>
      <c r="I18" s="80"/>
      <c r="N18" s="81"/>
      <c r="P18" s="80"/>
      <c r="U18" s="81"/>
    </row>
    <row r="19" ht="24.0" customHeight="1">
      <c r="B19" s="60" t="s">
        <v>56</v>
      </c>
      <c r="C19" s="6"/>
      <c r="D19" s="6"/>
      <c r="E19" s="6"/>
      <c r="F19" s="6"/>
      <c r="G19" s="74"/>
      <c r="I19" s="63" t="s">
        <v>56</v>
      </c>
      <c r="J19" s="6"/>
      <c r="K19" s="6"/>
      <c r="L19" s="6"/>
      <c r="M19" s="6"/>
      <c r="N19" s="74"/>
      <c r="P19" s="66" t="s">
        <v>56</v>
      </c>
      <c r="Q19" s="6"/>
      <c r="R19" s="6"/>
      <c r="S19" s="6"/>
      <c r="T19" s="6"/>
      <c r="U19" s="74"/>
    </row>
    <row r="20" ht="24.0" customHeight="1">
      <c r="B20" s="60" t="s">
        <v>2</v>
      </c>
      <c r="C20" s="7"/>
      <c r="D20" s="98" t="s">
        <v>29</v>
      </c>
      <c r="E20" s="7"/>
      <c r="F20" s="61" t="s">
        <v>30</v>
      </c>
      <c r="G20" s="62" t="s">
        <v>31</v>
      </c>
      <c r="I20" s="63" t="s">
        <v>2</v>
      </c>
      <c r="J20" s="7"/>
      <c r="K20" s="99" t="s">
        <v>29</v>
      </c>
      <c r="L20" s="7"/>
      <c r="M20" s="64" t="s">
        <v>30</v>
      </c>
      <c r="N20" s="65" t="s">
        <v>31</v>
      </c>
      <c r="P20" s="66" t="s">
        <v>2</v>
      </c>
      <c r="Q20" s="7"/>
      <c r="R20" s="100" t="s">
        <v>29</v>
      </c>
      <c r="S20" s="7"/>
      <c r="T20" s="67" t="s">
        <v>30</v>
      </c>
      <c r="U20" s="68" t="s">
        <v>31</v>
      </c>
    </row>
    <row r="21" ht="24.0" customHeight="1">
      <c r="B21" s="101" t="s">
        <v>57</v>
      </c>
      <c r="C21" s="7"/>
      <c r="D21" s="102">
        <v>5.0</v>
      </c>
      <c r="E21" s="7"/>
      <c r="F21" s="86">
        <v>500.0</v>
      </c>
      <c r="G21" s="103">
        <f t="shared" ref="G21:G22" si="7">D21*F21</f>
        <v>2500</v>
      </c>
      <c r="I21" s="101" t="s">
        <v>58</v>
      </c>
      <c r="J21" s="7"/>
      <c r="K21" s="102">
        <v>5.0</v>
      </c>
      <c r="L21" s="7"/>
      <c r="M21" s="86">
        <v>500.0</v>
      </c>
      <c r="N21" s="103">
        <f t="shared" ref="N21:N22" si="8">K21*M21</f>
        <v>2500</v>
      </c>
      <c r="P21" s="101"/>
      <c r="Q21" s="7"/>
      <c r="R21" s="102">
        <v>0.0</v>
      </c>
      <c r="S21" s="7"/>
      <c r="T21" s="86">
        <v>0.0</v>
      </c>
      <c r="U21" s="103">
        <f t="shared" ref="U21:U22" si="9">R21*T21</f>
        <v>0</v>
      </c>
    </row>
    <row r="22" ht="24.0" customHeight="1">
      <c r="B22" s="101" t="s">
        <v>59</v>
      </c>
      <c r="C22" s="7"/>
      <c r="D22" s="102">
        <v>1.0</v>
      </c>
      <c r="E22" s="7"/>
      <c r="F22" s="86">
        <v>15000.0</v>
      </c>
      <c r="G22" s="103">
        <f t="shared" si="7"/>
        <v>15000</v>
      </c>
      <c r="I22" s="101"/>
      <c r="J22" s="7"/>
      <c r="K22" s="102">
        <v>0.0</v>
      </c>
      <c r="L22" s="7"/>
      <c r="M22" s="86">
        <v>0.0</v>
      </c>
      <c r="N22" s="103">
        <f t="shared" si="8"/>
        <v>0</v>
      </c>
      <c r="P22" s="101"/>
      <c r="Q22" s="7"/>
      <c r="R22" s="102">
        <v>0.0</v>
      </c>
      <c r="S22" s="7"/>
      <c r="T22" s="86">
        <v>0.0</v>
      </c>
      <c r="U22" s="103">
        <f t="shared" si="9"/>
        <v>0</v>
      </c>
    </row>
    <row r="23" ht="24.0" customHeight="1">
      <c r="B23" s="60" t="s">
        <v>31</v>
      </c>
      <c r="C23" s="6"/>
      <c r="D23" s="7"/>
      <c r="E23" s="95">
        <f>SUM(G21:G22)</f>
        <v>17500</v>
      </c>
      <c r="F23" s="6"/>
      <c r="G23" s="74"/>
      <c r="I23" s="63" t="s">
        <v>31</v>
      </c>
      <c r="J23" s="6"/>
      <c r="K23" s="7"/>
      <c r="L23" s="96">
        <f>SUM(N21:N22)</f>
        <v>2500</v>
      </c>
      <c r="M23" s="6"/>
      <c r="N23" s="74"/>
      <c r="P23" s="66" t="s">
        <v>31</v>
      </c>
      <c r="Q23" s="6"/>
      <c r="R23" s="7"/>
      <c r="S23" s="97">
        <f>SUM(U21:U22)</f>
        <v>0</v>
      </c>
      <c r="T23" s="6"/>
      <c r="U23" s="74"/>
    </row>
    <row r="24" ht="24.0" customHeight="1">
      <c r="B24" s="80"/>
      <c r="G24" s="81"/>
      <c r="I24" s="80"/>
      <c r="N24" s="81"/>
      <c r="P24" s="80"/>
      <c r="U24" s="81"/>
    </row>
    <row r="25" ht="24.0" customHeight="1">
      <c r="B25" s="60" t="s">
        <v>60</v>
      </c>
      <c r="C25" s="6"/>
      <c r="D25" s="7"/>
      <c r="E25" s="104">
        <f>E16+E23</f>
        <v>20500</v>
      </c>
      <c r="F25" s="6"/>
      <c r="G25" s="74"/>
      <c r="I25" s="63" t="s">
        <v>60</v>
      </c>
      <c r="J25" s="6"/>
      <c r="K25" s="7"/>
      <c r="L25" s="104">
        <f>L16+L23</f>
        <v>11500</v>
      </c>
      <c r="M25" s="6"/>
      <c r="N25" s="74"/>
      <c r="P25" s="66" t="s">
        <v>60</v>
      </c>
      <c r="Q25" s="6"/>
      <c r="R25" s="7"/>
      <c r="S25" s="104">
        <f>S23+S17</f>
        <v>40000</v>
      </c>
      <c r="T25" s="6"/>
      <c r="U25" s="74"/>
    </row>
    <row r="26" ht="24.0" customHeight="1">
      <c r="B26" s="105" t="s">
        <v>61</v>
      </c>
      <c r="C26" s="106"/>
      <c r="D26" s="107"/>
      <c r="E26" s="108">
        <f>E5-E25</f>
        <v>179500</v>
      </c>
      <c r="F26" s="106"/>
      <c r="G26" s="109"/>
      <c r="I26" s="110" t="s">
        <v>61</v>
      </c>
      <c r="J26" s="106"/>
      <c r="K26" s="107"/>
      <c r="L26" s="108">
        <f>L5-L25</f>
        <v>168000</v>
      </c>
      <c r="M26" s="106"/>
      <c r="N26" s="109"/>
      <c r="P26" s="111" t="s">
        <v>61</v>
      </c>
      <c r="Q26" s="106"/>
      <c r="R26" s="107"/>
      <c r="S26" s="108">
        <f>S5-S25</f>
        <v>128000</v>
      </c>
      <c r="T26" s="106"/>
      <c r="U26" s="109"/>
    </row>
    <row r="27" ht="24.0" customHeight="1"/>
    <row r="28" ht="24.0" customHeight="1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</row>
    <row r="29" ht="24.0" customHeight="1"/>
    <row r="30" ht="27.0" customHeight="1">
      <c r="B30" s="55" t="s">
        <v>62</v>
      </c>
      <c r="C30" s="56"/>
      <c r="D30" s="56"/>
      <c r="E30" s="56"/>
      <c r="F30" s="56"/>
      <c r="G30" s="57"/>
      <c r="I30" s="58" t="s">
        <v>63</v>
      </c>
      <c r="J30" s="56"/>
      <c r="K30" s="56"/>
      <c r="L30" s="56"/>
      <c r="M30" s="56"/>
      <c r="N30" s="57"/>
      <c r="P30" s="59" t="s">
        <v>64</v>
      </c>
      <c r="Q30" s="56"/>
      <c r="R30" s="56"/>
      <c r="S30" s="56"/>
      <c r="T30" s="56"/>
      <c r="U30" s="57"/>
    </row>
    <row r="31" ht="24.0" customHeight="1">
      <c r="B31" s="60" t="s">
        <v>28</v>
      </c>
      <c r="C31" s="6"/>
      <c r="D31" s="7"/>
      <c r="E31" s="61" t="s">
        <v>29</v>
      </c>
      <c r="F31" s="61" t="s">
        <v>30</v>
      </c>
      <c r="G31" s="62" t="s">
        <v>31</v>
      </c>
      <c r="I31" s="63" t="s">
        <v>28</v>
      </c>
      <c r="J31" s="6"/>
      <c r="K31" s="7"/>
      <c r="L31" s="64" t="s">
        <v>29</v>
      </c>
      <c r="M31" s="64" t="s">
        <v>30</v>
      </c>
      <c r="N31" s="65" t="s">
        <v>31</v>
      </c>
      <c r="P31" s="66" t="s">
        <v>28</v>
      </c>
      <c r="Q31" s="6"/>
      <c r="R31" s="7"/>
      <c r="S31" s="67" t="s">
        <v>29</v>
      </c>
      <c r="T31" s="67" t="s">
        <v>30</v>
      </c>
      <c r="U31" s="68" t="s">
        <v>31</v>
      </c>
    </row>
    <row r="32" ht="24.0" customHeight="1">
      <c r="B32" s="69" t="s">
        <v>32</v>
      </c>
      <c r="C32" s="6"/>
      <c r="D32" s="7"/>
      <c r="E32" s="70">
        <v>1.0</v>
      </c>
      <c r="F32" s="71">
        <f>S26</f>
        <v>128000</v>
      </c>
      <c r="G32" s="72">
        <f>E32*F32</f>
        <v>128000</v>
      </c>
      <c r="I32" s="69" t="s">
        <v>32</v>
      </c>
      <c r="J32" s="6"/>
      <c r="K32" s="7"/>
      <c r="L32" s="70">
        <v>1.0</v>
      </c>
      <c r="M32" s="71">
        <f>E54</f>
        <v>102000</v>
      </c>
      <c r="N32" s="72">
        <f>L32*M32</f>
        <v>102000</v>
      </c>
      <c r="P32" s="69" t="s">
        <v>32</v>
      </c>
      <c r="Q32" s="6"/>
      <c r="R32" s="7"/>
      <c r="S32" s="70">
        <v>1.0</v>
      </c>
      <c r="T32" s="71">
        <f>L54</f>
        <v>73500</v>
      </c>
      <c r="U32" s="72">
        <f>S32*T32</f>
        <v>73500</v>
      </c>
    </row>
    <row r="33" ht="24.0" customHeight="1">
      <c r="B33" s="60" t="s">
        <v>31</v>
      </c>
      <c r="C33" s="6"/>
      <c r="D33" s="7"/>
      <c r="E33" s="73">
        <f>SUM(G32)</f>
        <v>128000</v>
      </c>
      <c r="F33" s="6"/>
      <c r="G33" s="74"/>
      <c r="I33" s="63" t="s">
        <v>31</v>
      </c>
      <c r="J33" s="6"/>
      <c r="K33" s="7"/>
      <c r="L33" s="75">
        <f>SUM(N32)</f>
        <v>102000</v>
      </c>
      <c r="M33" s="6"/>
      <c r="N33" s="74"/>
      <c r="P33" s="66" t="s">
        <v>31</v>
      </c>
      <c r="Q33" s="6"/>
      <c r="R33" s="7"/>
      <c r="S33" s="76">
        <f>SUM(U32)</f>
        <v>73500</v>
      </c>
      <c r="T33" s="6"/>
      <c r="U33" s="74"/>
    </row>
    <row r="34" ht="24.0" customHeight="1">
      <c r="B34" s="77"/>
      <c r="C34" s="78"/>
      <c r="D34" s="78"/>
      <c r="E34" s="78"/>
      <c r="F34" s="78"/>
      <c r="G34" s="79"/>
      <c r="I34" s="80"/>
      <c r="N34" s="81"/>
      <c r="P34" s="80"/>
      <c r="U34" s="81"/>
    </row>
    <row r="35" ht="28.5" customHeight="1">
      <c r="B35" s="60" t="s">
        <v>33</v>
      </c>
      <c r="C35" s="7"/>
      <c r="D35" s="61" t="s">
        <v>34</v>
      </c>
      <c r="E35" s="61" t="s">
        <v>29</v>
      </c>
      <c r="F35" s="61" t="s">
        <v>35</v>
      </c>
      <c r="G35" s="62" t="s">
        <v>31</v>
      </c>
      <c r="I35" s="63" t="s">
        <v>33</v>
      </c>
      <c r="J35" s="7"/>
      <c r="K35" s="64" t="s">
        <v>34</v>
      </c>
      <c r="L35" s="64" t="s">
        <v>29</v>
      </c>
      <c r="M35" s="64" t="s">
        <v>35</v>
      </c>
      <c r="N35" s="65" t="s">
        <v>31</v>
      </c>
      <c r="P35" s="66" t="s">
        <v>33</v>
      </c>
      <c r="Q35" s="7"/>
      <c r="R35" s="67" t="s">
        <v>34</v>
      </c>
      <c r="S35" s="67" t="s">
        <v>29</v>
      </c>
      <c r="T35" s="67" t="s">
        <v>35</v>
      </c>
      <c r="U35" s="68" t="s">
        <v>31</v>
      </c>
    </row>
    <row r="36" ht="24.0" customHeight="1">
      <c r="B36" s="82" t="s">
        <v>36</v>
      </c>
      <c r="C36" s="6"/>
      <c r="D36" s="6"/>
      <c r="E36" s="6"/>
      <c r="F36" s="6"/>
      <c r="G36" s="74"/>
      <c r="I36" s="83" t="s">
        <v>36</v>
      </c>
      <c r="J36" s="6"/>
      <c r="K36" s="6"/>
      <c r="L36" s="6"/>
      <c r="M36" s="6"/>
      <c r="N36" s="74"/>
      <c r="P36" s="84" t="s">
        <v>36</v>
      </c>
      <c r="Q36" s="6"/>
      <c r="R36" s="6"/>
      <c r="S36" s="6"/>
      <c r="T36" s="6"/>
      <c r="U36" s="74"/>
    </row>
    <row r="37" ht="24.0" customHeight="1">
      <c r="B37" s="85" t="s">
        <v>37</v>
      </c>
      <c r="C37" s="86" t="s">
        <v>38</v>
      </c>
      <c r="D37" s="86">
        <v>2.0</v>
      </c>
      <c r="E37" s="86">
        <v>1.0</v>
      </c>
      <c r="F37" s="86">
        <v>1000.0</v>
      </c>
      <c r="G37" s="87">
        <f t="shared" ref="G37:G39" si="10">D37*E37*F37</f>
        <v>2000</v>
      </c>
      <c r="I37" s="85" t="s">
        <v>37</v>
      </c>
      <c r="J37" s="86" t="s">
        <v>38</v>
      </c>
      <c r="K37" s="86">
        <v>2.0</v>
      </c>
      <c r="L37" s="86">
        <v>1.0</v>
      </c>
      <c r="M37" s="86">
        <v>1000.0</v>
      </c>
      <c r="N37" s="87">
        <f t="shared" ref="N37:N39" si="11">K37*L37*M37</f>
        <v>2000</v>
      </c>
      <c r="P37" s="85" t="s">
        <v>37</v>
      </c>
      <c r="Q37" s="86" t="s">
        <v>38</v>
      </c>
      <c r="R37" s="86">
        <v>1.0</v>
      </c>
      <c r="S37" s="86">
        <v>1.0</v>
      </c>
      <c r="T37" s="86">
        <v>1000.0</v>
      </c>
      <c r="U37" s="87">
        <f t="shared" ref="U37:U39" si="12">R37*S37*T37</f>
        <v>1000</v>
      </c>
    </row>
    <row r="38" ht="24.0" customHeight="1">
      <c r="B38" s="85" t="s">
        <v>39</v>
      </c>
      <c r="C38" s="86" t="s">
        <v>40</v>
      </c>
      <c r="D38" s="86">
        <v>2.0</v>
      </c>
      <c r="E38" s="86">
        <v>1.0</v>
      </c>
      <c r="F38" s="86">
        <v>1000.0</v>
      </c>
      <c r="G38" s="87">
        <f t="shared" si="10"/>
        <v>2000</v>
      </c>
      <c r="I38" s="85" t="s">
        <v>39</v>
      </c>
      <c r="J38" s="86" t="s">
        <v>40</v>
      </c>
      <c r="K38" s="86">
        <v>2.0</v>
      </c>
      <c r="L38" s="86">
        <v>1.0</v>
      </c>
      <c r="M38" s="86">
        <v>1000.0</v>
      </c>
      <c r="N38" s="87">
        <f t="shared" si="11"/>
        <v>2000</v>
      </c>
      <c r="P38" s="85" t="s">
        <v>39</v>
      </c>
      <c r="Q38" s="86" t="s">
        <v>40</v>
      </c>
      <c r="R38" s="86">
        <v>1.0</v>
      </c>
      <c r="S38" s="86">
        <v>1.0</v>
      </c>
      <c r="T38" s="86">
        <v>1000.0</v>
      </c>
      <c r="U38" s="87">
        <f t="shared" si="12"/>
        <v>1000</v>
      </c>
    </row>
    <row r="39" ht="24.0" customHeight="1">
      <c r="B39" s="85" t="s">
        <v>41</v>
      </c>
      <c r="C39" s="86" t="s">
        <v>42</v>
      </c>
      <c r="D39" s="86">
        <v>2.0</v>
      </c>
      <c r="E39" s="86">
        <v>1.0</v>
      </c>
      <c r="F39" s="86">
        <v>1000.0</v>
      </c>
      <c r="G39" s="87">
        <f t="shared" si="10"/>
        <v>2000</v>
      </c>
      <c r="I39" s="85" t="s">
        <v>41</v>
      </c>
      <c r="J39" s="86" t="s">
        <v>42</v>
      </c>
      <c r="K39" s="86">
        <v>2.0</v>
      </c>
      <c r="L39" s="86">
        <v>1.0</v>
      </c>
      <c r="M39" s="86">
        <v>1000.0</v>
      </c>
      <c r="N39" s="87">
        <f t="shared" si="11"/>
        <v>2000</v>
      </c>
      <c r="P39" s="85" t="s">
        <v>41</v>
      </c>
      <c r="Q39" s="86" t="s">
        <v>42</v>
      </c>
      <c r="R39" s="86">
        <v>1.0</v>
      </c>
      <c r="S39" s="86">
        <v>1.0</v>
      </c>
      <c r="T39" s="86">
        <v>1000.0</v>
      </c>
      <c r="U39" s="87">
        <f t="shared" si="12"/>
        <v>1000</v>
      </c>
    </row>
    <row r="40" ht="24.0" customHeight="1">
      <c r="B40" s="88" t="s">
        <v>65</v>
      </c>
      <c r="C40" s="6"/>
      <c r="D40" s="6"/>
      <c r="E40" s="6"/>
      <c r="F40" s="6"/>
      <c r="G40" s="74"/>
      <c r="I40" s="89" t="s">
        <v>66</v>
      </c>
      <c r="J40" s="6"/>
      <c r="K40" s="6"/>
      <c r="L40" s="6"/>
      <c r="M40" s="6"/>
      <c r="N40" s="74"/>
      <c r="P40" s="90" t="s">
        <v>67</v>
      </c>
      <c r="Q40" s="6"/>
      <c r="R40" s="6"/>
      <c r="S40" s="6"/>
      <c r="T40" s="6"/>
      <c r="U40" s="74"/>
    </row>
    <row r="41" ht="24.0" customHeight="1">
      <c r="B41" s="94" t="s">
        <v>68</v>
      </c>
      <c r="C41" s="7"/>
      <c r="D41" s="86">
        <v>2.0</v>
      </c>
      <c r="E41" s="86">
        <v>1.0</v>
      </c>
      <c r="F41" s="86">
        <v>5000.0</v>
      </c>
      <c r="G41" s="87">
        <f t="shared" ref="G41:G43" si="13">D41*E41*F41</f>
        <v>10000</v>
      </c>
      <c r="I41" s="94" t="s">
        <v>68</v>
      </c>
      <c r="J41" s="7"/>
      <c r="K41" s="86">
        <v>2.0</v>
      </c>
      <c r="L41" s="86">
        <v>1.0</v>
      </c>
      <c r="M41" s="86">
        <v>5000.0</v>
      </c>
      <c r="N41" s="87">
        <f t="shared" ref="N41:N44" si="14">K41*L41*M41</f>
        <v>10000</v>
      </c>
      <c r="P41" s="94" t="s">
        <v>69</v>
      </c>
      <c r="Q41" s="7"/>
      <c r="R41" s="86">
        <v>1.0</v>
      </c>
      <c r="S41" s="86">
        <v>1.0</v>
      </c>
      <c r="T41" s="86">
        <v>0.0</v>
      </c>
      <c r="U41" s="92">
        <f t="shared" ref="U41:U43" si="15">R41*S41*T41</f>
        <v>0</v>
      </c>
    </row>
    <row r="42" ht="24.0" customHeight="1">
      <c r="B42" s="94" t="s">
        <v>70</v>
      </c>
      <c r="C42" s="7"/>
      <c r="D42" s="86">
        <v>2.0</v>
      </c>
      <c r="E42" s="86">
        <v>1.0</v>
      </c>
      <c r="F42" s="86">
        <v>0.0</v>
      </c>
      <c r="G42" s="92">
        <f t="shared" si="13"/>
        <v>0</v>
      </c>
      <c r="I42" s="94" t="s">
        <v>71</v>
      </c>
      <c r="J42" s="7"/>
      <c r="K42" s="86">
        <v>2.0</v>
      </c>
      <c r="L42" s="86">
        <v>1.0</v>
      </c>
      <c r="M42" s="86">
        <v>0.0</v>
      </c>
      <c r="N42" s="92">
        <f t="shared" si="14"/>
        <v>0</v>
      </c>
      <c r="P42" s="94" t="s">
        <v>72</v>
      </c>
      <c r="Q42" s="7"/>
      <c r="R42" s="86">
        <v>1.0</v>
      </c>
      <c r="S42" s="86">
        <v>1.0</v>
      </c>
      <c r="T42" s="86">
        <v>0.0</v>
      </c>
      <c r="U42" s="92">
        <f t="shared" si="15"/>
        <v>0</v>
      </c>
    </row>
    <row r="43" ht="24.0" customHeight="1">
      <c r="B43" s="94" t="s">
        <v>51</v>
      </c>
      <c r="C43" s="7"/>
      <c r="D43" s="86">
        <v>2.0</v>
      </c>
      <c r="E43" s="86">
        <v>1.0</v>
      </c>
      <c r="F43" s="86">
        <v>5000.0</v>
      </c>
      <c r="G43" s="87">
        <f t="shared" si="13"/>
        <v>10000</v>
      </c>
      <c r="I43" s="94" t="s">
        <v>73</v>
      </c>
      <c r="J43" s="7"/>
      <c r="K43" s="86">
        <v>2.0</v>
      </c>
      <c r="L43" s="86">
        <v>1.0</v>
      </c>
      <c r="M43" s="86">
        <v>0.0</v>
      </c>
      <c r="N43" s="92">
        <f t="shared" si="14"/>
        <v>0</v>
      </c>
      <c r="P43" s="113" t="s">
        <v>74</v>
      </c>
      <c r="Q43" s="114"/>
      <c r="R43" s="86">
        <v>1.0</v>
      </c>
      <c r="S43" s="86">
        <v>1.0</v>
      </c>
      <c r="T43" s="86">
        <v>0.0</v>
      </c>
      <c r="U43" s="92">
        <f t="shared" si="15"/>
        <v>0</v>
      </c>
    </row>
    <row r="44" ht="24.0" customHeight="1">
      <c r="B44" s="60" t="s">
        <v>31</v>
      </c>
      <c r="C44" s="6"/>
      <c r="D44" s="7"/>
      <c r="E44" s="95">
        <f>SUM(G37:G39,G41:G43)</f>
        <v>26000</v>
      </c>
      <c r="F44" s="6"/>
      <c r="G44" s="74"/>
      <c r="I44" s="94" t="s">
        <v>51</v>
      </c>
      <c r="J44" s="7"/>
      <c r="K44" s="86">
        <v>2.0</v>
      </c>
      <c r="L44" s="86">
        <v>1.0</v>
      </c>
      <c r="M44" s="86">
        <v>5000.0</v>
      </c>
      <c r="N44" s="87">
        <f t="shared" si="14"/>
        <v>10000</v>
      </c>
      <c r="P44" s="66" t="s">
        <v>31</v>
      </c>
      <c r="Q44" s="6"/>
      <c r="R44" s="7"/>
      <c r="S44" s="115">
        <f>SUM(U36:U38,U40:U43)</f>
        <v>2000</v>
      </c>
      <c r="T44" s="6"/>
      <c r="U44" s="74"/>
    </row>
    <row r="45" ht="24.0" customHeight="1">
      <c r="B45" s="80"/>
      <c r="G45" s="81"/>
      <c r="I45" s="63" t="s">
        <v>31</v>
      </c>
      <c r="J45" s="6"/>
      <c r="K45" s="7"/>
      <c r="L45" s="96">
        <f>SUM(N37:N39,N41:N44)</f>
        <v>26000</v>
      </c>
      <c r="M45" s="6"/>
      <c r="N45" s="74"/>
      <c r="P45" s="80"/>
      <c r="U45" s="81"/>
    </row>
    <row r="46" ht="24.0" customHeight="1">
      <c r="B46" s="80"/>
      <c r="G46" s="81"/>
      <c r="I46" s="80"/>
      <c r="N46" s="81"/>
      <c r="P46" s="80"/>
      <c r="U46" s="81"/>
    </row>
    <row r="47" ht="24.0" customHeight="1">
      <c r="B47" s="116" t="s">
        <v>56</v>
      </c>
      <c r="C47" s="117"/>
      <c r="D47" s="117"/>
      <c r="E47" s="117"/>
      <c r="F47" s="117"/>
      <c r="G47" s="118"/>
      <c r="I47" s="63" t="s">
        <v>56</v>
      </c>
      <c r="J47" s="6"/>
      <c r="K47" s="6"/>
      <c r="L47" s="6"/>
      <c r="M47" s="6"/>
      <c r="N47" s="74"/>
      <c r="P47" s="66" t="s">
        <v>56</v>
      </c>
      <c r="Q47" s="6"/>
      <c r="R47" s="6"/>
      <c r="S47" s="6"/>
      <c r="T47" s="6"/>
      <c r="U47" s="74"/>
    </row>
    <row r="48" ht="24.0" customHeight="1">
      <c r="B48" s="60" t="s">
        <v>2</v>
      </c>
      <c r="C48" s="7"/>
      <c r="D48" s="98" t="s">
        <v>29</v>
      </c>
      <c r="E48" s="7"/>
      <c r="F48" s="61" t="s">
        <v>30</v>
      </c>
      <c r="G48" s="62" t="s">
        <v>31</v>
      </c>
      <c r="I48" s="63" t="s">
        <v>2</v>
      </c>
      <c r="J48" s="7"/>
      <c r="K48" s="99" t="s">
        <v>29</v>
      </c>
      <c r="L48" s="7"/>
      <c r="M48" s="64" t="s">
        <v>30</v>
      </c>
      <c r="N48" s="65" t="s">
        <v>31</v>
      </c>
      <c r="P48" s="66" t="s">
        <v>2</v>
      </c>
      <c r="Q48" s="7"/>
      <c r="R48" s="100" t="s">
        <v>29</v>
      </c>
      <c r="S48" s="7"/>
      <c r="T48" s="67" t="s">
        <v>30</v>
      </c>
      <c r="U48" s="68" t="s">
        <v>31</v>
      </c>
    </row>
    <row r="49" ht="24.0" customHeight="1">
      <c r="B49" s="101"/>
      <c r="C49" s="7"/>
      <c r="D49" s="102">
        <v>0.0</v>
      </c>
      <c r="E49" s="7"/>
      <c r="F49" s="86">
        <v>0.0</v>
      </c>
      <c r="G49" s="103">
        <f t="shared" ref="G49:G50" si="16">D49*F49</f>
        <v>0</v>
      </c>
      <c r="I49" s="101" t="s">
        <v>58</v>
      </c>
      <c r="J49" s="7"/>
      <c r="K49" s="102">
        <v>5.0</v>
      </c>
      <c r="L49" s="7"/>
      <c r="M49" s="86">
        <v>500.0</v>
      </c>
      <c r="N49" s="103">
        <f t="shared" ref="N49:N50" si="17">K49*M49</f>
        <v>2500</v>
      </c>
      <c r="P49" s="101" t="s">
        <v>58</v>
      </c>
      <c r="Q49" s="7"/>
      <c r="R49" s="102">
        <v>5.0</v>
      </c>
      <c r="S49" s="7"/>
      <c r="T49" s="86">
        <v>500.0</v>
      </c>
      <c r="U49" s="103">
        <f t="shared" ref="U49:U50" si="18">R49*T49</f>
        <v>2500</v>
      </c>
    </row>
    <row r="50" ht="24.0" customHeight="1">
      <c r="B50" s="101"/>
      <c r="C50" s="7"/>
      <c r="D50" s="102">
        <v>0.0</v>
      </c>
      <c r="E50" s="7"/>
      <c r="F50" s="86">
        <v>0.0</v>
      </c>
      <c r="G50" s="103">
        <f t="shared" si="16"/>
        <v>0</v>
      </c>
      <c r="I50" s="101"/>
      <c r="J50" s="7"/>
      <c r="K50" s="102">
        <v>0.0</v>
      </c>
      <c r="L50" s="7"/>
      <c r="M50" s="86">
        <v>0.0</v>
      </c>
      <c r="N50" s="103">
        <f t="shared" si="17"/>
        <v>0</v>
      </c>
      <c r="P50" s="101"/>
      <c r="Q50" s="7"/>
      <c r="R50" s="102">
        <v>0.0</v>
      </c>
      <c r="S50" s="7"/>
      <c r="T50" s="86">
        <v>0.0</v>
      </c>
      <c r="U50" s="103">
        <f t="shared" si="18"/>
        <v>0</v>
      </c>
    </row>
    <row r="51" ht="24.0" customHeight="1">
      <c r="B51" s="60" t="s">
        <v>31</v>
      </c>
      <c r="C51" s="6"/>
      <c r="D51" s="7"/>
      <c r="E51" s="95">
        <f>SUM(G49:G50)</f>
        <v>0</v>
      </c>
      <c r="F51" s="6"/>
      <c r="G51" s="74"/>
      <c r="I51" s="63" t="s">
        <v>31</v>
      </c>
      <c r="J51" s="6"/>
      <c r="K51" s="7"/>
      <c r="L51" s="96">
        <f>SUM(N49:N50)</f>
        <v>2500</v>
      </c>
      <c r="M51" s="6"/>
      <c r="N51" s="74"/>
      <c r="P51" s="66" t="s">
        <v>31</v>
      </c>
      <c r="Q51" s="6"/>
      <c r="R51" s="7"/>
      <c r="S51" s="97">
        <f>SUM(U49:U50)</f>
        <v>2500</v>
      </c>
      <c r="T51" s="6"/>
      <c r="U51" s="74"/>
    </row>
    <row r="52" ht="24.0" customHeight="1">
      <c r="B52" s="80"/>
      <c r="G52" s="81"/>
      <c r="I52" s="80"/>
      <c r="N52" s="81"/>
      <c r="P52" s="80"/>
      <c r="U52" s="81"/>
    </row>
    <row r="53" ht="24.0" customHeight="1">
      <c r="B53" s="60" t="s">
        <v>60</v>
      </c>
      <c r="C53" s="6"/>
      <c r="D53" s="7"/>
      <c r="E53" s="104">
        <f>E44+E51</f>
        <v>26000</v>
      </c>
      <c r="F53" s="6"/>
      <c r="G53" s="74"/>
      <c r="I53" s="63" t="s">
        <v>60</v>
      </c>
      <c r="J53" s="6"/>
      <c r="K53" s="7"/>
      <c r="L53" s="104">
        <f>L45+L51</f>
        <v>28500</v>
      </c>
      <c r="M53" s="6"/>
      <c r="N53" s="74"/>
      <c r="P53" s="66" t="s">
        <v>60</v>
      </c>
      <c r="Q53" s="6"/>
      <c r="R53" s="7"/>
      <c r="S53" s="104">
        <f>S51+S44</f>
        <v>4500</v>
      </c>
      <c r="T53" s="6"/>
      <c r="U53" s="74"/>
    </row>
    <row r="54" ht="24.0" customHeight="1">
      <c r="B54" s="105" t="s">
        <v>61</v>
      </c>
      <c r="C54" s="106"/>
      <c r="D54" s="107"/>
      <c r="E54" s="108">
        <f>E33-E53</f>
        <v>102000</v>
      </c>
      <c r="F54" s="106"/>
      <c r="G54" s="109"/>
      <c r="I54" s="110" t="s">
        <v>61</v>
      </c>
      <c r="J54" s="106"/>
      <c r="K54" s="107"/>
      <c r="L54" s="108">
        <f>L33-L53</f>
        <v>73500</v>
      </c>
      <c r="M54" s="106"/>
      <c r="N54" s="109"/>
      <c r="P54" s="111" t="s">
        <v>61</v>
      </c>
      <c r="Q54" s="106"/>
      <c r="R54" s="107"/>
      <c r="S54" s="108">
        <f>S33-S51</f>
        <v>71000</v>
      </c>
      <c r="T54" s="106"/>
      <c r="U54" s="109"/>
    </row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  <row r="1001" ht="24.0" customHeight="1"/>
    <row r="1002" ht="24.0" customHeight="1"/>
    <row r="1003" ht="24.0" customHeight="1"/>
    <row r="1004" ht="24.0" customHeight="1"/>
    <row r="1005" ht="24.0" customHeight="1"/>
    <row r="1006" ht="24.0" customHeight="1"/>
    <row r="1007" ht="24.0" customHeight="1"/>
  </sheetData>
  <mergeCells count="158">
    <mergeCell ref="B13:C13"/>
    <mergeCell ref="B14:C14"/>
    <mergeCell ref="B15:C15"/>
    <mergeCell ref="B16:D16"/>
    <mergeCell ref="E16:G16"/>
    <mergeCell ref="B19:G19"/>
    <mergeCell ref="D20:E20"/>
    <mergeCell ref="B20:C20"/>
    <mergeCell ref="B21:C21"/>
    <mergeCell ref="D21:E21"/>
    <mergeCell ref="B22:C22"/>
    <mergeCell ref="D22:E22"/>
    <mergeCell ref="B23:D23"/>
    <mergeCell ref="E23:G23"/>
    <mergeCell ref="B25:D25"/>
    <mergeCell ref="E25:G25"/>
    <mergeCell ref="B26:D26"/>
    <mergeCell ref="E26:G26"/>
    <mergeCell ref="B30:G30"/>
    <mergeCell ref="B31:D31"/>
    <mergeCell ref="B32:D32"/>
    <mergeCell ref="B33:D33"/>
    <mergeCell ref="E33:G33"/>
    <mergeCell ref="B35:C35"/>
    <mergeCell ref="B36:G36"/>
    <mergeCell ref="B40:G40"/>
    <mergeCell ref="B41:C41"/>
    <mergeCell ref="B42:C42"/>
    <mergeCell ref="B43:C43"/>
    <mergeCell ref="B44:D44"/>
    <mergeCell ref="E44:G44"/>
    <mergeCell ref="B47:G47"/>
    <mergeCell ref="B48:C48"/>
    <mergeCell ref="D48:E48"/>
    <mergeCell ref="D49:E49"/>
    <mergeCell ref="B54:D54"/>
    <mergeCell ref="E54:G54"/>
    <mergeCell ref="B49:C49"/>
    <mergeCell ref="B50:C50"/>
    <mergeCell ref="D50:E50"/>
    <mergeCell ref="B51:D51"/>
    <mergeCell ref="E51:G51"/>
    <mergeCell ref="B53:D53"/>
    <mergeCell ref="E53:G53"/>
    <mergeCell ref="P21:Q21"/>
    <mergeCell ref="R21:S21"/>
    <mergeCell ref="I19:N19"/>
    <mergeCell ref="I20:J20"/>
    <mergeCell ref="K20:L20"/>
    <mergeCell ref="P20:Q20"/>
    <mergeCell ref="R20:S20"/>
    <mergeCell ref="I21:J21"/>
    <mergeCell ref="K21:L21"/>
    <mergeCell ref="P3:R3"/>
    <mergeCell ref="P4:R4"/>
    <mergeCell ref="P5:R5"/>
    <mergeCell ref="B2:G2"/>
    <mergeCell ref="I2:N2"/>
    <mergeCell ref="P2:U2"/>
    <mergeCell ref="B3:D3"/>
    <mergeCell ref="I3:K3"/>
    <mergeCell ref="B4:D4"/>
    <mergeCell ref="I4:K4"/>
    <mergeCell ref="B5:D5"/>
    <mergeCell ref="E5:G5"/>
    <mergeCell ref="I5:K5"/>
    <mergeCell ref="L5:N5"/>
    <mergeCell ref="S5:U5"/>
    <mergeCell ref="I7:J7"/>
    <mergeCell ref="P7:Q7"/>
    <mergeCell ref="B7:C7"/>
    <mergeCell ref="B8:G8"/>
    <mergeCell ref="I8:N8"/>
    <mergeCell ref="P8:U8"/>
    <mergeCell ref="B12:G12"/>
    <mergeCell ref="P12:U12"/>
    <mergeCell ref="P13:Q13"/>
    <mergeCell ref="P15:Q15"/>
    <mergeCell ref="P16:Q16"/>
    <mergeCell ref="P17:R17"/>
    <mergeCell ref="S17:U17"/>
    <mergeCell ref="P19:U19"/>
    <mergeCell ref="I12:N12"/>
    <mergeCell ref="I13:J13"/>
    <mergeCell ref="I14:J14"/>
    <mergeCell ref="P14:Q14"/>
    <mergeCell ref="I15:J15"/>
    <mergeCell ref="I16:K16"/>
    <mergeCell ref="L16:N16"/>
    <mergeCell ref="P26:R26"/>
    <mergeCell ref="S26:U26"/>
    <mergeCell ref="P32:R32"/>
    <mergeCell ref="P33:R33"/>
    <mergeCell ref="P35:Q35"/>
    <mergeCell ref="P36:U36"/>
    <mergeCell ref="P40:U40"/>
    <mergeCell ref="P41:Q41"/>
    <mergeCell ref="P42:Q42"/>
    <mergeCell ref="P43:Q43"/>
    <mergeCell ref="P44:R44"/>
    <mergeCell ref="S44:U44"/>
    <mergeCell ref="P47:U47"/>
    <mergeCell ref="P48:Q48"/>
    <mergeCell ref="R48:S48"/>
    <mergeCell ref="R49:S49"/>
    <mergeCell ref="I22:J22"/>
    <mergeCell ref="K22:L22"/>
    <mergeCell ref="P22:Q22"/>
    <mergeCell ref="R22:S22"/>
    <mergeCell ref="L23:N23"/>
    <mergeCell ref="P23:R23"/>
    <mergeCell ref="S23:U23"/>
    <mergeCell ref="I23:K23"/>
    <mergeCell ref="I25:K25"/>
    <mergeCell ref="L25:N25"/>
    <mergeCell ref="P25:R25"/>
    <mergeCell ref="S25:U25"/>
    <mergeCell ref="I26:K26"/>
    <mergeCell ref="L26:N26"/>
    <mergeCell ref="I30:N30"/>
    <mergeCell ref="P30:U30"/>
    <mergeCell ref="I31:K31"/>
    <mergeCell ref="P31:R31"/>
    <mergeCell ref="I32:K32"/>
    <mergeCell ref="L33:N33"/>
    <mergeCell ref="S33:U33"/>
    <mergeCell ref="I33:K33"/>
    <mergeCell ref="I35:J35"/>
    <mergeCell ref="I36:N36"/>
    <mergeCell ref="I40:N40"/>
    <mergeCell ref="I41:J41"/>
    <mergeCell ref="I42:J42"/>
    <mergeCell ref="I43:J43"/>
    <mergeCell ref="I44:J44"/>
    <mergeCell ref="I45:K45"/>
    <mergeCell ref="L45:N45"/>
    <mergeCell ref="I47:N47"/>
    <mergeCell ref="I48:J48"/>
    <mergeCell ref="K48:L48"/>
    <mergeCell ref="K49:L49"/>
    <mergeCell ref="P49:Q49"/>
    <mergeCell ref="P50:Q50"/>
    <mergeCell ref="R50:S50"/>
    <mergeCell ref="P51:R51"/>
    <mergeCell ref="S51:U51"/>
    <mergeCell ref="P53:R53"/>
    <mergeCell ref="S53:U53"/>
    <mergeCell ref="I54:K54"/>
    <mergeCell ref="L54:N54"/>
    <mergeCell ref="P54:R54"/>
    <mergeCell ref="S54:U54"/>
    <mergeCell ref="I49:J49"/>
    <mergeCell ref="I50:J50"/>
    <mergeCell ref="K50:L50"/>
    <mergeCell ref="I51:K51"/>
    <mergeCell ref="L51:N51"/>
    <mergeCell ref="I53:K53"/>
    <mergeCell ref="L53:N5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35.88"/>
    <col customWidth="1" min="3" max="8" width="19.75"/>
  </cols>
  <sheetData>
    <row r="2">
      <c r="B2" s="61" t="s">
        <v>75</v>
      </c>
      <c r="C2" s="61" t="s">
        <v>29</v>
      </c>
      <c r="D2" s="61" t="s">
        <v>76</v>
      </c>
      <c r="E2" s="61" t="s">
        <v>77</v>
      </c>
      <c r="F2" s="61" t="s">
        <v>78</v>
      </c>
      <c r="G2" s="61" t="s">
        <v>79</v>
      </c>
      <c r="H2" s="61" t="s">
        <v>8</v>
      </c>
    </row>
    <row r="3">
      <c r="B3" s="86" t="s">
        <v>80</v>
      </c>
      <c r="C3" s="86">
        <v>20.0</v>
      </c>
      <c r="D3" s="86">
        <v>500.0</v>
      </c>
      <c r="E3" s="86">
        <f t="shared" ref="E3:E4" si="1">D3*C3</f>
        <v>10000</v>
      </c>
      <c r="F3" s="86">
        <f t="shared" ref="F3:F4" si="2">E3/1.19</f>
        <v>8403.361345</v>
      </c>
      <c r="G3" s="86">
        <v>16.0</v>
      </c>
      <c r="H3" s="86">
        <f t="shared" ref="H3:H4" si="3">F3/G3</f>
        <v>525.210084</v>
      </c>
    </row>
    <row r="4">
      <c r="B4" s="86" t="s">
        <v>81</v>
      </c>
      <c r="C4" s="86">
        <v>1.0</v>
      </c>
      <c r="D4" s="86">
        <v>15000.0</v>
      </c>
      <c r="E4" s="86">
        <f t="shared" si="1"/>
        <v>15000</v>
      </c>
      <c r="F4" s="86">
        <f t="shared" si="2"/>
        <v>12605.04202</v>
      </c>
      <c r="G4" s="86">
        <v>52.0</v>
      </c>
      <c r="H4" s="86">
        <f t="shared" si="3"/>
        <v>242.4046542</v>
      </c>
    </row>
    <row r="5">
      <c r="B5" s="86"/>
      <c r="C5" s="86"/>
      <c r="D5" s="86"/>
      <c r="E5" s="86"/>
      <c r="F5" s="86"/>
      <c r="G5" s="86"/>
      <c r="H5" s="86"/>
    </row>
    <row r="6">
      <c r="B6" s="61" t="s">
        <v>31</v>
      </c>
      <c r="C6" s="61"/>
      <c r="D6" s="61"/>
      <c r="E6" s="119">
        <f t="shared" ref="E6:F6" si="4">SUM(E3:E5)</f>
        <v>25000</v>
      </c>
      <c r="F6" s="119">
        <f t="shared" si="4"/>
        <v>21008.40336</v>
      </c>
      <c r="G6" s="61"/>
      <c r="H6" s="119">
        <f>SUM(H3:H5)</f>
        <v>767.6147382</v>
      </c>
    </row>
    <row r="9">
      <c r="B9" s="61" t="s">
        <v>82</v>
      </c>
      <c r="C9" s="61" t="s">
        <v>83</v>
      </c>
      <c r="D9" s="61">
        <v>1.0</v>
      </c>
      <c r="E9" s="61">
        <v>2.0</v>
      </c>
      <c r="F9" s="61">
        <v>3.0</v>
      </c>
      <c r="G9" s="61">
        <v>4.0</v>
      </c>
    </row>
    <row r="10">
      <c r="B10" s="86" t="s">
        <v>80</v>
      </c>
      <c r="C10" s="86"/>
      <c r="D10" s="86">
        <f t="shared" ref="D10:D11" si="5">H3*4</f>
        <v>2100.840336</v>
      </c>
      <c r="E10" s="86">
        <f t="shared" ref="E10:E11" si="6">H3*4</f>
        <v>2100.840336</v>
      </c>
      <c r="F10" s="86">
        <f t="shared" ref="F10:F11" si="7">H3*4</f>
        <v>2100.840336</v>
      </c>
      <c r="G10" s="86">
        <f t="shared" ref="G10:G11" si="8">H3*4</f>
        <v>2100.840336</v>
      </c>
    </row>
    <row r="11">
      <c r="B11" s="86" t="s">
        <v>81</v>
      </c>
      <c r="C11" s="86"/>
      <c r="D11" s="86">
        <f t="shared" si="5"/>
        <v>969.6186167</v>
      </c>
      <c r="E11" s="86">
        <f t="shared" si="6"/>
        <v>969.6186167</v>
      </c>
      <c r="F11" s="86">
        <f t="shared" si="7"/>
        <v>969.6186167</v>
      </c>
      <c r="G11" s="86">
        <f t="shared" si="8"/>
        <v>969.6186167</v>
      </c>
    </row>
    <row r="12">
      <c r="B12" s="61" t="s">
        <v>31</v>
      </c>
      <c r="C12" s="61"/>
      <c r="D12" s="119">
        <f t="shared" ref="D12:G12" si="9">SUM(D10:D11)</f>
        <v>3070.458953</v>
      </c>
      <c r="E12" s="119">
        <f t="shared" si="9"/>
        <v>3070.458953</v>
      </c>
      <c r="F12" s="119">
        <f t="shared" si="9"/>
        <v>3070.458953</v>
      </c>
      <c r="G12" s="119">
        <f t="shared" si="9"/>
        <v>3070.458953</v>
      </c>
    </row>
  </sheetData>
  <drawing r:id="rId1"/>
</worksheet>
</file>