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E:\山西煤炭\分级部署\"/>
    </mc:Choice>
  </mc:AlternateContent>
  <xr:revisionPtr revIDLastSave="0" documentId="13_ncr:1_{4FA714AC-BA4E-4AEB-94FC-63C8C3610C73}" xr6:coauthVersionLast="38" xr6:coauthVersionMax="38" xr10:uidLastSave="{00000000-0000-0000-0000-000000000000}"/>
  <bookViews>
    <workbookView xWindow="0" yWindow="0" windowWidth="19770" windowHeight="7950" tabRatio="731" firstSheet="1" activeTab="2" xr2:uid="{00000000-000D-0000-FFFF-FFFF00000000}"/>
  </bookViews>
  <sheets>
    <sheet name="远程" sheetId="1" r:id="rId1"/>
    <sheet name="东河" sheetId="18" r:id="rId2"/>
    <sheet name="青洼" sheetId="22" r:id="rId3"/>
    <sheet name="晋牛" sheetId="23" r:id="rId4"/>
    <sheet name="sc平台地址" sheetId="2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22" l="1"/>
  <c r="C22" i="22"/>
  <c r="C21" i="22"/>
  <c r="C15" i="23"/>
  <c r="C14" i="23"/>
  <c r="C15" i="18"/>
  <c r="C14" i="18"/>
  <c r="C15" i="22"/>
  <c r="C14" i="22"/>
  <c r="B34" i="23" l="1"/>
  <c r="B33" i="23"/>
  <c r="B31" i="23"/>
  <c r="B29" i="23"/>
  <c r="B28" i="23"/>
  <c r="C23" i="23"/>
  <c r="C22" i="23"/>
  <c r="C21" i="23"/>
  <c r="C19" i="23"/>
  <c r="C18" i="23"/>
  <c r="B18" i="23"/>
  <c r="B26" i="23" s="1"/>
  <c r="C16" i="23"/>
  <c r="C12" i="23"/>
  <c r="G10" i="23"/>
  <c r="D9" i="23"/>
  <c r="D8" i="23"/>
  <c r="H7" i="23"/>
  <c r="G7" i="23"/>
  <c r="C7" i="23"/>
  <c r="H6" i="23"/>
  <c r="G6" i="23"/>
  <c r="H5" i="23"/>
  <c r="G5" i="23"/>
  <c r="H4" i="23"/>
  <c r="G4" i="23"/>
  <c r="C4" i="23"/>
  <c r="G3" i="23"/>
  <c r="C3" i="23"/>
  <c r="G2" i="23"/>
  <c r="C2" i="23"/>
  <c r="D9" i="22" l="1"/>
  <c r="D9" i="18"/>
  <c r="G2" i="22" l="1"/>
  <c r="C3" i="22"/>
  <c r="G2" i="18"/>
  <c r="C12" i="18"/>
  <c r="C12" i="22"/>
  <c r="C7" i="18"/>
  <c r="B34" i="22"/>
  <c r="B33" i="22"/>
  <c r="B31" i="22"/>
  <c r="B29" i="22"/>
  <c r="B28" i="22"/>
  <c r="C19" i="22"/>
  <c r="C18" i="22"/>
  <c r="B18" i="22"/>
  <c r="B26" i="22" s="1"/>
  <c r="C16" i="22"/>
  <c r="G10" i="22"/>
  <c r="D8" i="22"/>
  <c r="H7" i="22"/>
  <c r="G7" i="22"/>
  <c r="C7" i="22"/>
  <c r="H6" i="22"/>
  <c r="G6" i="22"/>
  <c r="H5" i="22"/>
  <c r="G5" i="22"/>
  <c r="H4" i="22"/>
  <c r="G4" i="22"/>
  <c r="C4" i="22"/>
  <c r="G3" i="22"/>
  <c r="C2" i="22"/>
  <c r="G10" i="18" l="1"/>
  <c r="B31" i="18" l="1"/>
  <c r="B29" i="18"/>
  <c r="D8" i="18"/>
  <c r="B33" i="18" l="1"/>
  <c r="B34" i="18"/>
  <c r="H7" i="18"/>
  <c r="H6" i="18"/>
  <c r="H5" i="18"/>
  <c r="H4" i="18"/>
  <c r="G4" i="18"/>
  <c r="G3" i="18"/>
  <c r="G6" i="18"/>
  <c r="G5" i="18"/>
  <c r="G7" i="18"/>
  <c r="B28" i="18" l="1"/>
  <c r="C23" i="18"/>
  <c r="C22" i="18"/>
  <c r="C21" i="18"/>
  <c r="C19" i="18"/>
  <c r="C18" i="18"/>
  <c r="B18" i="18"/>
  <c r="B26" i="18" s="1"/>
  <c r="C16" i="18"/>
  <c r="C4" i="18"/>
  <c r="C3" i="18"/>
  <c r="C2" i="18"/>
</calcChain>
</file>

<file path=xl/sharedStrings.xml><?xml version="1.0" encoding="utf-8"?>
<sst xmlns="http://schemas.openxmlformats.org/spreadsheetml/2006/main" count="492" uniqueCount="174">
  <si>
    <t>县局</t>
  </si>
  <si>
    <t>root</t>
  </si>
  <si>
    <t>领导带班</t>
  </si>
  <si>
    <t>调度管理</t>
  </si>
  <si>
    <t>省级</t>
  </si>
  <si>
    <t>市区</t>
  </si>
  <si>
    <t>sc地址</t>
  </si>
  <si>
    <t>账号信息</t>
  </si>
  <si>
    <t>临汾</t>
  </si>
  <si>
    <t>古县</t>
  </si>
  <si>
    <t>11.2.0.69</t>
  </si>
  <si>
    <t>gxmtj_admin</t>
  </si>
  <si>
    <t>蒲县</t>
  </si>
  <si>
    <t>pxmtj_admin</t>
  </si>
  <si>
    <t>乡宁</t>
  </si>
  <si>
    <t>xnxmtj_admin</t>
  </si>
  <si>
    <t>洪洞</t>
  </si>
  <si>
    <t>htmtj_admin</t>
  </si>
  <si>
    <t>中煤华晋</t>
  </si>
  <si>
    <t>ZMHJ_admin</t>
  </si>
  <si>
    <t>太原</t>
  </si>
  <si>
    <t>古交市VM11.16.16.134</t>
  </si>
  <si>
    <t>passwold01!</t>
  </si>
  <si>
    <t>tymtj_admin</t>
  </si>
  <si>
    <t>忻州市</t>
  </si>
  <si>
    <t>xzmtj_admin</t>
  </si>
  <si>
    <t>大同南郊functionCompute</t>
  </si>
  <si>
    <t>https://11.17.16.214</t>
  </si>
  <si>
    <t>admin（用户名）</t>
  </si>
  <si>
    <t>Neusoft-dtnj（密码）</t>
  </si>
  <si>
    <t>zyxmtj_admin(左云县)</t>
  </si>
  <si>
    <t>Sxmtt@123</t>
  </si>
  <si>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>,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_published,
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_user,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_dimension,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 xml:space="preserve">_dimension_unit,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_unit,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_user,</t>
    </r>
    <phoneticPr fontId="5" type="noConversion"/>
  </si>
  <si>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_busi_role_user,</t>
    </r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_resource_authority</t>
    </r>
    <phoneticPr fontId="5" type="noConversion"/>
  </si>
  <si>
    <t>select 
  t1.id as id,
  t1.content as content,
  published_time,
  type,
  urgency,
  publisher,
  expiration_time,
  status,
  subject,
  t4.id as up_infotip_published_id,
  t4.user_id as up_infotip_published_user_id,
  readed,
  pushed,
  t6.id as up_infotip_user_id,
  t6.user_id as up_infotip_user_user_id
from up_infotip t1
  left join up_infotip_published t4 on t1.id = t4.infotip_id
  left join up_infotip_user t6 on t1.id = t6.infotip_id</t>
    <phoneticPr fontId="5" type="noConversion"/>
  </si>
  <si>
    <t>d,k,4m</t>
    <phoneticPr fontId="5" type="noConversion"/>
  </si>
  <si>
    <t>infotip,d,k,4m</t>
    <phoneticPr fontId="5" type="noConversion"/>
  </si>
  <si>
    <t>COPY_11.104.98.108</t>
    <phoneticPr fontId="5" type="noConversion"/>
  </si>
  <si>
    <t>业务表每11分钟一次</t>
    <phoneticPr fontId="4" type="noConversion"/>
  </si>
  <si>
    <t>业务表每11分钟一次</t>
    <phoneticPr fontId="4" type="noConversion"/>
  </si>
  <si>
    <t>基础表每天一次</t>
    <phoneticPr fontId="4" type="noConversion"/>
  </si>
  <si>
    <t>支撑库每周一次</t>
    <phoneticPr fontId="4" type="noConversion"/>
  </si>
  <si>
    <r>
      <rPr>
        <b/>
        <sz val="11"/>
        <color theme="1"/>
        <rFont val="宋体"/>
        <family val="3"/>
        <charset val="134"/>
        <scheme val="minor"/>
      </rPr>
      <t>ddgl_d</t>
    </r>
    <r>
      <rPr>
        <sz val="11"/>
        <color theme="1"/>
        <rFont val="宋体"/>
        <family val="3"/>
        <charset val="134"/>
        <scheme val="minor"/>
      </rPr>
      <t>dsjsb_m，</t>
    </r>
    <r>
      <rPr>
        <b/>
        <sz val="11"/>
        <color theme="1"/>
        <rFont val="宋体"/>
        <family val="3"/>
        <charset val="134"/>
        <scheme val="minor"/>
      </rPr>
      <t>ddgl_k</t>
    </r>
    <r>
      <rPr>
        <sz val="11"/>
        <color theme="1"/>
        <rFont val="宋体"/>
        <family val="3"/>
        <charset val="134"/>
        <scheme val="minor"/>
      </rPr>
      <t xml:space="preserve">rsswsgmx，
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kjbxx，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ksgxx，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kswsgddhb,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kswsgddhbjt</t>
    </r>
    <phoneticPr fontId="5" type="noConversion"/>
  </si>
  <si>
    <t>11.92.39.7</t>
  </si>
  <si>
    <t>11.92.39.7</t>
    <phoneticPr fontId="4" type="noConversion"/>
  </si>
  <si>
    <t>11.92.39.5</t>
  </si>
  <si>
    <t>大同煤矿集团同地龙驭煤业有限公司</t>
  </si>
  <si>
    <t>大同煤矿集团同地龙驭煤业有限公司</t>
    <phoneticPr fontId="4" type="noConversion"/>
  </si>
  <si>
    <t>11.92.2.8</t>
  </si>
  <si>
    <t>四通煤业</t>
  </si>
  <si>
    <t>四通煤业</t>
    <phoneticPr fontId="4" type="noConversion"/>
  </si>
  <si>
    <t>11.92.2.6</t>
  </si>
  <si>
    <t>大同煤矿集团临汾宏大胜利煤业有限公司</t>
  </si>
  <si>
    <t>大同煤矿集团临汾宏大胜利煤业有限公司</t>
    <phoneticPr fontId="4" type="noConversion"/>
  </si>
  <si>
    <t>11.92.40.8</t>
  </si>
  <si>
    <t>11.92.40.8</t>
    <phoneticPr fontId="4" type="noConversion"/>
  </si>
  <si>
    <t>11.92.40.6</t>
  </si>
  <si>
    <t>11.92.40.6</t>
    <phoneticPr fontId="4" type="noConversion"/>
  </si>
  <si>
    <t>大同煤矿集团临汾宏大隆博煤业</t>
    <phoneticPr fontId="4" type="noConversion"/>
  </si>
  <si>
    <t>同煤</t>
  </si>
  <si>
    <t>11.92.39.5</t>
    <phoneticPr fontId="4" type="noConversion"/>
  </si>
  <si>
    <t>root/lddb</t>
  </si>
  <si>
    <t>neusoft/123456</t>
  </si>
  <si>
    <t>root/ddgl</t>
  </si>
  <si>
    <t>11.92.2.6</t>
    <phoneticPr fontId="4" type="noConversion"/>
  </si>
  <si>
    <t>11.92.2.8</t>
    <phoneticPr fontId="4" type="noConversion"/>
  </si>
  <si>
    <t>11.92.140.5</t>
    <phoneticPr fontId="4" type="noConversion"/>
  </si>
  <si>
    <t>11.92.140.7</t>
    <phoneticPr fontId="4" type="noConversion"/>
  </si>
  <si>
    <t>大同煤矿集团临汾宏大锦程煤业有限公司</t>
  </si>
  <si>
    <t>11.92.36.6</t>
  </si>
  <si>
    <t>11.92.36.8</t>
  </si>
  <si>
    <t>同煤集团临汾宏达公司雪萍煤矿</t>
  </si>
  <si>
    <t>11.92.35.5</t>
  </si>
  <si>
    <t>11.92.35.7</t>
  </si>
  <si>
    <t>豁口</t>
    <phoneticPr fontId="4" type="noConversion"/>
  </si>
  <si>
    <t>11.92.34.6</t>
  </si>
  <si>
    <t>11.92.34.8</t>
  </si>
  <si>
    <t>潞安</t>
  </si>
  <si>
    <t>潞安集团蒲县黑龙关煤业有限公司</t>
  </si>
  <si>
    <t>11.92.188.5</t>
  </si>
  <si>
    <t>11.92.188.7</t>
  </si>
  <si>
    <t>山西潞安蒲县开拓</t>
  </si>
  <si>
    <t>11.92.181.5</t>
  </si>
  <si>
    <t>11.92.181.7</t>
  </si>
  <si>
    <t>晋煤</t>
  </si>
  <si>
    <t>太原煤气化东河煤业</t>
  </si>
  <si>
    <t>11.92.186.5</t>
  </si>
  <si>
    <t>11.92.186.7</t>
  </si>
  <si>
    <t>焦煤</t>
  </si>
  <si>
    <t>华晋明珠煤业</t>
  </si>
  <si>
    <t>11.92.193.5</t>
  </si>
  <si>
    <t>11.92.193.7</t>
  </si>
  <si>
    <t>晋煤翼城青洼煤业</t>
  </si>
  <si>
    <t>11.92.229.5</t>
  </si>
  <si>
    <t>青洼煤业</t>
  </si>
  <si>
    <t>11.92.229.7</t>
  </si>
  <si>
    <t>汾西正中煤业</t>
  </si>
  <si>
    <t>10.143.36.57</t>
  </si>
  <si>
    <t>10.143.36.55</t>
  </si>
  <si>
    <t>晋牛煤业</t>
  </si>
  <si>
    <t>11.92.33.6</t>
  </si>
  <si>
    <t>11.92.33.7</t>
  </si>
  <si>
    <t>西山</t>
  </si>
  <si>
    <t>山西临汾西山生辉煤业有限公司</t>
  </si>
  <si>
    <t>11.92.37.5</t>
  </si>
  <si>
    <t>山西古县西山鸿兴煤业有限公司</t>
  </si>
  <si>
    <t>11.93.215.5</t>
  </si>
  <si>
    <t>11.93.215.7</t>
  </si>
  <si>
    <t>登福康煤业</t>
  </si>
  <si>
    <t>11.93.213.5</t>
  </si>
  <si>
    <t>11.93.213.7</t>
  </si>
  <si>
    <t>蒲县伊田煤业</t>
  </si>
  <si>
    <t>11.92.185.5</t>
  </si>
  <si>
    <t>伊田煤业</t>
  </si>
  <si>
    <t>11.92.185.7</t>
  </si>
  <si>
    <t>蒲县隰东煤业</t>
  </si>
  <si>
    <t>11.92.179.5</t>
  </si>
  <si>
    <t>隰东煤业</t>
  </si>
  <si>
    <t>11.92.179.7</t>
  </si>
  <si>
    <t>潞安集团蒲县常兴煤业有限公司</t>
  </si>
  <si>
    <t>11.92.183.7</t>
  </si>
  <si>
    <t>11.92.183.5</t>
  </si>
  <si>
    <t>晋城市局</t>
  </si>
  <si>
    <t>兰花科创大阳</t>
  </si>
  <si>
    <t>11.104.224.124</t>
  </si>
  <si>
    <t>dy@mk1234</t>
  </si>
  <si>
    <t>11.104.224.125</t>
  </si>
  <si>
    <t>兰花科创唐安</t>
  </si>
  <si>
    <t>11.104.226.124</t>
  </si>
  <si>
    <t>ta@mk123</t>
  </si>
  <si>
    <t>11.104.226.125</t>
  </si>
  <si>
    <t>兰花科创望云</t>
  </si>
  <si>
    <t>11.104.227.125</t>
  </si>
  <si>
    <t>wy@mk123</t>
  </si>
  <si>
    <t>11.104.227.124</t>
  </si>
  <si>
    <t>临汾市
安泽县局</t>
  </si>
  <si>
    <t>山西玉和泰煤业有限公司</t>
  </si>
  <si>
    <t>11.93.97.6</t>
  </si>
  <si>
    <t>11.93.97.5</t>
  </si>
  <si>
    <t>晋中市灵石县局</t>
  </si>
  <si>
    <t>保利铁新</t>
  </si>
  <si>
    <t>10.142.36.111</t>
  </si>
  <si>
    <t>10.142.36.112</t>
  </si>
  <si>
    <t>孙义煤业</t>
  </si>
  <si>
    <t>11.89.10.6</t>
  </si>
  <si>
    <t>11.89.10.7</t>
  </si>
  <si>
    <t>金泰源</t>
  </si>
  <si>
    <t>10.143.27.54</t>
  </si>
  <si>
    <t>10.143.27.53</t>
  </si>
  <si>
    <t>新生</t>
  </si>
  <si>
    <t>10.143.28.43</t>
  </si>
  <si>
    <t>10.143.28.57</t>
  </si>
  <si>
    <t>兴庆</t>
  </si>
  <si>
    <t>10.143.33.11</t>
  </si>
  <si>
    <t>10.143.33.12</t>
  </si>
  <si>
    <t>s_add_黑龙关_11.92.188.5_lddb_ssxjxx、王庄煤矿到黑龙关</t>
  </si>
  <si>
    <t>s_add_黑龙关_11.92.188.5_lddb_bcxx、s_add_黑龙关_11.92.188.5_lddb_jxzyry</t>
  </si>
  <si>
    <t>s_add_黑龙关_11.92.188.5_lddb</t>
  </si>
  <si>
    <t>黑龙关到王庄煤矿</t>
  </si>
  <si>
    <t>s_add_开拓_11.92.181.5_lddb_ssxjxx、漳村煤矿到开拓</t>
  </si>
  <si>
    <t>s_add_开拓_11.92.181.5_lddb_bcxx、s_add_开拓_11.92.181.5_lddb_jxzyry</t>
  </si>
  <si>
    <t>s_add_开拓_11.92.181.5_lddb</t>
  </si>
  <si>
    <t>开拓到漳村煤矿</t>
  </si>
  <si>
    <t>晋牛</t>
  </si>
  <si>
    <t>太原煤气化</t>
  </si>
  <si>
    <t>晋煤集团</t>
  </si>
  <si>
    <t>太原煤气化公司东河煤矿</t>
    <phoneticPr fontId="4" type="noConversion"/>
  </si>
  <si>
    <t>翼城县青洼煤业有限公司</t>
    <phoneticPr fontId="4" type="noConversion"/>
  </si>
  <si>
    <t>晟泰公司</t>
  </si>
  <si>
    <t>山西晋煤集团临汾晋牛煤矿投资有限责任公司</t>
    <phoneticPr fontId="4" type="noConversion"/>
  </si>
  <si>
    <t>晋煤集团直属</t>
  </si>
  <si>
    <t>东河</t>
    <phoneticPr fontId="4" type="noConversion"/>
  </si>
  <si>
    <t>青洼</t>
    <phoneticPr fontId="4" type="noConversion"/>
  </si>
  <si>
    <t>11.92.229.7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</si>
</sst>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u/>
      <sz val="15.95"/>
      <color rgb="FF800080"/>
      <name val="宋体"/>
      <family val="3"/>
      <charset val="134"/>
    </font>
    <font>
      <u/>
      <sz val="15.95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Font="1" applyAlignment="1" applyProtection="1">
      <alignment vertical="center"/>
    </xf>
    <xf numFmtId="0" fontId="2" fillId="0" borderId="0" xfId="1" applyAlignment="1" applyProtection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/>
    <xf numFmtId="0" fontId="3" fillId="0" borderId="0" xfId="0" applyFont="1" applyAlignment="1"/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 applyAlignment="1">
      <alignment wrapText="1"/>
    </xf>
    <xf numFmtId="0" fontId="3" fillId="5" borderId="0" xfId="0" applyFont="1" applyFill="1" applyAlignment="1"/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9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2" fillId="0" borderId="1" xfId="1" applyFont="1" applyFill="1" applyBorder="1" applyAlignment="1" applyProtection="1">
      <alignment horizontal="center" vertical="center"/>
    </xf>
    <xf numFmtId="0" fontId="0" fillId="0" borderId="0" xfId="0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xmtt@123" TargetMode="External"/><Relationship Id="rId1" Type="http://schemas.openxmlformats.org/officeDocument/2006/relationships/hyperlink" Target="https://11.17.16.21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workbookViewId="0">
      <selection sqref="A1:H1048576"/>
    </sheetView>
  </sheetViews>
  <sheetFormatPr defaultColWidth="9" defaultRowHeight="13.5" x14ac:dyDescent="0.15"/>
  <cols>
    <col min="1" max="1" width="16.125" bestFit="1" customWidth="1"/>
    <col min="2" max="2" width="40.5" style="1" bestFit="1" customWidth="1"/>
    <col min="3" max="3" width="16.125" style="1" bestFit="1" customWidth="1"/>
    <col min="4" max="4" width="5.5" style="1" bestFit="1" customWidth="1"/>
    <col min="5" max="5" width="10.5" style="4" bestFit="1" customWidth="1"/>
    <col min="6" max="6" width="10.5" style="1" bestFit="1" customWidth="1"/>
    <col min="7" max="7" width="16.125" style="1" bestFit="1" customWidth="1"/>
    <col min="8" max="8" width="9.5" style="5" bestFit="1" customWidth="1"/>
    <col min="9" max="14" width="9" style="1"/>
  </cols>
  <sheetData>
    <row r="1" spans="1:8" ht="14.25" x14ac:dyDescent="0.15">
      <c r="A1" s="38" t="s">
        <v>59</v>
      </c>
      <c r="B1" s="37" t="s">
        <v>47</v>
      </c>
      <c r="C1" s="17" t="s">
        <v>60</v>
      </c>
      <c r="D1" s="18" t="s">
        <v>1</v>
      </c>
      <c r="E1" s="19">
        <v>123456</v>
      </c>
      <c r="F1" s="18" t="s">
        <v>61</v>
      </c>
      <c r="G1" s="20" t="s">
        <v>62</v>
      </c>
      <c r="H1" s="18" t="s">
        <v>2</v>
      </c>
    </row>
    <row r="2" spans="1:8" ht="14.25" x14ac:dyDescent="0.15">
      <c r="A2" s="39"/>
      <c r="B2" s="37"/>
      <c r="C2" s="17" t="s">
        <v>44</v>
      </c>
      <c r="D2" s="18" t="s">
        <v>1</v>
      </c>
      <c r="E2" s="19">
        <v>123456</v>
      </c>
      <c r="F2" s="18" t="s">
        <v>63</v>
      </c>
      <c r="G2" s="20" t="s">
        <v>62</v>
      </c>
      <c r="H2" s="18" t="s">
        <v>3</v>
      </c>
    </row>
    <row r="3" spans="1:8" ht="14.25" x14ac:dyDescent="0.15">
      <c r="A3" s="38" t="s">
        <v>59</v>
      </c>
      <c r="B3" s="37" t="s">
        <v>50</v>
      </c>
      <c r="C3" s="21" t="s">
        <v>64</v>
      </c>
      <c r="D3" s="18" t="s">
        <v>1</v>
      </c>
      <c r="E3" s="19">
        <v>123456</v>
      </c>
      <c r="F3" s="18" t="s">
        <v>61</v>
      </c>
      <c r="G3" s="20" t="s">
        <v>62</v>
      </c>
      <c r="H3" s="18" t="s">
        <v>2</v>
      </c>
    </row>
    <row r="4" spans="1:8" ht="14.25" x14ac:dyDescent="0.15">
      <c r="A4" s="39"/>
      <c r="B4" s="37"/>
      <c r="C4" s="17" t="s">
        <v>65</v>
      </c>
      <c r="D4" s="18" t="s">
        <v>1</v>
      </c>
      <c r="E4" s="19">
        <v>123456</v>
      </c>
      <c r="F4" s="18" t="s">
        <v>63</v>
      </c>
      <c r="G4" s="20" t="s">
        <v>62</v>
      </c>
      <c r="H4" s="18" t="s">
        <v>3</v>
      </c>
    </row>
    <row r="5" spans="1:8" ht="14.25" x14ac:dyDescent="0.15">
      <c r="A5" s="38" t="s">
        <v>59</v>
      </c>
      <c r="B5" s="37" t="s">
        <v>53</v>
      </c>
      <c r="C5" s="17" t="s">
        <v>57</v>
      </c>
      <c r="D5" s="18" t="s">
        <v>1</v>
      </c>
      <c r="E5" s="19">
        <v>123456</v>
      </c>
      <c r="F5" s="18" t="s">
        <v>61</v>
      </c>
      <c r="G5" s="20" t="s">
        <v>62</v>
      </c>
      <c r="H5" s="18" t="s">
        <v>2</v>
      </c>
    </row>
    <row r="6" spans="1:8" ht="14.25" x14ac:dyDescent="0.15">
      <c r="A6" s="39"/>
      <c r="B6" s="37"/>
      <c r="C6" s="21" t="s">
        <v>55</v>
      </c>
      <c r="D6" s="18" t="s">
        <v>1</v>
      </c>
      <c r="E6" s="19">
        <v>123456</v>
      </c>
      <c r="F6" s="18" t="s">
        <v>63</v>
      </c>
      <c r="G6" s="20" t="s">
        <v>62</v>
      </c>
      <c r="H6" s="18" t="s">
        <v>3</v>
      </c>
    </row>
    <row r="7" spans="1:8" x14ac:dyDescent="0.15">
      <c r="A7" s="42" t="s">
        <v>59</v>
      </c>
      <c r="B7" s="40" t="s">
        <v>58</v>
      </c>
      <c r="C7" s="22" t="s">
        <v>66</v>
      </c>
      <c r="D7" s="19" t="s">
        <v>1</v>
      </c>
      <c r="E7" s="19">
        <v>123456</v>
      </c>
      <c r="F7" s="19" t="s">
        <v>61</v>
      </c>
      <c r="G7" s="23" t="s">
        <v>62</v>
      </c>
      <c r="H7" s="19" t="s">
        <v>2</v>
      </c>
    </row>
    <row r="8" spans="1:8" x14ac:dyDescent="0.15">
      <c r="A8" s="42"/>
      <c r="B8" s="40"/>
      <c r="C8" s="22" t="s">
        <v>67</v>
      </c>
      <c r="D8" s="19" t="s">
        <v>1</v>
      </c>
      <c r="E8" s="19">
        <v>123456</v>
      </c>
      <c r="F8" s="19" t="s">
        <v>63</v>
      </c>
      <c r="G8" s="23" t="s">
        <v>62</v>
      </c>
      <c r="H8" s="19" t="s">
        <v>3</v>
      </c>
    </row>
    <row r="9" spans="1:8" x14ac:dyDescent="0.15">
      <c r="A9" s="41" t="s">
        <v>59</v>
      </c>
      <c r="B9" s="43" t="s">
        <v>68</v>
      </c>
      <c r="C9" s="24" t="s">
        <v>69</v>
      </c>
      <c r="D9" s="25" t="s">
        <v>1</v>
      </c>
      <c r="E9" s="25">
        <v>123456</v>
      </c>
      <c r="F9" s="25" t="s">
        <v>61</v>
      </c>
      <c r="G9" s="24" t="s">
        <v>62</v>
      </c>
      <c r="H9" s="25" t="s">
        <v>2</v>
      </c>
    </row>
    <row r="10" spans="1:8" x14ac:dyDescent="0.15">
      <c r="A10" s="42"/>
      <c r="B10" s="40"/>
      <c r="C10" s="23" t="s">
        <v>70</v>
      </c>
      <c r="D10" s="19" t="s">
        <v>1</v>
      </c>
      <c r="E10" s="19">
        <v>123456</v>
      </c>
      <c r="F10" s="19" t="s">
        <v>63</v>
      </c>
      <c r="G10" s="23" t="s">
        <v>62</v>
      </c>
      <c r="H10" s="19" t="s">
        <v>3</v>
      </c>
    </row>
    <row r="11" spans="1:8" x14ac:dyDescent="0.15">
      <c r="A11" s="41" t="s">
        <v>59</v>
      </c>
      <c r="B11" s="43" t="s">
        <v>71</v>
      </c>
      <c r="C11" s="24" t="s">
        <v>72</v>
      </c>
      <c r="D11" s="25" t="s">
        <v>1</v>
      </c>
      <c r="E11" s="25">
        <v>123456</v>
      </c>
      <c r="F11" s="25" t="s">
        <v>61</v>
      </c>
      <c r="G11" s="24" t="s">
        <v>62</v>
      </c>
      <c r="H11" s="25" t="s">
        <v>2</v>
      </c>
    </row>
    <row r="12" spans="1:8" x14ac:dyDescent="0.15">
      <c r="A12" s="42"/>
      <c r="B12" s="40"/>
      <c r="C12" s="23" t="s">
        <v>73</v>
      </c>
      <c r="D12" s="19" t="s">
        <v>1</v>
      </c>
      <c r="E12" s="19">
        <v>123456</v>
      </c>
      <c r="F12" s="19" t="s">
        <v>63</v>
      </c>
      <c r="G12" s="23" t="s">
        <v>62</v>
      </c>
      <c r="H12" s="19" t="s">
        <v>3</v>
      </c>
    </row>
    <row r="13" spans="1:8" ht="14.25" x14ac:dyDescent="0.15">
      <c r="A13" s="41" t="s">
        <v>59</v>
      </c>
      <c r="B13" s="43" t="s">
        <v>74</v>
      </c>
      <c r="C13" s="26" t="s">
        <v>75</v>
      </c>
      <c r="D13" s="25" t="s">
        <v>1</v>
      </c>
      <c r="E13" s="25">
        <v>123456</v>
      </c>
      <c r="F13" s="25" t="s">
        <v>61</v>
      </c>
      <c r="G13" s="24" t="s">
        <v>62</v>
      </c>
      <c r="H13" s="25" t="s">
        <v>2</v>
      </c>
    </row>
    <row r="14" spans="1:8" ht="14.25" x14ac:dyDescent="0.15">
      <c r="A14" s="42"/>
      <c r="B14" s="40"/>
      <c r="C14" s="20" t="s">
        <v>76</v>
      </c>
      <c r="D14" s="19" t="s">
        <v>1</v>
      </c>
      <c r="E14" s="19">
        <v>123456</v>
      </c>
      <c r="F14" s="19" t="s">
        <v>63</v>
      </c>
      <c r="G14" s="23" t="s">
        <v>62</v>
      </c>
      <c r="H14" s="19" t="s">
        <v>3</v>
      </c>
    </row>
    <row r="15" spans="1:8" x14ac:dyDescent="0.15">
      <c r="A15" s="41" t="s">
        <v>77</v>
      </c>
      <c r="B15" s="43" t="s">
        <v>78</v>
      </c>
      <c r="C15" s="24" t="s">
        <v>79</v>
      </c>
      <c r="D15" s="25" t="s">
        <v>1</v>
      </c>
      <c r="E15" s="25">
        <v>123456</v>
      </c>
      <c r="F15" s="25" t="s">
        <v>61</v>
      </c>
      <c r="G15" s="24" t="s">
        <v>62</v>
      </c>
      <c r="H15" s="25" t="s">
        <v>2</v>
      </c>
    </row>
    <row r="16" spans="1:8" x14ac:dyDescent="0.15">
      <c r="A16" s="42"/>
      <c r="B16" s="40"/>
      <c r="C16" s="23" t="s">
        <v>80</v>
      </c>
      <c r="D16" s="19" t="s">
        <v>1</v>
      </c>
      <c r="E16" s="19">
        <v>123456</v>
      </c>
      <c r="F16" s="19" t="s">
        <v>63</v>
      </c>
      <c r="G16" s="23" t="s">
        <v>62</v>
      </c>
      <c r="H16" s="19" t="s">
        <v>3</v>
      </c>
    </row>
    <row r="17" spans="1:8" ht="14.25" x14ac:dyDescent="0.15">
      <c r="A17" s="44" t="s">
        <v>77</v>
      </c>
      <c r="B17" s="43" t="s">
        <v>81</v>
      </c>
      <c r="C17" s="26" t="s">
        <v>82</v>
      </c>
      <c r="D17" s="25" t="s">
        <v>1</v>
      </c>
      <c r="E17" s="25">
        <v>123456</v>
      </c>
      <c r="F17" s="25" t="s">
        <v>61</v>
      </c>
      <c r="G17" s="24" t="s">
        <v>62</v>
      </c>
      <c r="H17" s="25" t="s">
        <v>2</v>
      </c>
    </row>
    <row r="18" spans="1:8" ht="14.25" x14ac:dyDescent="0.15">
      <c r="A18" s="39"/>
      <c r="B18" s="40"/>
      <c r="C18" s="20" t="s">
        <v>83</v>
      </c>
      <c r="D18" s="19" t="s">
        <v>1</v>
      </c>
      <c r="E18" s="19">
        <v>123456</v>
      </c>
      <c r="F18" s="19" t="s">
        <v>63</v>
      </c>
      <c r="G18" s="23" t="s">
        <v>62</v>
      </c>
      <c r="H18" s="19" t="s">
        <v>3</v>
      </c>
    </row>
    <row r="19" spans="1:8" x14ac:dyDescent="0.15">
      <c r="A19" s="38" t="s">
        <v>84</v>
      </c>
      <c r="B19" s="45" t="s">
        <v>85</v>
      </c>
      <c r="C19" s="19" t="s">
        <v>86</v>
      </c>
      <c r="D19" s="19" t="s">
        <v>1</v>
      </c>
      <c r="E19" s="19">
        <v>123456</v>
      </c>
      <c r="F19" s="19" t="s">
        <v>61</v>
      </c>
      <c r="G19" s="19" t="s">
        <v>62</v>
      </c>
      <c r="H19" s="19" t="s">
        <v>2</v>
      </c>
    </row>
    <row r="20" spans="1:8" x14ac:dyDescent="0.15">
      <c r="A20" s="39"/>
      <c r="B20" s="45"/>
      <c r="C20" s="19" t="s">
        <v>87</v>
      </c>
      <c r="D20" s="19" t="s">
        <v>1</v>
      </c>
      <c r="E20" s="19">
        <v>123456</v>
      </c>
      <c r="F20" s="19" t="s">
        <v>63</v>
      </c>
      <c r="G20" s="19" t="s">
        <v>62</v>
      </c>
      <c r="H20" s="19" t="s">
        <v>3</v>
      </c>
    </row>
    <row r="21" spans="1:8" x14ac:dyDescent="0.15">
      <c r="A21" s="46" t="s">
        <v>88</v>
      </c>
      <c r="B21" s="45" t="s">
        <v>89</v>
      </c>
      <c r="C21" s="19" t="s">
        <v>90</v>
      </c>
      <c r="D21" s="19" t="s">
        <v>1</v>
      </c>
      <c r="E21" s="19">
        <v>123456</v>
      </c>
      <c r="F21" s="19" t="s">
        <v>61</v>
      </c>
      <c r="G21" s="19" t="s">
        <v>62</v>
      </c>
      <c r="H21" s="19" t="s">
        <v>2</v>
      </c>
    </row>
    <row r="22" spans="1:8" x14ac:dyDescent="0.15">
      <c r="A22" s="46"/>
      <c r="B22" s="45"/>
      <c r="C22" s="19" t="s">
        <v>91</v>
      </c>
      <c r="D22" s="19" t="s">
        <v>1</v>
      </c>
      <c r="E22" s="19">
        <v>123456</v>
      </c>
      <c r="F22" s="19" t="s">
        <v>63</v>
      </c>
      <c r="G22" s="19" t="s">
        <v>62</v>
      </c>
      <c r="H22" s="19" t="s">
        <v>3</v>
      </c>
    </row>
    <row r="23" spans="1:8" x14ac:dyDescent="0.15">
      <c r="A23" s="42" t="s">
        <v>84</v>
      </c>
      <c r="B23" s="45" t="s">
        <v>92</v>
      </c>
      <c r="C23" s="19" t="s">
        <v>93</v>
      </c>
      <c r="D23" s="19" t="s">
        <v>1</v>
      </c>
      <c r="E23" s="19">
        <v>123456</v>
      </c>
      <c r="F23" s="19" t="s">
        <v>61</v>
      </c>
      <c r="G23" s="19" t="s">
        <v>62</v>
      </c>
      <c r="H23" s="19" t="s">
        <v>2</v>
      </c>
    </row>
    <row r="24" spans="1:8" x14ac:dyDescent="0.15">
      <c r="A24" s="42"/>
      <c r="B24" s="45" t="s">
        <v>94</v>
      </c>
      <c r="C24" s="19" t="s">
        <v>95</v>
      </c>
      <c r="D24" s="19" t="s">
        <v>1</v>
      </c>
      <c r="E24" s="19">
        <v>123456</v>
      </c>
      <c r="F24" s="19" t="s">
        <v>63</v>
      </c>
      <c r="G24" s="19" t="s">
        <v>62</v>
      </c>
      <c r="H24" s="19" t="s">
        <v>3</v>
      </c>
    </row>
    <row r="25" spans="1:8" ht="14.25" x14ac:dyDescent="0.15">
      <c r="A25" s="38" t="s">
        <v>88</v>
      </c>
      <c r="B25" s="47" t="s">
        <v>96</v>
      </c>
      <c r="C25" s="18" t="s">
        <v>97</v>
      </c>
      <c r="D25" s="18" t="s">
        <v>1</v>
      </c>
      <c r="E25" s="18"/>
      <c r="F25" s="18" t="s">
        <v>61</v>
      </c>
      <c r="G25" s="20" t="s">
        <v>62</v>
      </c>
      <c r="H25" s="18" t="s">
        <v>2</v>
      </c>
    </row>
    <row r="26" spans="1:8" ht="14.25" x14ac:dyDescent="0.15">
      <c r="A26" s="39"/>
      <c r="B26" s="48"/>
      <c r="C26" s="18" t="s">
        <v>98</v>
      </c>
      <c r="D26" s="18" t="s">
        <v>1</v>
      </c>
      <c r="E26" s="18"/>
      <c r="F26" s="18" t="s">
        <v>63</v>
      </c>
      <c r="G26" s="20" t="s">
        <v>62</v>
      </c>
      <c r="H26" s="18" t="s">
        <v>3</v>
      </c>
    </row>
    <row r="27" spans="1:8" x14ac:dyDescent="0.15">
      <c r="A27" s="42" t="s">
        <v>84</v>
      </c>
      <c r="B27" s="49" t="s">
        <v>99</v>
      </c>
      <c r="C27" s="27" t="s">
        <v>100</v>
      </c>
      <c r="D27" s="19" t="s">
        <v>1</v>
      </c>
      <c r="E27" s="19">
        <v>123456</v>
      </c>
      <c r="F27" s="19" t="s">
        <v>61</v>
      </c>
      <c r="G27" s="19" t="s">
        <v>62</v>
      </c>
      <c r="H27" s="19" t="s">
        <v>2</v>
      </c>
    </row>
    <row r="28" spans="1:8" x14ac:dyDescent="0.15">
      <c r="A28" s="42"/>
      <c r="B28" s="49"/>
      <c r="C28" s="27" t="s">
        <v>101</v>
      </c>
      <c r="D28" s="19" t="s">
        <v>1</v>
      </c>
      <c r="E28" s="19">
        <v>123456</v>
      </c>
      <c r="F28" s="19" t="s">
        <v>63</v>
      </c>
      <c r="G28" s="19" t="s">
        <v>62</v>
      </c>
      <c r="H28" s="19" t="s">
        <v>3</v>
      </c>
    </row>
    <row r="29" spans="1:8" x14ac:dyDescent="0.15">
      <c r="A29" s="42" t="s">
        <v>102</v>
      </c>
      <c r="B29" s="45" t="s">
        <v>103</v>
      </c>
      <c r="C29" s="19" t="s">
        <v>104</v>
      </c>
      <c r="D29" s="19" t="s">
        <v>1</v>
      </c>
      <c r="E29" s="19">
        <v>123456</v>
      </c>
      <c r="F29" s="19" t="s">
        <v>61</v>
      </c>
      <c r="G29" s="19" t="s">
        <v>62</v>
      </c>
      <c r="H29" s="19" t="s">
        <v>2</v>
      </c>
    </row>
    <row r="30" spans="1:8" x14ac:dyDescent="0.15">
      <c r="A30" s="42"/>
      <c r="B30" s="45"/>
      <c r="C30" s="19" t="s">
        <v>104</v>
      </c>
      <c r="D30" s="19" t="s">
        <v>1</v>
      </c>
      <c r="E30" s="19">
        <v>123456</v>
      </c>
      <c r="F30" s="19" t="s">
        <v>63</v>
      </c>
      <c r="G30" s="19" t="s">
        <v>62</v>
      </c>
      <c r="H30" s="19" t="s">
        <v>3</v>
      </c>
    </row>
    <row r="31" spans="1:8" x14ac:dyDescent="0.15">
      <c r="A31" s="42" t="s">
        <v>102</v>
      </c>
      <c r="B31" s="45" t="s">
        <v>105</v>
      </c>
      <c r="C31" s="19" t="s">
        <v>106</v>
      </c>
      <c r="D31" s="19" t="s">
        <v>1</v>
      </c>
      <c r="E31" s="19">
        <v>123456</v>
      </c>
      <c r="F31" s="19" t="s">
        <v>61</v>
      </c>
      <c r="G31" s="19" t="s">
        <v>62</v>
      </c>
      <c r="H31" s="19" t="s">
        <v>2</v>
      </c>
    </row>
    <row r="32" spans="1:8" x14ac:dyDescent="0.15">
      <c r="A32" s="42"/>
      <c r="B32" s="45"/>
      <c r="C32" s="19" t="s">
        <v>107</v>
      </c>
      <c r="D32" s="19" t="s">
        <v>1</v>
      </c>
      <c r="E32" s="19">
        <v>123456</v>
      </c>
      <c r="F32" s="19" t="s">
        <v>63</v>
      </c>
      <c r="G32" s="19" t="s">
        <v>62</v>
      </c>
      <c r="H32" s="19" t="s">
        <v>3</v>
      </c>
    </row>
    <row r="33" spans="1:8" x14ac:dyDescent="0.15">
      <c r="A33" s="42" t="s">
        <v>102</v>
      </c>
      <c r="B33" s="45" t="s">
        <v>108</v>
      </c>
      <c r="C33" s="19" t="s">
        <v>109</v>
      </c>
      <c r="D33" s="19" t="s">
        <v>1</v>
      </c>
      <c r="E33" s="19">
        <v>123456</v>
      </c>
      <c r="F33" s="19" t="s">
        <v>61</v>
      </c>
      <c r="G33" s="19" t="s">
        <v>62</v>
      </c>
      <c r="H33" s="19" t="s">
        <v>2</v>
      </c>
    </row>
    <row r="34" spans="1:8" x14ac:dyDescent="0.15">
      <c r="A34" s="42"/>
      <c r="B34" s="45"/>
      <c r="C34" s="19" t="s">
        <v>110</v>
      </c>
      <c r="D34" s="19" t="s">
        <v>1</v>
      </c>
      <c r="E34" s="19">
        <v>123456</v>
      </c>
      <c r="F34" s="19" t="s">
        <v>63</v>
      </c>
      <c r="G34" s="19" t="s">
        <v>62</v>
      </c>
      <c r="H34" s="19" t="s">
        <v>3</v>
      </c>
    </row>
    <row r="35" spans="1:8" x14ac:dyDescent="0.15">
      <c r="A35" s="42" t="s">
        <v>77</v>
      </c>
      <c r="B35" s="45" t="s">
        <v>111</v>
      </c>
      <c r="C35" s="19" t="s">
        <v>112</v>
      </c>
      <c r="D35" s="19" t="s">
        <v>1</v>
      </c>
      <c r="E35" s="19">
        <v>123456</v>
      </c>
      <c r="F35" s="19" t="s">
        <v>61</v>
      </c>
      <c r="G35" s="19" t="s">
        <v>62</v>
      </c>
      <c r="H35" s="19" t="s">
        <v>2</v>
      </c>
    </row>
    <row r="36" spans="1:8" x14ac:dyDescent="0.15">
      <c r="A36" s="42"/>
      <c r="B36" s="45" t="s">
        <v>113</v>
      </c>
      <c r="C36" s="19" t="s">
        <v>114</v>
      </c>
      <c r="D36" s="19" t="s">
        <v>1</v>
      </c>
      <c r="E36" s="19">
        <v>123456</v>
      </c>
      <c r="F36" s="19" t="s">
        <v>63</v>
      </c>
      <c r="G36" s="19" t="s">
        <v>62</v>
      </c>
      <c r="H36" s="19" t="s">
        <v>3</v>
      </c>
    </row>
    <row r="37" spans="1:8" x14ac:dyDescent="0.15">
      <c r="A37" s="42" t="s">
        <v>77</v>
      </c>
      <c r="B37" s="45" t="s">
        <v>115</v>
      </c>
      <c r="C37" s="19" t="s">
        <v>116</v>
      </c>
      <c r="D37" s="19" t="s">
        <v>1</v>
      </c>
      <c r="E37" s="19">
        <v>123456</v>
      </c>
      <c r="F37" s="19" t="s">
        <v>61</v>
      </c>
      <c r="G37" s="19" t="s">
        <v>62</v>
      </c>
      <c r="H37" s="19" t="s">
        <v>2</v>
      </c>
    </row>
    <row r="38" spans="1:8" x14ac:dyDescent="0.15">
      <c r="A38" s="42"/>
      <c r="B38" s="45" t="s">
        <v>117</v>
      </c>
      <c r="C38" s="19" t="s">
        <v>118</v>
      </c>
      <c r="D38" s="19" t="s">
        <v>1</v>
      </c>
      <c r="E38" s="19">
        <v>123456</v>
      </c>
      <c r="F38" s="19" t="s">
        <v>63</v>
      </c>
      <c r="G38" s="19" t="s">
        <v>62</v>
      </c>
      <c r="H38" s="19" t="s">
        <v>3</v>
      </c>
    </row>
    <row r="39" spans="1:8" x14ac:dyDescent="0.15">
      <c r="A39" s="42" t="s">
        <v>77</v>
      </c>
      <c r="B39" s="45" t="s">
        <v>78</v>
      </c>
      <c r="C39" s="19" t="s">
        <v>79</v>
      </c>
      <c r="D39" s="19" t="s">
        <v>1</v>
      </c>
      <c r="E39" s="19">
        <v>123456</v>
      </c>
      <c r="F39" s="19" t="s">
        <v>61</v>
      </c>
      <c r="G39" s="19" t="s">
        <v>62</v>
      </c>
      <c r="H39" s="19" t="s">
        <v>2</v>
      </c>
    </row>
    <row r="40" spans="1:8" x14ac:dyDescent="0.15">
      <c r="A40" s="42"/>
      <c r="B40" s="45"/>
      <c r="C40" s="19" t="s">
        <v>80</v>
      </c>
      <c r="D40" s="19" t="s">
        <v>1</v>
      </c>
      <c r="E40" s="19">
        <v>123456</v>
      </c>
      <c r="F40" s="19" t="s">
        <v>63</v>
      </c>
      <c r="G40" s="19" t="s">
        <v>62</v>
      </c>
      <c r="H40" s="19" t="s">
        <v>3</v>
      </c>
    </row>
    <row r="41" spans="1:8" ht="14.25" x14ac:dyDescent="0.15">
      <c r="A41" s="42" t="s">
        <v>77</v>
      </c>
      <c r="B41" s="50" t="s">
        <v>119</v>
      </c>
      <c r="C41" s="20" t="s">
        <v>120</v>
      </c>
      <c r="D41" s="19" t="s">
        <v>1</v>
      </c>
      <c r="E41" s="19">
        <v>123456</v>
      </c>
      <c r="F41" s="19" t="s">
        <v>61</v>
      </c>
      <c r="G41" s="23" t="s">
        <v>62</v>
      </c>
      <c r="H41" s="19" t="s">
        <v>2</v>
      </c>
    </row>
    <row r="42" spans="1:8" ht="14.25" x14ac:dyDescent="0.15">
      <c r="A42" s="42"/>
      <c r="B42" s="51"/>
      <c r="C42" s="20" t="s">
        <v>121</v>
      </c>
      <c r="D42" s="19" t="s">
        <v>1</v>
      </c>
      <c r="E42" s="19">
        <v>123456</v>
      </c>
      <c r="F42" s="19" t="s">
        <v>63</v>
      </c>
      <c r="G42" s="23" t="s">
        <v>62</v>
      </c>
      <c r="H42" s="19" t="s">
        <v>3</v>
      </c>
    </row>
    <row r="43" spans="1:8" x14ac:dyDescent="0.15">
      <c r="A43" s="57" t="s">
        <v>122</v>
      </c>
      <c r="B43" s="52" t="s">
        <v>123</v>
      </c>
      <c r="C43" s="28" t="s">
        <v>124</v>
      </c>
      <c r="D43" s="29" t="s">
        <v>1</v>
      </c>
      <c r="E43" s="29" t="s">
        <v>125</v>
      </c>
      <c r="F43" s="29" t="s">
        <v>61</v>
      </c>
      <c r="G43" s="29" t="s">
        <v>62</v>
      </c>
      <c r="H43" s="29" t="s">
        <v>2</v>
      </c>
    </row>
    <row r="44" spans="1:8" ht="14.25" x14ac:dyDescent="0.15">
      <c r="A44" s="58"/>
      <c r="B44" s="53"/>
      <c r="C44" s="27" t="s">
        <v>126</v>
      </c>
      <c r="D44" s="30" t="s">
        <v>1</v>
      </c>
      <c r="E44" s="31" t="s">
        <v>125</v>
      </c>
      <c r="F44" s="30" t="s">
        <v>63</v>
      </c>
      <c r="G44" s="30" t="s">
        <v>62</v>
      </c>
      <c r="H44" s="30" t="s">
        <v>3</v>
      </c>
    </row>
    <row r="45" spans="1:8" x14ac:dyDescent="0.15">
      <c r="A45" s="58"/>
      <c r="B45" s="52" t="s">
        <v>127</v>
      </c>
      <c r="C45" s="28" t="s">
        <v>128</v>
      </c>
      <c r="D45" s="29" t="s">
        <v>1</v>
      </c>
      <c r="E45" s="29" t="s">
        <v>129</v>
      </c>
      <c r="F45" s="29" t="s">
        <v>61</v>
      </c>
      <c r="G45" s="29" t="s">
        <v>62</v>
      </c>
      <c r="H45" s="29" t="s">
        <v>2</v>
      </c>
    </row>
    <row r="46" spans="1:8" x14ac:dyDescent="0.15">
      <c r="A46" s="59"/>
      <c r="B46" s="54"/>
      <c r="C46" s="27" t="s">
        <v>130</v>
      </c>
      <c r="D46" s="30" t="s">
        <v>1</v>
      </c>
      <c r="E46" s="30" t="s">
        <v>129</v>
      </c>
      <c r="F46" s="30" t="s">
        <v>63</v>
      </c>
      <c r="G46" s="30" t="s">
        <v>62</v>
      </c>
      <c r="H46" s="30" t="s">
        <v>3</v>
      </c>
    </row>
    <row r="47" spans="1:8" x14ac:dyDescent="0.15">
      <c r="A47" s="58"/>
      <c r="B47" s="52" t="s">
        <v>131</v>
      </c>
      <c r="C47" s="28" t="s">
        <v>132</v>
      </c>
      <c r="D47" s="29" t="s">
        <v>1</v>
      </c>
      <c r="E47" s="29" t="s">
        <v>133</v>
      </c>
      <c r="F47" s="29" t="s">
        <v>61</v>
      </c>
      <c r="G47" s="29" t="s">
        <v>62</v>
      </c>
      <c r="H47" s="29" t="s">
        <v>2</v>
      </c>
    </row>
    <row r="48" spans="1:8" x14ac:dyDescent="0.15">
      <c r="A48" s="60"/>
      <c r="B48" s="53"/>
      <c r="C48" s="27" t="s">
        <v>134</v>
      </c>
      <c r="D48" s="30" t="s">
        <v>1</v>
      </c>
      <c r="E48" s="30" t="s">
        <v>133</v>
      </c>
      <c r="F48" s="30" t="s">
        <v>63</v>
      </c>
      <c r="G48" s="30" t="s">
        <v>62</v>
      </c>
      <c r="H48" s="30" t="s">
        <v>3</v>
      </c>
    </row>
    <row r="49" spans="1:8" ht="14.25" x14ac:dyDescent="0.15">
      <c r="A49" s="55" t="s">
        <v>135</v>
      </c>
      <c r="B49" s="38" t="s">
        <v>136</v>
      </c>
      <c r="C49" s="32" t="s">
        <v>137</v>
      </c>
      <c r="D49" s="19" t="s">
        <v>1</v>
      </c>
      <c r="E49" s="19">
        <v>123456</v>
      </c>
      <c r="F49" s="19" t="s">
        <v>61</v>
      </c>
      <c r="G49" s="23" t="s">
        <v>62</v>
      </c>
      <c r="H49" s="18" t="s">
        <v>2</v>
      </c>
    </row>
    <row r="50" spans="1:8" ht="14.25" x14ac:dyDescent="0.15">
      <c r="A50" s="56"/>
      <c r="B50" s="39"/>
      <c r="C50" s="32" t="s">
        <v>138</v>
      </c>
      <c r="D50" s="19" t="s">
        <v>1</v>
      </c>
      <c r="E50" s="19">
        <v>123456</v>
      </c>
      <c r="F50" s="19" t="s">
        <v>63</v>
      </c>
      <c r="G50" s="23" t="s">
        <v>62</v>
      </c>
      <c r="H50" s="18" t="s">
        <v>3</v>
      </c>
    </row>
    <row r="51" spans="1:8" ht="14.25" x14ac:dyDescent="0.15">
      <c r="A51" s="38" t="s">
        <v>59</v>
      </c>
      <c r="B51" s="36" t="s">
        <v>46</v>
      </c>
      <c r="C51" s="18" t="s">
        <v>45</v>
      </c>
      <c r="D51" s="18" t="s">
        <v>1</v>
      </c>
      <c r="E51" s="19">
        <v>123456</v>
      </c>
      <c r="F51" s="18" t="s">
        <v>61</v>
      </c>
      <c r="G51" s="20" t="s">
        <v>62</v>
      </c>
      <c r="H51" s="18" t="s">
        <v>2</v>
      </c>
    </row>
    <row r="52" spans="1:8" ht="14.25" x14ac:dyDescent="0.15">
      <c r="A52" s="39"/>
      <c r="B52" s="36"/>
      <c r="C52" s="18" t="s">
        <v>43</v>
      </c>
      <c r="D52" s="18" t="s">
        <v>1</v>
      </c>
      <c r="E52" s="19">
        <v>123456</v>
      </c>
      <c r="F52" s="18" t="s">
        <v>63</v>
      </c>
      <c r="G52" s="20" t="s">
        <v>62</v>
      </c>
      <c r="H52" s="18" t="s">
        <v>3</v>
      </c>
    </row>
    <row r="53" spans="1:8" ht="14.25" x14ac:dyDescent="0.15">
      <c r="A53" s="38" t="s">
        <v>59</v>
      </c>
      <c r="B53" s="36" t="s">
        <v>49</v>
      </c>
      <c r="C53" s="33" t="s">
        <v>51</v>
      </c>
      <c r="D53" s="18" t="s">
        <v>1</v>
      </c>
      <c r="E53" s="19">
        <v>123456</v>
      </c>
      <c r="F53" s="18" t="s">
        <v>61</v>
      </c>
      <c r="G53" s="20" t="s">
        <v>62</v>
      </c>
      <c r="H53" s="18" t="s">
        <v>2</v>
      </c>
    </row>
    <row r="54" spans="1:8" ht="14.25" x14ac:dyDescent="0.15">
      <c r="A54" s="39"/>
      <c r="B54" s="36"/>
      <c r="C54" s="18" t="s">
        <v>48</v>
      </c>
      <c r="D54" s="18" t="s">
        <v>1</v>
      </c>
      <c r="E54" s="19">
        <v>123456</v>
      </c>
      <c r="F54" s="18" t="s">
        <v>63</v>
      </c>
      <c r="G54" s="20" t="s">
        <v>62</v>
      </c>
      <c r="H54" s="18" t="s">
        <v>3</v>
      </c>
    </row>
    <row r="55" spans="1:8" ht="14.25" x14ac:dyDescent="0.15">
      <c r="A55" s="38" t="s">
        <v>59</v>
      </c>
      <c r="B55" s="36" t="s">
        <v>52</v>
      </c>
      <c r="C55" s="18" t="s">
        <v>56</v>
      </c>
      <c r="D55" s="18" t="s">
        <v>1</v>
      </c>
      <c r="E55" s="19">
        <v>123456</v>
      </c>
      <c r="F55" s="18" t="s">
        <v>61</v>
      </c>
      <c r="G55" s="20" t="s">
        <v>62</v>
      </c>
      <c r="H55" s="18" t="s">
        <v>2</v>
      </c>
    </row>
    <row r="56" spans="1:8" ht="14.25" x14ac:dyDescent="0.15">
      <c r="A56" s="39"/>
      <c r="B56" s="36"/>
      <c r="C56" s="33" t="s">
        <v>54</v>
      </c>
      <c r="D56" s="18" t="s">
        <v>1</v>
      </c>
      <c r="E56" s="19">
        <v>123456</v>
      </c>
      <c r="F56" s="18" t="s">
        <v>63</v>
      </c>
      <c r="G56" s="20" t="s">
        <v>62</v>
      </c>
      <c r="H56" s="18" t="s">
        <v>3</v>
      </c>
    </row>
    <row r="57" spans="1:8" ht="14.25" x14ac:dyDescent="0.15">
      <c r="A57" s="36" t="s">
        <v>139</v>
      </c>
      <c r="B57" s="46" t="s">
        <v>140</v>
      </c>
      <c r="C57" s="18" t="s">
        <v>141</v>
      </c>
      <c r="D57" s="18" t="s">
        <v>1</v>
      </c>
      <c r="E57" s="34">
        <v>123456</v>
      </c>
      <c r="F57" s="18" t="s">
        <v>61</v>
      </c>
      <c r="G57" s="18" t="s">
        <v>62</v>
      </c>
      <c r="H57" s="18" t="s">
        <v>2</v>
      </c>
    </row>
    <row r="58" spans="1:8" ht="14.25" x14ac:dyDescent="0.15">
      <c r="A58" s="36"/>
      <c r="B58" s="46"/>
      <c r="C58" s="18" t="s">
        <v>142</v>
      </c>
      <c r="D58" s="18" t="s">
        <v>1</v>
      </c>
      <c r="E58" s="34">
        <v>123456</v>
      </c>
      <c r="F58" s="18" t="s">
        <v>63</v>
      </c>
      <c r="G58" s="18" t="s">
        <v>62</v>
      </c>
      <c r="H58" s="18" t="s">
        <v>3</v>
      </c>
    </row>
    <row r="59" spans="1:8" ht="14.25" x14ac:dyDescent="0.15">
      <c r="A59" s="36"/>
      <c r="B59" s="46" t="s">
        <v>143</v>
      </c>
      <c r="C59" s="18" t="s">
        <v>144</v>
      </c>
      <c r="D59" s="18" t="s">
        <v>1</v>
      </c>
      <c r="E59" s="34">
        <v>123456</v>
      </c>
      <c r="F59" s="18" t="s">
        <v>61</v>
      </c>
      <c r="G59" s="18" t="s">
        <v>62</v>
      </c>
      <c r="H59" s="18" t="s">
        <v>2</v>
      </c>
    </row>
    <row r="60" spans="1:8" ht="14.25" x14ac:dyDescent="0.15">
      <c r="A60" s="36"/>
      <c r="B60" s="46"/>
      <c r="C60" s="18" t="s">
        <v>145</v>
      </c>
      <c r="D60" s="18" t="s">
        <v>1</v>
      </c>
      <c r="E60" s="34">
        <v>123456</v>
      </c>
      <c r="F60" s="18" t="s">
        <v>63</v>
      </c>
      <c r="G60" s="18" t="s">
        <v>62</v>
      </c>
      <c r="H60" s="18" t="s">
        <v>3</v>
      </c>
    </row>
    <row r="61" spans="1:8" ht="14.25" x14ac:dyDescent="0.15">
      <c r="A61" s="36"/>
      <c r="B61" s="46" t="s">
        <v>146</v>
      </c>
      <c r="C61" s="18" t="s">
        <v>147</v>
      </c>
      <c r="D61" s="18" t="s">
        <v>1</v>
      </c>
      <c r="E61" s="34">
        <v>123456</v>
      </c>
      <c r="F61" s="18" t="s">
        <v>61</v>
      </c>
      <c r="G61" s="18" t="s">
        <v>62</v>
      </c>
      <c r="H61" s="18" t="s">
        <v>2</v>
      </c>
    </row>
    <row r="62" spans="1:8" ht="14.25" x14ac:dyDescent="0.15">
      <c r="A62" s="36"/>
      <c r="B62" s="46"/>
      <c r="C62" s="18" t="s">
        <v>148</v>
      </c>
      <c r="D62" s="18" t="s">
        <v>1</v>
      </c>
      <c r="E62" s="34">
        <v>123456</v>
      </c>
      <c r="F62" s="18" t="s">
        <v>63</v>
      </c>
      <c r="G62" s="18" t="s">
        <v>62</v>
      </c>
      <c r="H62" s="18" t="s">
        <v>3</v>
      </c>
    </row>
    <row r="63" spans="1:8" ht="14.25" x14ac:dyDescent="0.15">
      <c r="A63" s="36"/>
      <c r="B63" s="46" t="s">
        <v>149</v>
      </c>
      <c r="C63" s="18" t="s">
        <v>150</v>
      </c>
      <c r="D63" s="18" t="s">
        <v>1</v>
      </c>
      <c r="E63" s="34">
        <v>123456</v>
      </c>
      <c r="F63" s="18" t="s">
        <v>61</v>
      </c>
      <c r="G63" s="18" t="s">
        <v>62</v>
      </c>
      <c r="H63" s="18" t="s">
        <v>2</v>
      </c>
    </row>
    <row r="64" spans="1:8" ht="14.25" x14ac:dyDescent="0.15">
      <c r="A64" s="36"/>
      <c r="B64" s="46"/>
      <c r="C64" s="18" t="s">
        <v>151</v>
      </c>
      <c r="D64" s="18" t="s">
        <v>1</v>
      </c>
      <c r="E64" s="34">
        <v>123456</v>
      </c>
      <c r="F64" s="18" t="s">
        <v>63</v>
      </c>
      <c r="G64" s="18" t="s">
        <v>62</v>
      </c>
      <c r="H64" s="18" t="s">
        <v>3</v>
      </c>
    </row>
    <row r="65" spans="1:8" ht="14.25" x14ac:dyDescent="0.15">
      <c r="A65" s="36"/>
      <c r="B65" s="46" t="s">
        <v>152</v>
      </c>
      <c r="C65" s="18" t="s">
        <v>153</v>
      </c>
      <c r="D65" s="18" t="s">
        <v>1</v>
      </c>
      <c r="E65" s="34">
        <v>123456</v>
      </c>
      <c r="F65" s="18" t="s">
        <v>61</v>
      </c>
      <c r="G65" s="18" t="s">
        <v>62</v>
      </c>
      <c r="H65" s="18" t="s">
        <v>2</v>
      </c>
    </row>
    <row r="66" spans="1:8" ht="14.25" x14ac:dyDescent="0.15">
      <c r="A66" s="36"/>
      <c r="B66" s="46"/>
      <c r="C66" s="18" t="s">
        <v>154</v>
      </c>
      <c r="D66" s="18" t="s">
        <v>1</v>
      </c>
      <c r="E66" s="34">
        <v>123456</v>
      </c>
      <c r="F66" s="18" t="s">
        <v>63</v>
      </c>
      <c r="G66" s="18" t="s">
        <v>62</v>
      </c>
      <c r="H66" s="18" t="s">
        <v>3</v>
      </c>
    </row>
  </sheetData>
  <mergeCells count="60">
    <mergeCell ref="B57:B58"/>
    <mergeCell ref="B59:B60"/>
    <mergeCell ref="B61:B62"/>
    <mergeCell ref="B63:B64"/>
    <mergeCell ref="B65:B66"/>
    <mergeCell ref="A53:A54"/>
    <mergeCell ref="B53:B54"/>
    <mergeCell ref="A55:A56"/>
    <mergeCell ref="B55:B56"/>
    <mergeCell ref="A51:A52"/>
    <mergeCell ref="B47:B48"/>
    <mergeCell ref="A49:A50"/>
    <mergeCell ref="B49:B50"/>
    <mergeCell ref="A43:A48"/>
    <mergeCell ref="B51:B52"/>
    <mergeCell ref="A41:A42"/>
    <mergeCell ref="B41:B42"/>
    <mergeCell ref="A37:A38"/>
    <mergeCell ref="B43:B44"/>
    <mergeCell ref="B45:B46"/>
    <mergeCell ref="A35:A36"/>
    <mergeCell ref="B35:B36"/>
    <mergeCell ref="A31:A32"/>
    <mergeCell ref="B37:B38"/>
    <mergeCell ref="A39:A40"/>
    <mergeCell ref="B39:B40"/>
    <mergeCell ref="A29:A30"/>
    <mergeCell ref="B29:B30"/>
    <mergeCell ref="A25:A26"/>
    <mergeCell ref="B31:B32"/>
    <mergeCell ref="A33:A34"/>
    <mergeCell ref="B33:B34"/>
    <mergeCell ref="A23:A24"/>
    <mergeCell ref="B23:B24"/>
    <mergeCell ref="A19:A20"/>
    <mergeCell ref="B25:B26"/>
    <mergeCell ref="A27:A28"/>
    <mergeCell ref="B27:B28"/>
    <mergeCell ref="A17:A18"/>
    <mergeCell ref="B17:B18"/>
    <mergeCell ref="A13:A14"/>
    <mergeCell ref="B19:B20"/>
    <mergeCell ref="A21:A22"/>
    <mergeCell ref="B21:B22"/>
    <mergeCell ref="A57:A66"/>
    <mergeCell ref="B1:B2"/>
    <mergeCell ref="A3:A4"/>
    <mergeCell ref="B3:B4"/>
    <mergeCell ref="A5:A6"/>
    <mergeCell ref="B5:B6"/>
    <mergeCell ref="A1:A2"/>
    <mergeCell ref="B7:B8"/>
    <mergeCell ref="A9:A10"/>
    <mergeCell ref="B9:B10"/>
    <mergeCell ref="A11:A12"/>
    <mergeCell ref="B11:B12"/>
    <mergeCell ref="A7:A8"/>
    <mergeCell ref="B13:B14"/>
    <mergeCell ref="A15:A16"/>
    <mergeCell ref="B15:B16"/>
  </mergeCells>
  <phoneticPr fontId="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499984740745262"/>
  </sheetPr>
  <dimension ref="A2:I34"/>
  <sheetViews>
    <sheetView topLeftCell="C1" workbookViewId="0">
      <selection activeCell="C15" sqref="C15"/>
    </sheetView>
  </sheetViews>
  <sheetFormatPr defaultRowHeight="13.5" x14ac:dyDescent="0.15"/>
  <cols>
    <col min="2" max="2" width="1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 x14ac:dyDescent="0.15">
      <c r="B2" s="6" t="s">
        <v>87</v>
      </c>
      <c r="C2" s="9" t="str">
        <f>B14&amp;B6&amp;"_"&amp;B2</f>
        <v>太原煤气化东河_11.92.186.7</v>
      </c>
      <c r="G2" s="6" t="str">
        <f>"lddb_"&amp;B14&amp;B6&amp;"_"&amp;H2</f>
        <v>lddb_太原煤气化东河_11.92.186.5</v>
      </c>
      <c r="H2" s="6" t="s">
        <v>86</v>
      </c>
    </row>
    <row r="3" spans="2:9" x14ac:dyDescent="0.15">
      <c r="B3" s="64" t="s">
        <v>166</v>
      </c>
      <c r="C3" s="9" t="str">
        <f>B14&amp;B6&amp;"_"&amp;B2&amp;".ddgl"</f>
        <v>太原煤气化东河_11.92.186.7.ddgl</v>
      </c>
      <c r="G3" s="9" t="str">
        <f>"jdbc:mysql://"&amp;H2&amp;":3306/lddb?socketTimeout=60000&amp;useUnicode=true&amp;amp;characterEncoding=UTF-8"</f>
        <v>jdbc:mysql://11.92.186.5:3306/lddb?socketTimeout=60000&amp;useUnicode=true&amp;amp;characterEncoding=UTF-8</v>
      </c>
    </row>
    <row r="4" spans="2:9" x14ac:dyDescent="0.15">
      <c r="B4" s="65"/>
      <c r="C4" s="9" t="str">
        <f>"jdbc:mysql://"&amp;B2&amp;":3306/ddgl?socketTimeout=60000&amp;useUnicode=true&amp;amp;characterEncoding=UTF-8"</f>
        <v>jdbc:mysql://11.92.186.7:3306/ddgl?socketTimeout=60000&amp;useUnicode=true&amp;amp;characterEncoding=UTF-8</v>
      </c>
      <c r="G4" t="str">
        <f>"lddb_"&amp;B14&amp;"到"&amp;B6&amp;"业务表"</f>
        <v>lddb_太原煤气化到东河业务表</v>
      </c>
      <c r="H4" s="6" t="str">
        <f>"s_add_"&amp;B6&amp;"_"&amp;H2&amp;"_lddb_ssxjxx、"&amp;B14&amp;"到"&amp;B6</f>
        <v>s_add_东河_11.92.186.5_lddb_ssxjxx、太原煤气化到东河</v>
      </c>
      <c r="I4" s="7" t="s">
        <v>39</v>
      </c>
    </row>
    <row r="5" spans="2:9" x14ac:dyDescent="0.15">
      <c r="B5" s="65"/>
      <c r="G5" t="str">
        <f>"lddb_省到"&amp;B6&amp;"基础表"</f>
        <v>lddb_省到东河基础表</v>
      </c>
      <c r="H5" s="6" t="str">
        <f>"s_add_"&amp;B6&amp;"_"&amp;H2&amp;"_lddb_bcxx、s_add_"&amp;B6&amp;"_"&amp;H2&amp;"_lddb_jxzyry"</f>
        <v>s_add_东河_11.92.186.5_lddb_bcxx、s_add_东河_11.92.186.5_lddb_jxzyry</v>
      </c>
      <c r="I5" s="7" t="s">
        <v>40</v>
      </c>
    </row>
    <row r="6" spans="2:9" x14ac:dyDescent="0.15">
      <c r="B6" s="6" t="s">
        <v>171</v>
      </c>
      <c r="G6" t="str">
        <f>"lddb_省到"&amp;B6&amp;"支撑表"</f>
        <v>lddb_省到东河支撑表</v>
      </c>
      <c r="H6" s="6" t="str">
        <f>"s_add_"&amp;B6&amp;"_"&amp;H2&amp;"_lddb"</f>
        <v>s_add_东河_11.92.186.5_lddb</v>
      </c>
      <c r="I6" s="7" t="s">
        <v>41</v>
      </c>
    </row>
    <row r="7" spans="2:9" x14ac:dyDescent="0.15">
      <c r="B7" s="13">
        <v>143507005</v>
      </c>
      <c r="C7" s="10" t="str">
        <f>B14&amp;B6&amp;"_"&amp;B2&amp;".ddgl"</f>
        <v>太原煤气化东河_11.92.186.7.ddgl</v>
      </c>
      <c r="G7" t="str">
        <f>"lddb_"&amp;B6&amp;"到"&amp;B14&amp;"业务表"</f>
        <v>lddb_东河到太原煤气化业务表</v>
      </c>
      <c r="H7" s="6" t="str">
        <f>B6&amp;"到"&amp;B14</f>
        <v>东河到太原煤气化</v>
      </c>
      <c r="I7" s="7" t="s">
        <v>38</v>
      </c>
    </row>
    <row r="8" spans="2:9" ht="40.5" x14ac:dyDescent="0.15">
      <c r="C8" s="11" t="s">
        <v>42</v>
      </c>
      <c r="D8" s="6" t="str">
        <f>"select u.name from up_org_name u where u.name like '%"&amp;B6&amp;"%'"</f>
        <v>select u.name from up_org_name u where u.name like '%东河%'</v>
      </c>
    </row>
    <row r="9" spans="2:9" ht="54" x14ac:dyDescent="0.15">
      <c r="C9" s="11" t="s">
        <v>32</v>
      </c>
      <c r="D9" s="6" t="str">
        <f>"select u.id,u.code,u.name,t.name,u.DISTRICT,u.DISTRICT_NAME,u.city,u.city_name from view_full_region u
inner join up_org_unit t on t.id = u.id where u.name like '%"&amp;B6&amp;"%'"</f>
        <v>select u.id,u.code,u.name,t.name,u.DISTRICT,u.DISTRICT_NAME,u.city,u.city_name from view_full_region u
inner join up_org_unit t on t.id = u.id where u.name like '%东河%'</v>
      </c>
    </row>
    <row r="10" spans="2:9" x14ac:dyDescent="0.15">
      <c r="C10" s="12" t="s">
        <v>33</v>
      </c>
      <c r="G10" t="str">
        <f>"MINE_CODE = '"&amp;B7&amp;"'"</f>
        <v>MINE_CODE = '143507005'</v>
      </c>
    </row>
    <row r="11" spans="2:9" x14ac:dyDescent="0.15">
      <c r="B11" s="6" t="s">
        <v>165</v>
      </c>
      <c r="C11" s="10"/>
    </row>
    <row r="12" spans="2:9" x14ac:dyDescent="0.15">
      <c r="B12">
        <v>143500000</v>
      </c>
      <c r="C12" s="10" t="str">
        <f>B14&amp;B6&amp;"_"&amp;B2&amp;".ddgl_infotip"</f>
        <v>太原煤气化东河_11.92.186.7.ddgl_infotip</v>
      </c>
      <c r="D12" s="8" t="s">
        <v>34</v>
      </c>
    </row>
    <row r="13" spans="2:9" x14ac:dyDescent="0.15">
      <c r="D13" s="7"/>
    </row>
    <row r="14" spans="2:9" x14ac:dyDescent="0.15">
      <c r="B14" s="6" t="s">
        <v>164</v>
      </c>
      <c r="C14" t="str">
        <f>B11&amp;"到"&amp;B6</f>
        <v>晋煤集团到东河</v>
      </c>
      <c r="D14" s="7"/>
      <c r="H14" s="6" t="s">
        <v>155</v>
      </c>
    </row>
    <row r="15" spans="2:9" x14ac:dyDescent="0.15">
      <c r="C15" t="str">
        <f>B6&amp;"到"&amp;B11</f>
        <v>东河到晋煤集团</v>
      </c>
      <c r="D15" s="8" t="s">
        <v>37</v>
      </c>
      <c r="H15" s="6" t="s">
        <v>156</v>
      </c>
    </row>
    <row r="16" spans="2:9" x14ac:dyDescent="0.15">
      <c r="B16" s="13">
        <v>576</v>
      </c>
      <c r="C16" s="6" t="str">
        <f>"COMPANY_CODE='"&amp;B16&amp;"'"</f>
        <v>COMPANY_CODE='576'</v>
      </c>
      <c r="D16" s="7"/>
      <c r="H16" s="6" t="s">
        <v>157</v>
      </c>
    </row>
    <row r="17" spans="1:8" x14ac:dyDescent="0.15">
      <c r="D17" s="7"/>
      <c r="H17" s="6" t="s">
        <v>158</v>
      </c>
    </row>
    <row r="18" spans="1:8" x14ac:dyDescent="0.15">
      <c r="B18" s="6" t="str">
        <f>B2</f>
        <v>11.92.186.7</v>
      </c>
      <c r="C18" t="str">
        <f>B14&amp;"到"&amp;B6</f>
        <v>太原煤气化到东河</v>
      </c>
      <c r="D18" s="7"/>
    </row>
    <row r="19" spans="1:8" x14ac:dyDescent="0.15">
      <c r="C19" t="str">
        <f>B6&amp;"到"&amp;B14</f>
        <v>东河到太原煤气化</v>
      </c>
      <c r="D19" s="7"/>
    </row>
    <row r="20" spans="1:8" x14ac:dyDescent="0.15">
      <c r="D20" s="7"/>
    </row>
    <row r="21" spans="1:8" x14ac:dyDescent="0.15">
      <c r="C21" t="str">
        <f>B14&amp;"到"&amp;B6&amp;"业务表.ddgl"</f>
        <v>太原煤气化到东河业务表.ddgl</v>
      </c>
      <c r="D21" s="8" t="s">
        <v>35</v>
      </c>
    </row>
    <row r="22" spans="1:8" x14ac:dyDescent="0.15">
      <c r="C22" t="str">
        <f>B14&amp;"到"&amp;B6&amp;"支撑表.ddgl"</f>
        <v>太原煤气化到东河支撑表.ddgl</v>
      </c>
    </row>
    <row r="23" spans="1:8" ht="14.25" customHeight="1" x14ac:dyDescent="0.15">
      <c r="C23" t="str">
        <f>B6&amp;"到"&amp;B14&amp;"业务表.ddgl"</f>
        <v>东河到太原煤气化业务表.ddgl</v>
      </c>
      <c r="D23" s="8" t="s">
        <v>36</v>
      </c>
    </row>
    <row r="25" spans="1:8" x14ac:dyDescent="0.15">
      <c r="B25" s="13"/>
      <c r="C25" s="7"/>
      <c r="D25" s="7"/>
    </row>
    <row r="26" spans="1:8" ht="74.25" customHeight="1" x14ac:dyDescent="0.15">
      <c r="A26" s="6"/>
      <c r="B26" s="62" t="str">
        <f>"insert into ddgl_province.ddgl_fjbs_relation_neu 
select id, code, '"&amp;B18&amp;"', name, is_uplo, is_uplo_rent
, last_uplo_date, SYSDATE, 'Y', city_name, city_code
, xian_name, xian_code, mine_name, mine_code, decode(ip,null,null,'原IP：'||ip||'（赵）'||'新IP："&amp;B18&amp;"'||'（'||to_date(sysdate,'yymmdd')||'neu）')remark 
from ddgl_province.ddgl_fjbs_relation where name like '%"&amp;B6&amp;"%';"</f>
        <v>insert into ddgl_province.ddgl_fjbs_relation_neu 
select id, code, '11.92.186.7', name, is_uplo, is_uplo_rent
, last_uplo_date, SYSDATE, 'Y', city_name, city_code
, xian_name, xian_code, mine_name, mine_code, decode(ip,null,null,'原IP：'||ip||'（赵）'||'新IP：11.92.186.7'||'（'||to_date(sysdate,'yymmdd')||'neu）')remark 
from ddgl_province.ddgl_fjbs_relation where name like '%东河%';</v>
      </c>
      <c r="C26" s="62"/>
      <c r="D26" s="62"/>
      <c r="E26" s="62"/>
      <c r="F26" s="62"/>
      <c r="G26" s="62"/>
      <c r="H26" s="62"/>
    </row>
    <row r="27" spans="1:8" x14ac:dyDescent="0.15">
      <c r="D27" s="7"/>
    </row>
    <row r="28" spans="1:8" ht="42" customHeight="1" x14ac:dyDescent="0.15">
      <c r="B28" s="63" t="str">
        <f>"update ddgl_province.ddgl_fjbs_relation
set is_bs = 'Y',bs_date = sysdate,ip = '"&amp;B2&amp;"'
where code = '"&amp;B7&amp;"'"</f>
        <v>update ddgl_province.ddgl_fjbs_relation
set is_bs = 'Y',bs_date = sysdate,ip = '11.92.186.7'
where code = '143507005'</v>
      </c>
      <c r="C28" s="63"/>
      <c r="D28" s="7"/>
    </row>
    <row r="29" spans="1:8" ht="95.25" customHeight="1" x14ac:dyDescent="0.15">
      <c r="B29" s="62" t="str">
        <f>"insert into lddb.lddb_dw_ip_neu
select id, code, '"&amp;H2&amp;"', name, is_uplo, is_uplo_rent
, last_uplo_date, SYSDATE, 'Y', city_name, city_code
, xian_name, xian_code, mine_name, mine_code, decode(ip,null,null,'原IP：'||ip||'（赵）'||'新IP："&amp;H2&amp;"'||'（'||to_date(sysdate,'yymmdd')||'neu）')remark 
from lddb.lddb_dw_to_ip where name like '%"&amp;B6&amp;"%';"</f>
        <v>insert into lddb.lddb_dw_ip_neu
select id, code, '11.92.186.5', name, is_uplo, is_uplo_rent
, last_uplo_date, SYSDATE, 'Y', city_name, city_code
, xian_name, xian_code, mine_name, mine_code, decode(ip,null,null,'原IP：'||ip||'（赵）'||'新IP：11.92.186.5'||'（'||to_date(sysdate,'yymmdd')||'neu）')remark 
from lddb.lddb_dw_to_ip where name like '%东河%';</v>
      </c>
      <c r="C29" s="62"/>
      <c r="D29" s="14"/>
      <c r="E29" s="14"/>
      <c r="F29" s="14"/>
      <c r="G29" s="14"/>
      <c r="H29" s="14"/>
    </row>
    <row r="31" spans="1:8" ht="44.25" customHeight="1" x14ac:dyDescent="0.15">
      <c r="B31" s="63" t="str">
        <f>"update lddb.lddb_dw_to_ip
set is_bs = 'Y',bs_date = sysdate,ip = '"&amp;H2&amp;"'
where code = '"&amp;B7&amp;"'"</f>
        <v>update lddb.lddb_dw_to_ip
set is_bs = 'Y',bs_date = sysdate,ip = '11.92.186.5'
where code = '143507005'</v>
      </c>
      <c r="C31" s="63"/>
    </row>
    <row r="32" spans="1:8" x14ac:dyDescent="0.15">
      <c r="B32" s="15"/>
      <c r="C32" s="15"/>
    </row>
    <row r="33" spans="2:3" x14ac:dyDescent="0.15">
      <c r="B33" t="str">
        <f>"select * from up_org_user r where r.org_id in (select id from up_org_unit u where u.code = '"&amp;B12&amp;"')"</f>
        <v>select * from up_org_user r where r.org_id in (select id from up_org_unit u where u.code = '143500000')</v>
      </c>
    </row>
    <row r="34" spans="2:3" ht="41.25" customHeight="1" x14ac:dyDescent="0.15">
      <c r="B34" s="61" t="str">
        <f>"select r.*,r.rowid from lddb.lddb_dw_to_ip r
where r.city_name like '%"&amp;B11&amp;"%' and r.is_bs = 'Y'
  and r.code is not null"</f>
        <v>select r.*,r.rowid from lddb.lddb_dw_to_ip r
where r.city_name like '%晋煤集团%' and r.is_bs = 'Y'
  and r.code is not null</v>
      </c>
      <c r="C34" s="61"/>
    </row>
  </sheetData>
  <mergeCells count="6">
    <mergeCell ref="B34:C34"/>
    <mergeCell ref="B26:H26"/>
    <mergeCell ref="B28:C28"/>
    <mergeCell ref="B31:C31"/>
    <mergeCell ref="B3:B5"/>
    <mergeCell ref="B29:C29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DA75E-FC23-4A41-B731-B8A35E6DF845}">
  <dimension ref="A2:I34"/>
  <sheetViews>
    <sheetView tabSelected="1" topLeftCell="B28" workbookViewId="0">
      <selection activeCell="B33" sqref="B33"/>
    </sheetView>
  </sheetViews>
  <sheetFormatPr defaultRowHeight="13.5" x14ac:dyDescent="0.1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 x14ac:dyDescent="0.15">
      <c r="B2" s="6" t="s">
        <v>173</v>
      </c>
      <c r="C2" s="9" t="str">
        <f>B14&amp;B6&amp;"_"&amp;B2</f>
        <v>晟泰公司青洼_11.92.229.7</v>
      </c>
      <c r="G2" s="6" t="str">
        <f>"lddb_"&amp;B14&amp;B6&amp;"_"&amp;H2</f>
        <v>lddb_晟泰公司青洼_11.92.229.5</v>
      </c>
      <c r="H2" s="6" t="s">
        <v>93</v>
      </c>
    </row>
    <row r="3" spans="2:9" x14ac:dyDescent="0.15">
      <c r="B3" s="64" t="s">
        <v>167</v>
      </c>
      <c r="C3" s="9" t="str">
        <f>B14&amp;B6&amp;"_"&amp;B2&amp;".ddgl"</f>
        <v>晟泰公司青洼_11.92.229.7.ddgl</v>
      </c>
      <c r="G3" s="9" t="str">
        <f>"jdbc:mysql://"&amp;H2&amp;":3306/lddb?socketTimeout=60000&amp;useUnicode=true&amp;amp;characterEncoding=UTF-8"</f>
        <v>jdbc:mysql://11.92.229.5:3306/lddb?socketTimeout=60000&amp;useUnicode=true&amp;amp;characterEncoding=UTF-8</v>
      </c>
    </row>
    <row r="4" spans="2:9" x14ac:dyDescent="0.15">
      <c r="B4" s="65"/>
      <c r="C4" s="9" t="str">
        <f>"jdbc:mysql://"&amp;B2&amp;":3306/ddgl?socketTimeout=60000&amp;useUnicode=true&amp;amp;characterEncoding=UTF-8"</f>
        <v>jdbc:mysql://11.92.229.7:3306/ddgl?socketTimeout=60000&amp;useUnicode=true&amp;amp;characterEncoding=UTF-8</v>
      </c>
      <c r="G4" t="str">
        <f>"lddb_"&amp;B14&amp;"到"&amp;B6&amp;"业务表"</f>
        <v>lddb_晟泰公司到青洼业务表</v>
      </c>
      <c r="H4" s="6" t="str">
        <f>"s_add_"&amp;B6&amp;"_"&amp;H2&amp;"_lddb_ssxjxx、"&amp;B14&amp;"到"&amp;B6</f>
        <v>s_add_青洼_11.92.229.5_lddb_ssxjxx、晟泰公司到青洼</v>
      </c>
      <c r="I4" s="7" t="s">
        <v>38</v>
      </c>
    </row>
    <row r="5" spans="2:9" x14ac:dyDescent="0.15">
      <c r="B5" s="65"/>
      <c r="G5" t="str">
        <f>"lddb_省到"&amp;B6&amp;"基础表"</f>
        <v>lddb_省到青洼基础表</v>
      </c>
      <c r="H5" s="6" t="str">
        <f>"s_add_"&amp;B6&amp;"_"&amp;H2&amp;"_lddb_bcxx、s_add_"&amp;B6&amp;"_"&amp;H2&amp;"_lddb_jxzyry"</f>
        <v>s_add_青洼_11.92.229.5_lddb_bcxx、s_add_青洼_11.92.229.5_lddb_jxzyry</v>
      </c>
      <c r="I5" s="7" t="s">
        <v>40</v>
      </c>
    </row>
    <row r="6" spans="2:9" x14ac:dyDescent="0.15">
      <c r="B6" s="6" t="s">
        <v>172</v>
      </c>
      <c r="G6" t="str">
        <f>"lddb_省到"&amp;B6&amp;"支撑表"</f>
        <v>lddb_省到青洼支撑表</v>
      </c>
      <c r="H6" s="6" t="str">
        <f>"s_add_"&amp;B6&amp;"_"&amp;H2&amp;"_lddb"</f>
        <v>s_add_青洼_11.92.229.5_lddb</v>
      </c>
      <c r="I6" s="7" t="s">
        <v>41</v>
      </c>
    </row>
    <row r="7" spans="2:9" x14ac:dyDescent="0.15">
      <c r="B7" s="13">
        <v>143509002</v>
      </c>
      <c r="C7" s="10" t="str">
        <f>B14&amp;B6&amp;"_"&amp;B2&amp;".ddgl"</f>
        <v>晟泰公司青洼_11.92.229.7.ddgl</v>
      </c>
      <c r="G7" t="str">
        <f>"lddb_"&amp;B6&amp;"到"&amp;B14&amp;"业务表"</f>
        <v>lddb_青洼到晟泰公司业务表</v>
      </c>
      <c r="H7" s="6" t="str">
        <f>B6&amp;"到"&amp;B14</f>
        <v>青洼到晟泰公司</v>
      </c>
      <c r="I7" s="7" t="s">
        <v>38</v>
      </c>
    </row>
    <row r="8" spans="2:9" ht="40.5" x14ac:dyDescent="0.15">
      <c r="C8" s="11" t="s">
        <v>42</v>
      </c>
      <c r="D8" s="6" t="str">
        <f>"select u.name from up_org_name u where u.name like '%"&amp;B6&amp;"%'"</f>
        <v>select u.name from up_org_name u where u.name like '%青洼%'</v>
      </c>
    </row>
    <row r="9" spans="2:9" ht="54" x14ac:dyDescent="0.15">
      <c r="C9" s="11" t="s">
        <v>32</v>
      </c>
      <c r="D9" s="6" t="str">
        <f>"select u.id,u.code,u.name,t.name,u.DISTRICT,u.DISTRICT_NAME,u.city,u.city_name from view_full_region u
inner join up_org_unit t on t.id = u.id where u.name like '%"&amp;B6&amp;"%'"</f>
        <v>select u.id,u.code,u.name,t.name,u.DISTRICT,u.DISTRICT_NAME,u.city,u.city_name from view_full_region u
inner join up_org_unit t on t.id = u.id where u.name like '%青洼%'</v>
      </c>
    </row>
    <row r="10" spans="2:9" x14ac:dyDescent="0.15">
      <c r="C10" s="12" t="s">
        <v>33</v>
      </c>
      <c r="G10" t="str">
        <f>"MINE_CODE = '"&amp;B7&amp;"'"</f>
        <v>MINE_CODE = '143509002'</v>
      </c>
    </row>
    <row r="11" spans="2:9" x14ac:dyDescent="0.15">
      <c r="B11" s="6" t="s">
        <v>165</v>
      </c>
      <c r="C11" s="10"/>
    </row>
    <row r="12" spans="2:9" x14ac:dyDescent="0.15">
      <c r="B12">
        <v>143500000</v>
      </c>
      <c r="C12" s="10" t="str">
        <f>B14&amp;B6&amp;"_"&amp;B2&amp;".ddgl_infotip"</f>
        <v>晟泰公司青洼_11.92.229.7.ddgl_infotip</v>
      </c>
      <c r="D12" s="8" t="s">
        <v>34</v>
      </c>
    </row>
    <row r="13" spans="2:9" x14ac:dyDescent="0.15">
      <c r="D13" s="7"/>
    </row>
    <row r="14" spans="2:9" x14ac:dyDescent="0.15">
      <c r="B14" s="6" t="s">
        <v>168</v>
      </c>
      <c r="C14" t="str">
        <f>B11&amp;"到"&amp;B6</f>
        <v>晋煤集团到青洼</v>
      </c>
      <c r="D14" s="7"/>
      <c r="H14" s="6"/>
    </row>
    <row r="15" spans="2:9" x14ac:dyDescent="0.15">
      <c r="C15" t="str">
        <f>B6&amp;"到"&amp;B11</f>
        <v>青洼到晋煤集团</v>
      </c>
      <c r="D15" s="8" t="s">
        <v>37</v>
      </c>
      <c r="H15" s="6" t="s">
        <v>159</v>
      </c>
    </row>
    <row r="16" spans="2:9" x14ac:dyDescent="0.15">
      <c r="B16" s="13">
        <v>604</v>
      </c>
      <c r="C16" s="6" t="str">
        <f>"COMPANY_CODE='"&amp;B16&amp;"'"</f>
        <v>COMPANY_CODE='604'</v>
      </c>
      <c r="D16" s="7"/>
      <c r="H16" t="s">
        <v>160</v>
      </c>
    </row>
    <row r="17" spans="1:8" x14ac:dyDescent="0.15">
      <c r="D17" s="7"/>
      <c r="H17" t="s">
        <v>161</v>
      </c>
    </row>
    <row r="18" spans="1:8" x14ac:dyDescent="0.15">
      <c r="B18" s="6" t="str">
        <f>B2</f>
        <v>11.92.229.7</v>
      </c>
      <c r="C18" t="str">
        <f>B14&amp;"到"&amp;B6</f>
        <v>晟泰公司到青洼</v>
      </c>
      <c r="D18" s="7"/>
      <c r="H18" s="6" t="s">
        <v>162</v>
      </c>
    </row>
    <row r="19" spans="1:8" x14ac:dyDescent="0.15">
      <c r="C19" t="str">
        <f>B6&amp;"到"&amp;B14</f>
        <v>青洼到晟泰公司</v>
      </c>
      <c r="D19" s="7"/>
    </row>
    <row r="20" spans="1:8" x14ac:dyDescent="0.15">
      <c r="D20" s="7"/>
    </row>
    <row r="21" spans="1:8" x14ac:dyDescent="0.15">
      <c r="C21" t="str">
        <f>B11&amp;"到"&amp;B6&amp;"业务表.ddgl"</f>
        <v>晋煤集团到青洼业务表.ddgl</v>
      </c>
      <c r="D21" s="8" t="s">
        <v>35</v>
      </c>
    </row>
    <row r="22" spans="1:8" x14ac:dyDescent="0.15">
      <c r="C22" t="str">
        <f>B11&amp;"到"&amp;B6&amp;"支撑表.ddgl"</f>
        <v>晋煤集团到青洼支撑表.ddgl</v>
      </c>
    </row>
    <row r="23" spans="1:8" ht="14.25" customHeight="1" x14ac:dyDescent="0.15">
      <c r="C23" t="str">
        <f>B6&amp;"到"&amp;B11&amp;"业务表.ddgl"</f>
        <v>青洼到晋煤集团业务表.ddgl</v>
      </c>
      <c r="D23" s="8" t="s">
        <v>36</v>
      </c>
    </row>
    <row r="25" spans="1:8" x14ac:dyDescent="0.15">
      <c r="B25" s="13"/>
      <c r="C25" s="7"/>
      <c r="D25" s="7"/>
    </row>
    <row r="26" spans="1:8" ht="74.25" customHeight="1" x14ac:dyDescent="0.15">
      <c r="A26" s="6"/>
      <c r="B26" s="62" t="str">
        <f>"insert into ddgl_province.ddgl_fjbs_relation_neu 
select id, code, '"&amp;B18&amp;"', name, is_uplo, is_uplo_rent
, last_uplo_date, SYSDATE, 'Y', city_name, city_code
, xian_name, xian_code, mine_name, mine_code, decode(ip,null,null,'原IP：'||ip||'（赵）'||'新IP："&amp;B18&amp;"'||'（'||to_date(sysdate,'yymmdd')||'neu）')remark 
from ddgl_province.ddgl_fjbs_relation where name like '%"&amp;B6&amp;"%';"</f>
        <v>insert into ddgl_province.ddgl_fjbs_relation_neu 
select id, code, '11.92.229.7', name, is_uplo, is_uplo_rent
, last_uplo_date, SYSDATE, 'Y', city_name, city_code
, xian_name, xian_code, mine_name, mine_code, decode(ip,null,null,'原IP：'||ip||'（赵）'||'新IP：11.92.229.7'||'（'||to_date(sysdate,'yymmdd')||'neu）')remark 
from ddgl_province.ddgl_fjbs_relation where name like '%青洼%';</v>
      </c>
      <c r="C26" s="62"/>
      <c r="D26" s="62"/>
      <c r="E26" s="62"/>
      <c r="F26" s="62"/>
      <c r="G26" s="62"/>
      <c r="H26" s="62"/>
    </row>
    <row r="27" spans="1:8" x14ac:dyDescent="0.15">
      <c r="D27" s="7"/>
    </row>
    <row r="28" spans="1:8" ht="42" customHeight="1" x14ac:dyDescent="0.15">
      <c r="B28" s="63" t="str">
        <f>"update ddgl_province.ddgl_fjbs_relation
set is_bs = 'Y',bs_date = sysdate,ip = '"&amp;B2&amp;"'
where code = '"&amp;B7&amp;"'"</f>
        <v>update ddgl_province.ddgl_fjbs_relation
set is_bs = 'Y',bs_date = sysdate,ip = '11.92.229.7'
where code = '143509002'</v>
      </c>
      <c r="C28" s="63"/>
      <c r="D28" s="7"/>
    </row>
    <row r="29" spans="1:8" ht="95.25" customHeight="1" x14ac:dyDescent="0.15">
      <c r="B29" s="62" t="str">
        <f>"insert into lddb.lddb_dw_ip_neu
select id, code, '"&amp;H2&amp;"', name, is_uplo, is_uplo_rent
, last_uplo_date, SYSDATE, 'Y', city_name, city_code
, xian_name, xian_code, mine_name, mine_code, decode(ip,null,null,'原IP：'||ip||'（赵）'||'新IP："&amp;H2&amp;"'||'（'||to_date(sysdate,'yymmdd')||'neu）')remark 
from lddb.lddb_dw_to_ip where name like '%"&amp;B6&amp;"%';"</f>
        <v>insert into lddb.lddb_dw_ip_neu
select id, code, '11.92.229.5', name, is_uplo, is_uplo_rent
, last_uplo_date, SYSDATE, 'Y', city_name, city_code
, xian_name, xian_code, mine_name, mine_code, decode(ip,null,null,'原IP：'||ip||'（赵）'||'新IP：11.92.229.5'||'（'||to_date(sysdate,'yymmdd')||'neu）')remark 
from lddb.lddb_dw_to_ip where name like '%青洼%';</v>
      </c>
      <c r="C29" s="62"/>
      <c r="D29" s="16"/>
      <c r="E29" s="16"/>
      <c r="F29" s="16"/>
      <c r="G29" s="16"/>
      <c r="H29" s="16"/>
    </row>
    <row r="31" spans="1:8" ht="44.25" customHeight="1" x14ac:dyDescent="0.15">
      <c r="B31" s="63" t="str">
        <f>"update lddb.lddb_dw_to_ip
set is_bs = 'Y',bs_date = sysdate,ip = '"&amp;H2&amp;"'
where code = '"&amp;B7&amp;"'"</f>
        <v>update lddb.lddb_dw_to_ip
set is_bs = 'Y',bs_date = sysdate,ip = '11.92.229.5'
where code = '143509002'</v>
      </c>
      <c r="C31" s="63"/>
    </row>
    <row r="32" spans="1:8" x14ac:dyDescent="0.15">
      <c r="B32" s="15"/>
      <c r="C32" s="15"/>
    </row>
    <row r="33" spans="2:3" x14ac:dyDescent="0.15">
      <c r="B33" t="str">
        <f>"select * from up_org_user r where r.org_id in (select id from up_org_unit u where u.code = '"&amp;B12&amp;"')"</f>
        <v>select * from up_org_user r where r.org_id in (select id from up_org_unit u where u.code = '143500000')</v>
      </c>
    </row>
    <row r="34" spans="2:3" ht="41.25" customHeight="1" x14ac:dyDescent="0.15">
      <c r="B34" s="61" t="str">
        <f>"select r.*,r.rowid from lddb.lddb_dw_to_ip r
where r.city_name like '%"&amp;B11&amp;"%' and r.is_bs = 'Y'
  and r.code is not null"</f>
        <v>select r.*,r.rowid from lddb.lddb_dw_to_ip r
where r.city_name like '%晋煤集团%' and r.is_bs = 'Y'
  and r.code is not null</v>
      </c>
      <c r="C34" s="61"/>
    </row>
  </sheetData>
  <mergeCells count="6">
    <mergeCell ref="B34:C34"/>
    <mergeCell ref="B3:B5"/>
    <mergeCell ref="B26:H26"/>
    <mergeCell ref="B28:C28"/>
    <mergeCell ref="B29:C29"/>
    <mergeCell ref="B31:C31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4216-8DA4-4527-8BF8-9FD06C85C3EA}">
  <sheetPr>
    <tabColor theme="0" tint="-0.499984740745262"/>
  </sheetPr>
  <dimension ref="A2:I34"/>
  <sheetViews>
    <sheetView workbookViewId="0">
      <selection activeCell="C15" sqref="C15"/>
    </sheetView>
  </sheetViews>
  <sheetFormatPr defaultRowHeight="13.5" x14ac:dyDescent="0.1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 x14ac:dyDescent="0.15">
      <c r="B2" s="6" t="s">
        <v>101</v>
      </c>
      <c r="C2" s="9" t="str">
        <f>B14&amp;B6&amp;"_"&amp;B2</f>
        <v>晋煤集团直属晋牛_11.92.33.7</v>
      </c>
      <c r="G2" s="6" t="str">
        <f>"lddb_"&amp;B14&amp;B6&amp;"_"&amp;H2</f>
        <v>lddb_晋煤集团直属晋牛_11.92.33.6</v>
      </c>
      <c r="H2" s="6" t="s">
        <v>100</v>
      </c>
    </row>
    <row r="3" spans="2:9" x14ac:dyDescent="0.15">
      <c r="B3" s="64" t="s">
        <v>169</v>
      </c>
      <c r="C3" s="9" t="str">
        <f>B14&amp;B6&amp;"_"&amp;B2&amp;".ddgl"</f>
        <v>晋煤集团直属晋牛_11.92.33.7.ddgl</v>
      </c>
      <c r="G3" s="9" t="str">
        <f>"jdbc:mysql://"&amp;H2&amp;":3306/lddb?socketTimeout=60000&amp;useUnicode=true&amp;amp;characterEncoding=UTF-8"</f>
        <v>jdbc:mysql://11.92.33.6:3306/lddb?socketTimeout=60000&amp;useUnicode=true&amp;amp;characterEncoding=UTF-8</v>
      </c>
    </row>
    <row r="4" spans="2:9" x14ac:dyDescent="0.15">
      <c r="B4" s="65"/>
      <c r="C4" s="9" t="str">
        <f>"jdbc:mysql://"&amp;B2&amp;":3306/ddgl?socketTimeout=60000&amp;useUnicode=true&amp;amp;characterEncoding=UTF-8"</f>
        <v>jdbc:mysql://11.92.33.7:3306/ddgl?socketTimeout=60000&amp;useUnicode=true&amp;amp;characterEncoding=UTF-8</v>
      </c>
      <c r="G4" t="str">
        <f>"lddb_"&amp;B14&amp;"到"&amp;B6&amp;"业务表"</f>
        <v>lddb_晋煤集团直属到晋牛业务表</v>
      </c>
      <c r="H4" s="6" t="str">
        <f>"s_add_"&amp;B6&amp;"_"&amp;H2&amp;"_lddb_ssxjxx、"&amp;B14&amp;"到"&amp;B6</f>
        <v>s_add_晋牛_11.92.33.6_lddb_ssxjxx、晋煤集团直属到晋牛</v>
      </c>
      <c r="I4" s="7" t="s">
        <v>38</v>
      </c>
    </row>
    <row r="5" spans="2:9" x14ac:dyDescent="0.15">
      <c r="B5" s="65"/>
      <c r="G5" t="str">
        <f>"lddb_省到"&amp;B6&amp;"基础表"</f>
        <v>lddb_省到晋牛基础表</v>
      </c>
      <c r="H5" s="6" t="str">
        <f>"s_add_"&amp;B6&amp;"_"&amp;H2&amp;"_lddb_bcxx、s_add_"&amp;B6&amp;"_"&amp;H2&amp;"_lddb_jxzyry"</f>
        <v>s_add_晋牛_11.92.33.6_lddb_bcxx、s_add_晋牛_11.92.33.6_lddb_jxzyry</v>
      </c>
      <c r="I5" s="7" t="s">
        <v>40</v>
      </c>
    </row>
    <row r="6" spans="2:9" x14ac:dyDescent="0.15">
      <c r="B6" s="6" t="s">
        <v>163</v>
      </c>
      <c r="G6" t="str">
        <f>"lddb_省到"&amp;B6&amp;"支撑表"</f>
        <v>lddb_省到晋牛支撑表</v>
      </c>
      <c r="H6" s="6" t="str">
        <f>"s_add_"&amp;B6&amp;"_"&amp;H2&amp;"_lddb"</f>
        <v>s_add_晋牛_11.92.33.6_lddb</v>
      </c>
      <c r="I6" s="7" t="s">
        <v>41</v>
      </c>
    </row>
    <row r="7" spans="2:9" x14ac:dyDescent="0.15">
      <c r="B7" s="13">
        <v>143505001</v>
      </c>
      <c r="C7" s="10" t="str">
        <f>B14&amp;B6&amp;"_"&amp;B2&amp;".ddgl"</f>
        <v>晋煤集团直属晋牛_11.92.33.7.ddgl</v>
      </c>
      <c r="G7" t="str">
        <f>"lddb_"&amp;B6&amp;"到"&amp;B14&amp;"业务表"</f>
        <v>lddb_晋牛到晋煤集团直属业务表</v>
      </c>
      <c r="H7" s="6" t="str">
        <f>B6&amp;"到"&amp;B14</f>
        <v>晋牛到晋煤集团直属</v>
      </c>
      <c r="I7" s="7" t="s">
        <v>38</v>
      </c>
    </row>
    <row r="8" spans="2:9" ht="40.5" x14ac:dyDescent="0.15">
      <c r="C8" s="11" t="s">
        <v>42</v>
      </c>
      <c r="D8" s="6" t="str">
        <f>"select u.name from up_org_name u where u.name like '%"&amp;B6&amp;"%'"</f>
        <v>select u.name from up_org_name u where u.name like '%晋牛%'</v>
      </c>
    </row>
    <row r="9" spans="2:9" ht="54" x14ac:dyDescent="0.15">
      <c r="C9" s="11" t="s">
        <v>32</v>
      </c>
      <c r="D9" s="6" t="str">
        <f>"select u.id,u.code,u.name,t.name,u.DISTRICT,u.DISTRICT_NAME,u.city,u.city_name from view_full_region u
inner join up_org_unit t on t.id = u.id where u.name like '%"&amp;B6&amp;"%'"</f>
        <v>select u.id,u.code,u.name,t.name,u.DISTRICT,u.DISTRICT_NAME,u.city,u.city_name from view_full_region u
inner join up_org_unit t on t.id = u.id where u.name like '%晋牛%'</v>
      </c>
    </row>
    <row r="10" spans="2:9" x14ac:dyDescent="0.15">
      <c r="C10" s="12" t="s">
        <v>33</v>
      </c>
      <c r="G10" t="str">
        <f>"MINE_CODE = '"&amp;B7&amp;"'"</f>
        <v>MINE_CODE = '143505001'</v>
      </c>
    </row>
    <row r="11" spans="2:9" x14ac:dyDescent="0.15">
      <c r="B11" s="6" t="s">
        <v>165</v>
      </c>
      <c r="C11" s="10"/>
    </row>
    <row r="12" spans="2:9" x14ac:dyDescent="0.15">
      <c r="B12">
        <v>143500000</v>
      </c>
      <c r="C12" s="10" t="str">
        <f>B14&amp;B6&amp;"_"&amp;B2&amp;".ddgl_infotip"</f>
        <v>晋煤集团直属晋牛_11.92.33.7.ddgl_infotip</v>
      </c>
      <c r="D12" s="8" t="s">
        <v>34</v>
      </c>
    </row>
    <row r="13" spans="2:9" x14ac:dyDescent="0.15">
      <c r="D13" s="7"/>
    </row>
    <row r="14" spans="2:9" x14ac:dyDescent="0.15">
      <c r="B14" s="6" t="s">
        <v>170</v>
      </c>
      <c r="C14" t="str">
        <f>B11&amp;"到"&amp;B6</f>
        <v>晋煤集团到晋牛</v>
      </c>
      <c r="D14" s="7"/>
      <c r="H14" s="6"/>
    </row>
    <row r="15" spans="2:9" x14ac:dyDescent="0.15">
      <c r="C15" t="str">
        <f>B6&amp;"到"&amp;B11</f>
        <v>晋牛到晋煤集团</v>
      </c>
      <c r="D15" s="8" t="s">
        <v>37</v>
      </c>
      <c r="H15" s="6" t="s">
        <v>159</v>
      </c>
    </row>
    <row r="16" spans="2:9" x14ac:dyDescent="0.15">
      <c r="B16" s="13">
        <v>558</v>
      </c>
      <c r="C16" s="6" t="str">
        <f>"COMPANY_CODE='"&amp;B16&amp;"'"</f>
        <v>COMPANY_CODE='558'</v>
      </c>
      <c r="D16" s="7"/>
      <c r="H16" t="s">
        <v>160</v>
      </c>
    </row>
    <row r="17" spans="1:8" x14ac:dyDescent="0.15">
      <c r="D17" s="7"/>
      <c r="H17" t="s">
        <v>161</v>
      </c>
    </row>
    <row r="18" spans="1:8" x14ac:dyDescent="0.15">
      <c r="B18" s="6" t="str">
        <f>B2</f>
        <v>11.92.33.7</v>
      </c>
      <c r="C18" t="str">
        <f>B14&amp;"到"&amp;B6</f>
        <v>晋煤集团直属到晋牛</v>
      </c>
      <c r="D18" s="7"/>
      <c r="H18" s="6" t="s">
        <v>162</v>
      </c>
    </row>
    <row r="19" spans="1:8" x14ac:dyDescent="0.15">
      <c r="C19" t="str">
        <f>B6&amp;"到"&amp;B14</f>
        <v>晋牛到晋煤集团直属</v>
      </c>
      <c r="D19" s="7"/>
    </row>
    <row r="20" spans="1:8" x14ac:dyDescent="0.15">
      <c r="D20" s="7"/>
    </row>
    <row r="21" spans="1:8" x14ac:dyDescent="0.15">
      <c r="C21" t="str">
        <f>B14&amp;"到"&amp;B6&amp;"业务表.ddgl"</f>
        <v>晋煤集团直属到晋牛业务表.ddgl</v>
      </c>
      <c r="D21" s="8" t="s">
        <v>35</v>
      </c>
    </row>
    <row r="22" spans="1:8" x14ac:dyDescent="0.15">
      <c r="C22" t="str">
        <f>B14&amp;"到"&amp;B6&amp;"支撑表.ddgl"</f>
        <v>晋煤集团直属到晋牛支撑表.ddgl</v>
      </c>
    </row>
    <row r="23" spans="1:8" ht="14.25" customHeight="1" x14ac:dyDescent="0.15">
      <c r="C23" t="str">
        <f>B6&amp;"到"&amp;B14&amp;"业务表.ddgl"</f>
        <v>晋牛到晋煤集团直属业务表.ddgl</v>
      </c>
      <c r="D23" s="8" t="s">
        <v>36</v>
      </c>
    </row>
    <row r="25" spans="1:8" x14ac:dyDescent="0.15">
      <c r="B25" s="13"/>
      <c r="C25" s="7"/>
      <c r="D25" s="7"/>
    </row>
    <row r="26" spans="1:8" ht="74.25" customHeight="1" x14ac:dyDescent="0.15">
      <c r="A26" s="6"/>
      <c r="B26" s="62" t="str">
        <f>"insert into ddgl_province.ddgl_fjbs_relation_neu 
select id, code, '"&amp;B18&amp;"', name, is_uplo, is_uplo_rent
, last_uplo_date, SYSDATE, 'Y', city_name, city_code
, xian_name, xian_code, mine_name, mine_code, decode(ip,null,null,'原IP：'||ip||'（赵）'||'新IP："&amp;B18&amp;"'||'（'||to_date(sysdate,'yymmdd')||'neu）')remark 
from ddgl_province.ddgl_fjbs_relation where name like '%"&amp;B6&amp;"%';"</f>
        <v>insert into ddgl_province.ddgl_fjbs_relation_neu 
select id, code, '11.92.33.7', name, is_uplo, is_uplo_rent
, last_uplo_date, SYSDATE, 'Y', city_name, city_code
, xian_name, xian_code, mine_name, mine_code, decode(ip,null,null,'原IP：'||ip||'（赵）'||'新IP：11.92.33.7'||'（'||to_date(sysdate,'yymmdd')||'neu）')remark 
from ddgl_province.ddgl_fjbs_relation where name like '%晋牛%';</v>
      </c>
      <c r="C26" s="62"/>
      <c r="D26" s="62"/>
      <c r="E26" s="62"/>
      <c r="F26" s="62"/>
      <c r="G26" s="62"/>
      <c r="H26" s="62"/>
    </row>
    <row r="27" spans="1:8" x14ac:dyDescent="0.15">
      <c r="D27" s="7"/>
    </row>
    <row r="28" spans="1:8" ht="42" customHeight="1" x14ac:dyDescent="0.15">
      <c r="B28" s="63" t="str">
        <f>"update ddgl_province.ddgl_fjbs_relation
set is_bs = 'Y',bs_date = sysdate,ip = '"&amp;B2&amp;"'
where code = '"&amp;B7&amp;"'"</f>
        <v>update ddgl_province.ddgl_fjbs_relation
set is_bs = 'Y',bs_date = sysdate,ip = '11.92.33.7'
where code = '143505001'</v>
      </c>
      <c r="C28" s="63"/>
      <c r="D28" s="7"/>
    </row>
    <row r="29" spans="1:8" ht="95.25" customHeight="1" x14ac:dyDescent="0.15">
      <c r="B29" s="62" t="str">
        <f>"insert into lddb.lddb_dw_ip_neu
select id, code, '"&amp;H2&amp;"', name, is_uplo, is_uplo_rent
, last_uplo_date, SYSDATE, 'Y', city_name, city_code
, xian_name, xian_code, mine_name, mine_code, decode(ip,null,null,'原IP：'||ip||'（赵）'||'新IP："&amp;H2&amp;"'||'（'||to_date(sysdate,'yymmdd')||'neu）')remark 
from lddb.lddb_dw_to_ip where name like '%"&amp;B6&amp;"%';"</f>
        <v>insert into lddb.lddb_dw_ip_neu
select id, code, '11.92.33.6', name, is_uplo, is_uplo_rent
, last_uplo_date, SYSDATE, 'Y', city_name, city_code
, xian_name, xian_code, mine_name, mine_code, decode(ip,null,null,'原IP：'||ip||'（赵）'||'新IP：11.92.33.6'||'（'||to_date(sysdate,'yymmdd')||'neu）')remark 
from lddb.lddb_dw_to_ip where name like '%晋牛%';</v>
      </c>
      <c r="C29" s="62"/>
      <c r="D29" s="35"/>
      <c r="E29" s="35"/>
      <c r="F29" s="35"/>
      <c r="G29" s="35"/>
      <c r="H29" s="35"/>
    </row>
    <row r="31" spans="1:8" ht="44.25" customHeight="1" x14ac:dyDescent="0.15">
      <c r="B31" s="63" t="str">
        <f>"update lddb.lddb_dw_to_ip
set is_bs = 'Y',bs_date = sysdate,ip = '"&amp;H2&amp;"'
where code = '"&amp;B7&amp;"'"</f>
        <v>update lddb.lddb_dw_to_ip
set is_bs = 'Y',bs_date = sysdate,ip = '11.92.33.6'
where code = '143505001'</v>
      </c>
      <c r="C31" s="63"/>
    </row>
    <row r="32" spans="1:8" x14ac:dyDescent="0.15">
      <c r="B32" s="15"/>
      <c r="C32" s="15"/>
    </row>
    <row r="33" spans="2:3" x14ac:dyDescent="0.15">
      <c r="B33" t="str">
        <f>"select * from up_org_user r where r.org_id in (select id from up_org_unit u where u.code = '"&amp;B12&amp;"')"</f>
        <v>select * from up_org_user r where r.org_id in (select id from up_org_unit u where u.code = '143500000')</v>
      </c>
    </row>
    <row r="34" spans="2:3" ht="41.25" customHeight="1" x14ac:dyDescent="0.15">
      <c r="B34" s="61" t="str">
        <f>"select r.*,r.rowid from lddb.lddb_dw_to_ip r
where r.city_name like '%"&amp;B11&amp;"%' and r.is_bs = 'Y'
  and r.code is not null"</f>
        <v>select r.*,r.rowid from lddb.lddb_dw_to_ip r
where r.city_name like '%晋煤集团%' and r.is_bs = 'Y'
  and r.code is not null</v>
      </c>
      <c r="C34" s="61"/>
    </row>
  </sheetData>
  <mergeCells count="6">
    <mergeCell ref="B34:C34"/>
    <mergeCell ref="B3:B5"/>
    <mergeCell ref="B26:H26"/>
    <mergeCell ref="B28:C28"/>
    <mergeCell ref="B29:C29"/>
    <mergeCell ref="B31:C31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3"/>
  <sheetViews>
    <sheetView workbookViewId="0">
      <selection activeCell="B2" sqref="B2:B6"/>
    </sheetView>
  </sheetViews>
  <sheetFormatPr defaultColWidth="18.625" defaultRowHeight="13.5" x14ac:dyDescent="0.15"/>
  <cols>
    <col min="1" max="1" width="5.125" customWidth="1"/>
    <col min="2" max="2" width="25.375" customWidth="1"/>
    <col min="3" max="3" width="31.25" customWidth="1"/>
    <col min="4" max="4" width="16.375" customWidth="1"/>
    <col min="5" max="5" width="17.625" customWidth="1"/>
    <col min="6" max="6" width="14.5" customWidth="1"/>
    <col min="7" max="7" width="18.625" customWidth="1"/>
  </cols>
  <sheetData>
    <row r="1" spans="1:6" x14ac:dyDescent="0.15">
      <c r="A1" t="s">
        <v>4</v>
      </c>
      <c r="B1" t="s">
        <v>5</v>
      </c>
      <c r="C1" t="s">
        <v>0</v>
      </c>
      <c r="D1" t="s">
        <v>6</v>
      </c>
      <c r="E1" t="s">
        <v>7</v>
      </c>
    </row>
    <row r="2" spans="1:6" x14ac:dyDescent="0.15">
      <c r="B2" s="66" t="s">
        <v>8</v>
      </c>
      <c r="C2" t="s">
        <v>9</v>
      </c>
      <c r="D2" t="s">
        <v>10</v>
      </c>
      <c r="E2" t="s">
        <v>11</v>
      </c>
    </row>
    <row r="3" spans="1:6" x14ac:dyDescent="0.15">
      <c r="B3" s="66"/>
      <c r="C3" t="s">
        <v>12</v>
      </c>
      <c r="E3" t="s">
        <v>13</v>
      </c>
    </row>
    <row r="4" spans="1:6" x14ac:dyDescent="0.15">
      <c r="B4" s="66"/>
      <c r="C4" t="s">
        <v>14</v>
      </c>
      <c r="E4" t="s">
        <v>15</v>
      </c>
    </row>
    <row r="5" spans="1:6" x14ac:dyDescent="0.15">
      <c r="B5" s="66"/>
      <c r="C5" t="s">
        <v>16</v>
      </c>
      <c r="E5" t="s">
        <v>17</v>
      </c>
    </row>
    <row r="6" spans="1:6" x14ac:dyDescent="0.15">
      <c r="B6" s="66"/>
      <c r="C6" t="s">
        <v>18</v>
      </c>
      <c r="E6" t="s">
        <v>19</v>
      </c>
    </row>
    <row r="7" spans="1:6" x14ac:dyDescent="0.15">
      <c r="B7" s="66" t="s">
        <v>20</v>
      </c>
      <c r="C7" t="s">
        <v>21</v>
      </c>
      <c r="D7" t="s">
        <v>1</v>
      </c>
      <c r="E7" t="s">
        <v>22</v>
      </c>
    </row>
    <row r="8" spans="1:6" x14ac:dyDescent="0.15">
      <c r="B8" s="66"/>
      <c r="E8" t="s">
        <v>23</v>
      </c>
    </row>
    <row r="9" spans="1:6" x14ac:dyDescent="0.15">
      <c r="B9" s="1" t="s">
        <v>24</v>
      </c>
      <c r="E9" t="s">
        <v>25</v>
      </c>
    </row>
    <row r="10" spans="1:6" ht="20.25" x14ac:dyDescent="0.15">
      <c r="B10" s="66" t="s">
        <v>26</v>
      </c>
      <c r="C10" s="2" t="s">
        <v>27</v>
      </c>
      <c r="D10" t="s">
        <v>28</v>
      </c>
      <c r="E10" t="s">
        <v>29</v>
      </c>
    </row>
    <row r="11" spans="1:6" ht="20.25" x14ac:dyDescent="0.15">
      <c r="B11" s="66"/>
      <c r="C11" t="s">
        <v>30</v>
      </c>
      <c r="F11" s="3" t="s">
        <v>31</v>
      </c>
    </row>
    <row r="12" spans="1:6" x14ac:dyDescent="0.15">
      <c r="B12" s="66"/>
    </row>
    <row r="13" spans="1:6" x14ac:dyDescent="0.15">
      <c r="B13" s="66"/>
    </row>
  </sheetData>
  <mergeCells count="3">
    <mergeCell ref="B2:B6"/>
    <mergeCell ref="B7:B8"/>
    <mergeCell ref="B10:B13"/>
  </mergeCells>
  <phoneticPr fontId="4" type="noConversion"/>
  <hyperlinks>
    <hyperlink ref="C10" r:id="rId1" xr:uid="{00000000-0004-0000-0B00-000000000000}"/>
    <hyperlink ref="F11" r:id="rId2" tooltip="mailto:Sxmtt@123" xr:uid="{00000000-0004-0000-0B00-000001000000}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远程</vt:lpstr>
      <vt:lpstr>东河</vt:lpstr>
      <vt:lpstr>青洼</vt:lpstr>
      <vt:lpstr>晋牛</vt:lpstr>
      <vt:lpstr>sc平台地址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neusoft</cp:lastModifiedBy>
  <dcterms:created xsi:type="dcterms:W3CDTF">2017-08-19T13:21:00Z</dcterms:created>
  <dcterms:modified xsi:type="dcterms:W3CDTF">2018-11-06T15:00:25Z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