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_sharp_picks\"/>
    </mc:Choice>
  </mc:AlternateContent>
  <xr:revisionPtr revIDLastSave="0" documentId="13_ncr:1_{CE95254A-43AF-4191-8639-56B6CAF18D6C}" xr6:coauthVersionLast="32" xr6:coauthVersionMax="32" xr10:uidLastSave="{00000000-0000-0000-0000-000000000000}"/>
  <bookViews>
    <workbookView xWindow="0" yWindow="0" windowWidth="19200" windowHeight="11565" xr2:uid="{00000000-000D-0000-FFFF-FFFF00000000}"/>
  </bookViews>
  <sheets>
    <sheet name="OVERALL" sheetId="1" r:id="rId1"/>
    <sheet name="2017 NFL" sheetId="10" r:id="rId2"/>
  </sheets>
  <calcPr calcId="179017"/>
  <fileRecoveryPr autoRecover="0"/>
  <webPublishObjects count="1">
    <webPublishObject id="8882" divId="index_8882" destinationFile="E:\_picks\index.htm" autoRepublish="1"/>
  </webPublishObject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C8" i="1"/>
  <c r="B8" i="1"/>
  <c r="D10" i="1"/>
  <c r="C10" i="1"/>
  <c r="B10" i="1"/>
  <c r="E10" i="1" s="1"/>
  <c r="D9" i="1"/>
  <c r="C9" i="1"/>
  <c r="B9" i="1"/>
  <c r="B11" i="1" l="1"/>
  <c r="C11" i="1"/>
  <c r="D11" i="1"/>
  <c r="E8" i="1"/>
  <c r="J57" i="10"/>
  <c r="J3" i="10" l="1"/>
  <c r="S3" i="10"/>
  <c r="T3" i="10"/>
  <c r="Z3" i="10"/>
  <c r="AA3" i="10"/>
  <c r="J4" i="10"/>
  <c r="L4" i="10"/>
  <c r="S4" i="10"/>
  <c r="U4" i="10" s="1"/>
  <c r="T4" i="10"/>
  <c r="Z4" i="10"/>
  <c r="AA4" i="10"/>
  <c r="J5" i="10"/>
  <c r="L5" i="10"/>
  <c r="S5" i="10"/>
  <c r="T5" i="10"/>
  <c r="Z5" i="10"/>
  <c r="AA5" i="10"/>
  <c r="J6" i="10"/>
  <c r="L6" i="10"/>
  <c r="S6" i="10"/>
  <c r="T6" i="10"/>
  <c r="Z6" i="10"/>
  <c r="AA6" i="10"/>
  <c r="J7" i="10"/>
  <c r="L7" i="10"/>
  <c r="S7" i="10"/>
  <c r="T7" i="10"/>
  <c r="Z7" i="10"/>
  <c r="AA7" i="10"/>
  <c r="J8" i="10"/>
  <c r="L8" i="10"/>
  <c r="S8" i="10"/>
  <c r="U8" i="10" s="1"/>
  <c r="T8" i="10"/>
  <c r="Z8" i="10"/>
  <c r="AA8" i="10"/>
  <c r="J9" i="10"/>
  <c r="L9" i="10" s="1"/>
  <c r="S9" i="10"/>
  <c r="T9" i="10"/>
  <c r="Z9" i="10"/>
  <c r="AA9" i="10"/>
  <c r="J10" i="10"/>
  <c r="S10" i="10"/>
  <c r="T10" i="10"/>
  <c r="Z10" i="10"/>
  <c r="AA10" i="10"/>
  <c r="J11" i="10"/>
  <c r="L11" i="10" s="1"/>
  <c r="S11" i="10"/>
  <c r="U11" i="10" s="1"/>
  <c r="T11" i="10"/>
  <c r="Z11" i="10"/>
  <c r="AA11" i="10"/>
  <c r="J12" i="10"/>
  <c r="L12" i="10"/>
  <c r="S12" i="10"/>
  <c r="T12" i="10"/>
  <c r="Z12" i="10"/>
  <c r="O12" i="10" s="1"/>
  <c r="AA12" i="10"/>
  <c r="J13" i="10"/>
  <c r="L13" i="10"/>
  <c r="S13" i="10"/>
  <c r="V13" i="10" s="1"/>
  <c r="T13" i="10"/>
  <c r="Z13" i="10"/>
  <c r="AA13" i="10"/>
  <c r="J14" i="10"/>
  <c r="L14" i="10" s="1"/>
  <c r="S14" i="10"/>
  <c r="T14" i="10"/>
  <c r="Z14" i="10"/>
  <c r="AA14" i="10"/>
  <c r="J15" i="10"/>
  <c r="L15" i="10" s="1"/>
  <c r="S15" i="10"/>
  <c r="U15" i="10" s="1"/>
  <c r="T15" i="10"/>
  <c r="V15" i="10"/>
  <c r="W15" i="10" s="1"/>
  <c r="Z15" i="10"/>
  <c r="AA15" i="10"/>
  <c r="J16" i="10"/>
  <c r="L16" i="10"/>
  <c r="S16" i="10"/>
  <c r="T16" i="10"/>
  <c r="Z16" i="10"/>
  <c r="AA16" i="10"/>
  <c r="J17" i="10"/>
  <c r="L17" i="10" s="1"/>
  <c r="S17" i="10"/>
  <c r="T17" i="10"/>
  <c r="Z17" i="10"/>
  <c r="O17" i="10" s="1"/>
  <c r="AA17" i="10"/>
  <c r="J18" i="10"/>
  <c r="L18" i="10"/>
  <c r="S18" i="10"/>
  <c r="T18" i="10"/>
  <c r="Z18" i="10"/>
  <c r="AA18" i="10"/>
  <c r="J19" i="10"/>
  <c r="L19" i="10"/>
  <c r="S19" i="10"/>
  <c r="U19" i="10" s="1"/>
  <c r="T19" i="10"/>
  <c r="Z19" i="10"/>
  <c r="O19" i="10" s="1"/>
  <c r="AA19" i="10"/>
  <c r="J20" i="10"/>
  <c r="L20" i="10" s="1"/>
  <c r="S20" i="10"/>
  <c r="U20" i="10" s="1"/>
  <c r="T20" i="10"/>
  <c r="Z20" i="10"/>
  <c r="AA20" i="10"/>
  <c r="J21" i="10"/>
  <c r="L21" i="10"/>
  <c r="S21" i="10"/>
  <c r="T21" i="10"/>
  <c r="Z21" i="10"/>
  <c r="AA21" i="10"/>
  <c r="J22" i="10"/>
  <c r="L22" i="10"/>
  <c r="S22" i="10"/>
  <c r="T22" i="10"/>
  <c r="Z22" i="10"/>
  <c r="AA22" i="10"/>
  <c r="J23" i="10"/>
  <c r="L23" i="10"/>
  <c r="S23" i="10"/>
  <c r="T23" i="10"/>
  <c r="Z23" i="10"/>
  <c r="AA23" i="10"/>
  <c r="J24" i="10"/>
  <c r="L24" i="10" s="1"/>
  <c r="S24" i="10"/>
  <c r="T24" i="10"/>
  <c r="Z24" i="10"/>
  <c r="AA24" i="10"/>
  <c r="J25" i="10"/>
  <c r="L25" i="10" s="1"/>
  <c r="S25" i="10"/>
  <c r="T25" i="10"/>
  <c r="Z25" i="10"/>
  <c r="AA25" i="10"/>
  <c r="J26" i="10"/>
  <c r="L26" i="10"/>
  <c r="S26" i="10"/>
  <c r="T26" i="10"/>
  <c r="Z26" i="10"/>
  <c r="AA26" i="10"/>
  <c r="J27" i="10"/>
  <c r="L27" i="10" s="1"/>
  <c r="S27" i="10"/>
  <c r="T27" i="10"/>
  <c r="Z27" i="10"/>
  <c r="AA27" i="10"/>
  <c r="J28" i="10"/>
  <c r="L28" i="10"/>
  <c r="S28" i="10"/>
  <c r="U28" i="10" s="1"/>
  <c r="T28" i="10"/>
  <c r="Z28" i="10"/>
  <c r="AA28" i="10"/>
  <c r="J29" i="10"/>
  <c r="L29" i="10"/>
  <c r="S29" i="10"/>
  <c r="T29" i="10"/>
  <c r="Z29" i="10"/>
  <c r="AA29" i="10"/>
  <c r="J30" i="10"/>
  <c r="L30" i="10"/>
  <c r="S30" i="10"/>
  <c r="T30" i="10"/>
  <c r="Z30" i="10"/>
  <c r="AA30" i="10"/>
  <c r="J31" i="10"/>
  <c r="L31" i="10"/>
  <c r="S31" i="10"/>
  <c r="T31" i="10"/>
  <c r="Z31" i="10"/>
  <c r="AA31" i="10"/>
  <c r="J32" i="10"/>
  <c r="L32" i="10"/>
  <c r="S32" i="10"/>
  <c r="T32" i="10"/>
  <c r="Z32" i="10"/>
  <c r="AA32" i="10"/>
  <c r="J33" i="10"/>
  <c r="L33" i="10"/>
  <c r="S33" i="10"/>
  <c r="T33" i="10"/>
  <c r="Z33" i="10"/>
  <c r="AA33" i="10"/>
  <c r="J34" i="10"/>
  <c r="L34" i="10"/>
  <c r="S34" i="10"/>
  <c r="U34" i="10" s="1"/>
  <c r="T34" i="10"/>
  <c r="Z34" i="10"/>
  <c r="AA34" i="10"/>
  <c r="J35" i="10"/>
  <c r="L35" i="10" s="1"/>
  <c r="S35" i="10"/>
  <c r="U35" i="10" s="1"/>
  <c r="T35" i="10"/>
  <c r="Z35" i="10"/>
  <c r="AA35" i="10"/>
  <c r="J36" i="10"/>
  <c r="L36" i="10" s="1"/>
  <c r="S36" i="10"/>
  <c r="T36" i="10"/>
  <c r="Z36" i="10"/>
  <c r="AA36" i="10"/>
  <c r="J37" i="10"/>
  <c r="L37" i="10" s="1"/>
  <c r="S37" i="10"/>
  <c r="T37" i="10"/>
  <c r="Z37" i="10"/>
  <c r="AA37" i="10"/>
  <c r="J38" i="10"/>
  <c r="L38" i="10"/>
  <c r="S38" i="10"/>
  <c r="U38" i="10" s="1"/>
  <c r="T38" i="10"/>
  <c r="Z38" i="10"/>
  <c r="AA38" i="10"/>
  <c r="J39" i="10"/>
  <c r="L39" i="10" s="1"/>
  <c r="S39" i="10"/>
  <c r="T39" i="10"/>
  <c r="Z39" i="10"/>
  <c r="AA39" i="10"/>
  <c r="J40" i="10"/>
  <c r="L40" i="10" s="1"/>
  <c r="S40" i="10"/>
  <c r="T40" i="10"/>
  <c r="Z40" i="10"/>
  <c r="AA40" i="10"/>
  <c r="J41" i="10"/>
  <c r="L41" i="10"/>
  <c r="S41" i="10"/>
  <c r="T41" i="10"/>
  <c r="Z41" i="10"/>
  <c r="AA41" i="10"/>
  <c r="J42" i="10"/>
  <c r="L42" i="10" s="1"/>
  <c r="S42" i="10"/>
  <c r="T42" i="10"/>
  <c r="Z42" i="10"/>
  <c r="AA42" i="10"/>
  <c r="J43" i="10"/>
  <c r="L43" i="10" s="1"/>
  <c r="S43" i="10"/>
  <c r="T43" i="10"/>
  <c r="Z43" i="10"/>
  <c r="AA43" i="10"/>
  <c r="J44" i="10"/>
  <c r="L44" i="10" s="1"/>
  <c r="S44" i="10"/>
  <c r="U44" i="10" s="1"/>
  <c r="T44" i="10"/>
  <c r="Z44" i="10"/>
  <c r="AA44" i="10"/>
  <c r="J45" i="10"/>
  <c r="L45" i="10"/>
  <c r="S45" i="10"/>
  <c r="T45" i="10"/>
  <c r="Z45" i="10"/>
  <c r="AA45" i="10"/>
  <c r="J46" i="10"/>
  <c r="L46" i="10" s="1"/>
  <c r="S46" i="10"/>
  <c r="T46" i="10"/>
  <c r="Z46" i="10"/>
  <c r="AA46" i="10"/>
  <c r="J47" i="10"/>
  <c r="S47" i="10"/>
  <c r="U47" i="10" s="1"/>
  <c r="T47" i="10"/>
  <c r="Z47" i="10"/>
  <c r="AA47" i="10"/>
  <c r="J48" i="10"/>
  <c r="L48" i="10" s="1"/>
  <c r="S48" i="10"/>
  <c r="T48" i="10"/>
  <c r="Z48" i="10"/>
  <c r="AA48" i="10"/>
  <c r="J49" i="10"/>
  <c r="L49" i="10" s="1"/>
  <c r="S49" i="10"/>
  <c r="T49" i="10"/>
  <c r="Z49" i="10"/>
  <c r="AA49" i="10"/>
  <c r="J50" i="10"/>
  <c r="L50" i="10" s="1"/>
  <c r="S50" i="10"/>
  <c r="V50" i="10" s="1"/>
  <c r="T50" i="10"/>
  <c r="Z50" i="10"/>
  <c r="AA50" i="10"/>
  <c r="J51" i="10"/>
  <c r="L51" i="10" s="1"/>
  <c r="S51" i="10"/>
  <c r="U51" i="10" s="1"/>
  <c r="T51" i="10"/>
  <c r="Z51" i="10"/>
  <c r="AA51" i="10"/>
  <c r="J52" i="10"/>
  <c r="L52" i="10"/>
  <c r="S52" i="10"/>
  <c r="T52" i="10"/>
  <c r="Z52" i="10"/>
  <c r="AA52" i="10"/>
  <c r="J53" i="10"/>
  <c r="L53" i="10" s="1"/>
  <c r="S53" i="10"/>
  <c r="U53" i="10" s="1"/>
  <c r="T53" i="10"/>
  <c r="Z53" i="10"/>
  <c r="AA53" i="10"/>
  <c r="J54" i="10"/>
  <c r="L54" i="10"/>
  <c r="S54" i="10"/>
  <c r="T54" i="10"/>
  <c r="Z54" i="10"/>
  <c r="AA54" i="10"/>
  <c r="J55" i="10"/>
  <c r="L55" i="10"/>
  <c r="S55" i="10"/>
  <c r="T55" i="10"/>
  <c r="Z55" i="10"/>
  <c r="AA55" i="10"/>
  <c r="J56" i="10"/>
  <c r="L56" i="10" s="1"/>
  <c r="S56" i="10"/>
  <c r="T56" i="10"/>
  <c r="Z56" i="10"/>
  <c r="AA56" i="10"/>
  <c r="L57" i="10"/>
  <c r="S57" i="10"/>
  <c r="T57" i="10"/>
  <c r="Z57" i="10"/>
  <c r="AA57" i="10"/>
  <c r="J58" i="10"/>
  <c r="L58" i="10" s="1"/>
  <c r="S58" i="10"/>
  <c r="T58" i="10"/>
  <c r="Z58" i="10"/>
  <c r="AA58" i="10"/>
  <c r="J59" i="10"/>
  <c r="L59" i="10" s="1"/>
  <c r="S59" i="10"/>
  <c r="U59" i="10" s="1"/>
  <c r="T59" i="10"/>
  <c r="Z59" i="10"/>
  <c r="AA59" i="10"/>
  <c r="J60" i="10"/>
  <c r="L60" i="10" s="1"/>
  <c r="S60" i="10"/>
  <c r="T60" i="10"/>
  <c r="Z60" i="10"/>
  <c r="AA60" i="10"/>
  <c r="J61" i="10"/>
  <c r="L61" i="10" s="1"/>
  <c r="S61" i="10"/>
  <c r="U61" i="10" s="1"/>
  <c r="T61" i="10"/>
  <c r="Z61" i="10"/>
  <c r="AA61" i="10"/>
  <c r="J62" i="10"/>
  <c r="L62" i="10" s="1"/>
  <c r="S62" i="10"/>
  <c r="U62" i="10" s="1"/>
  <c r="T62" i="10"/>
  <c r="Z62" i="10"/>
  <c r="AA62" i="10"/>
  <c r="J63" i="10"/>
  <c r="L63" i="10" s="1"/>
  <c r="S63" i="10"/>
  <c r="T63" i="10"/>
  <c r="Z63" i="10"/>
  <c r="AA63" i="10"/>
  <c r="J64" i="10"/>
  <c r="L64" i="10"/>
  <c r="S64" i="10"/>
  <c r="T64" i="10"/>
  <c r="Z64" i="10"/>
  <c r="AA64" i="10"/>
  <c r="J65" i="10"/>
  <c r="L65" i="10" s="1"/>
  <c r="S65" i="10"/>
  <c r="V65" i="10" s="1"/>
  <c r="T65" i="10"/>
  <c r="Z65" i="10"/>
  <c r="AA65" i="10"/>
  <c r="J66" i="10"/>
  <c r="L66" i="10"/>
  <c r="S66" i="10"/>
  <c r="U66" i="10" s="1"/>
  <c r="T66" i="10"/>
  <c r="Z66" i="10"/>
  <c r="AA66" i="10"/>
  <c r="J67" i="10"/>
  <c r="L67" i="10"/>
  <c r="S67" i="10"/>
  <c r="U67" i="10" s="1"/>
  <c r="T67" i="10"/>
  <c r="Z67" i="10"/>
  <c r="AA67" i="10"/>
  <c r="J68" i="10"/>
  <c r="L68" i="10" s="1"/>
  <c r="S68" i="10"/>
  <c r="T68" i="10"/>
  <c r="Z68" i="10"/>
  <c r="AA68" i="10"/>
  <c r="J69" i="10"/>
  <c r="L69" i="10"/>
  <c r="S69" i="10"/>
  <c r="T69" i="10"/>
  <c r="Z69" i="10"/>
  <c r="AA69" i="10"/>
  <c r="J70" i="10"/>
  <c r="L70" i="10" s="1"/>
  <c r="S70" i="10"/>
  <c r="U70" i="10" s="1"/>
  <c r="T70" i="10"/>
  <c r="Z70" i="10"/>
  <c r="AA70" i="10"/>
  <c r="J71" i="10"/>
  <c r="L71" i="10"/>
  <c r="S71" i="10"/>
  <c r="U71" i="10" s="1"/>
  <c r="T71" i="10"/>
  <c r="Z71" i="10"/>
  <c r="AA71" i="10"/>
  <c r="J72" i="10"/>
  <c r="L72" i="10" s="1"/>
  <c r="S72" i="10"/>
  <c r="T72" i="10"/>
  <c r="Z72" i="10"/>
  <c r="AA72" i="10"/>
  <c r="J92" i="10"/>
  <c r="L92" i="10"/>
  <c r="S92" i="10"/>
  <c r="U92" i="10" s="1"/>
  <c r="T92" i="10"/>
  <c r="Z92" i="10"/>
  <c r="AA92" i="10"/>
  <c r="AA103" i="10"/>
  <c r="Z103" i="10"/>
  <c r="T103" i="10"/>
  <c r="S103" i="10"/>
  <c r="V103" i="10" s="1"/>
  <c r="W103" i="10" s="1"/>
  <c r="M103" i="10" s="1"/>
  <c r="J103" i="10"/>
  <c r="L103" i="10" s="1"/>
  <c r="O26" i="10" l="1"/>
  <c r="O21" i="10"/>
  <c r="U69" i="10"/>
  <c r="V69" i="10" s="1"/>
  <c r="W69" i="10" s="1"/>
  <c r="M69" i="10" s="1"/>
  <c r="L47" i="10"/>
  <c r="O13" i="10"/>
  <c r="O8" i="10"/>
  <c r="O25" i="10"/>
  <c r="U23" i="10"/>
  <c r="O20" i="10"/>
  <c r="O10" i="10"/>
  <c r="V8" i="10"/>
  <c r="W8" i="10" s="1"/>
  <c r="U3" i="10"/>
  <c r="U6" i="10"/>
  <c r="V6" i="10" s="1"/>
  <c r="W6" i="10" s="1"/>
  <c r="L3" i="10"/>
  <c r="U42" i="10"/>
  <c r="V42" i="10" s="1"/>
  <c r="W42" i="10" s="1"/>
  <c r="U31" i="10"/>
  <c r="U27" i="10"/>
  <c r="V27" i="10" s="1"/>
  <c r="W27" i="10" s="1"/>
  <c r="M27" i="10" s="1"/>
  <c r="O14" i="10"/>
  <c r="O11" i="10"/>
  <c r="V4" i="10"/>
  <c r="W4" i="10" s="1"/>
  <c r="U56" i="10"/>
  <c r="V56" i="10" s="1"/>
  <c r="W56" i="10" s="1"/>
  <c r="U32" i="10"/>
  <c r="V32" i="10" s="1"/>
  <c r="O24" i="10"/>
  <c r="V20" i="10"/>
  <c r="W20" i="10" s="1"/>
  <c r="O15" i="10"/>
  <c r="U9" i="10"/>
  <c r="V9" i="10" s="1"/>
  <c r="W9" i="10" s="1"/>
  <c r="M9" i="10" s="1"/>
  <c r="U5" i="10"/>
  <c r="V5" i="10" s="1"/>
  <c r="W5" i="10" s="1"/>
  <c r="O4" i="10"/>
  <c r="O18" i="10"/>
  <c r="U13" i="10"/>
  <c r="O9" i="10"/>
  <c r="O6" i="10"/>
  <c r="O5" i="10"/>
  <c r="V19" i="10"/>
  <c r="W19" i="10" s="1"/>
  <c r="L10" i="10"/>
  <c r="V3" i="10"/>
  <c r="W3" i="10" s="1"/>
  <c r="M3" i="10" s="1"/>
  <c r="O3" i="10"/>
  <c r="U7" i="10"/>
  <c r="V7" i="10" s="1"/>
  <c r="W7" i="10" s="1"/>
  <c r="M7" i="10" s="1"/>
  <c r="U10" i="10"/>
  <c r="V10" i="10" s="1"/>
  <c r="W10" i="10" s="1"/>
  <c r="M10" i="10" s="1"/>
  <c r="U12" i="10"/>
  <c r="V12" i="10" s="1"/>
  <c r="W12" i="10" s="1"/>
  <c r="U14" i="10"/>
  <c r="V14" i="10" s="1"/>
  <c r="W14" i="10" s="1"/>
  <c r="M14" i="10" s="1"/>
  <c r="O16" i="10"/>
  <c r="U17" i="10"/>
  <c r="V17" i="10" s="1"/>
  <c r="W17" i="10" s="1"/>
  <c r="U18" i="10"/>
  <c r="V18" i="10" s="1"/>
  <c r="U21" i="10"/>
  <c r="V21" i="10" s="1"/>
  <c r="W21" i="10" s="1"/>
  <c r="U22" i="10"/>
  <c r="V22" i="10" s="1"/>
  <c r="W22" i="10" s="1"/>
  <c r="O22" i="10"/>
  <c r="V23" i="10"/>
  <c r="W23" i="10" s="1"/>
  <c r="M23" i="10" s="1"/>
  <c r="O23" i="10"/>
  <c r="U24" i="10"/>
  <c r="V24" i="10" s="1"/>
  <c r="W24" i="10" s="1"/>
  <c r="U25" i="10"/>
  <c r="V25" i="10" s="1"/>
  <c r="W25" i="10" s="1"/>
  <c r="M25" i="10" s="1"/>
  <c r="U26" i="10"/>
  <c r="V26" i="10" s="1"/>
  <c r="W26" i="10" s="1"/>
  <c r="M26" i="10" s="1"/>
  <c r="O27" i="10"/>
  <c r="U29" i="10"/>
  <c r="U30" i="10"/>
  <c r="V30" i="10" s="1"/>
  <c r="W30" i="10" s="1"/>
  <c r="U33" i="10"/>
  <c r="V33" i="10" s="1"/>
  <c r="W33" i="10" s="1"/>
  <c r="M33" i="10" s="1"/>
  <c r="U36" i="10"/>
  <c r="V36" i="10" s="1"/>
  <c r="W36" i="10" s="1"/>
  <c r="M36" i="10" s="1"/>
  <c r="U37" i="10"/>
  <c r="V37" i="10" s="1"/>
  <c r="U39" i="10"/>
  <c r="V39" i="10" s="1"/>
  <c r="W39" i="10" s="1"/>
  <c r="M39" i="10" s="1"/>
  <c r="U40" i="10"/>
  <c r="V40" i="10" s="1"/>
  <c r="U41" i="10"/>
  <c r="V41" i="10" s="1"/>
  <c r="W41" i="10" s="1"/>
  <c r="U43" i="10"/>
  <c r="V43" i="10" s="1"/>
  <c r="U45" i="10"/>
  <c r="V45" i="10" s="1"/>
  <c r="U46" i="10"/>
  <c r="U48" i="10"/>
  <c r="V48" i="10" s="1"/>
  <c r="U49" i="10"/>
  <c r="V49" i="10" s="1"/>
  <c r="W49" i="10" s="1"/>
  <c r="M49" i="10" s="1"/>
  <c r="U52" i="10"/>
  <c r="V52" i="10" s="1"/>
  <c r="W52" i="10" s="1"/>
  <c r="M52" i="10" s="1"/>
  <c r="U54" i="10"/>
  <c r="V54" i="10" s="1"/>
  <c r="W54" i="10" s="1"/>
  <c r="O56" i="10"/>
  <c r="U57" i="10"/>
  <c r="V57" i="10" s="1"/>
  <c r="U58" i="10"/>
  <c r="U60" i="10"/>
  <c r="V60" i="10" s="1"/>
  <c r="W60" i="10" s="1"/>
  <c r="U64" i="10"/>
  <c r="V64" i="10" s="1"/>
  <c r="W64" i="10" s="1"/>
  <c r="M64" i="10" s="1"/>
  <c r="U68" i="10"/>
  <c r="V68" i="10" s="1"/>
  <c r="W68" i="10" s="1"/>
  <c r="M68" i="10" s="1"/>
  <c r="O69" i="10"/>
  <c r="U72" i="10"/>
  <c r="V72" i="10" s="1"/>
  <c r="M4" i="10"/>
  <c r="M6" i="10"/>
  <c r="O7" i="10"/>
  <c r="V11" i="10"/>
  <c r="W13" i="10"/>
  <c r="M13" i="10" s="1"/>
  <c r="M15" i="10"/>
  <c r="U16" i="10"/>
  <c r="V16" i="10" s="1"/>
  <c r="M20" i="10"/>
  <c r="V34" i="10"/>
  <c r="W34" i="10" s="1"/>
  <c r="M34" i="10" s="1"/>
  <c r="V31" i="10"/>
  <c r="W31" i="10" s="1"/>
  <c r="U55" i="10"/>
  <c r="V55" i="10" s="1"/>
  <c r="W55" i="10" s="1"/>
  <c r="M55" i="10" s="1"/>
  <c r="O43" i="10"/>
  <c r="O72" i="10"/>
  <c r="U65" i="10"/>
  <c r="O61" i="10"/>
  <c r="O34" i="10"/>
  <c r="O31" i="10"/>
  <c r="O62" i="10"/>
  <c r="V61" i="10"/>
  <c r="W61" i="10" s="1"/>
  <c r="O52" i="10"/>
  <c r="V51" i="10"/>
  <c r="W51" i="10" s="1"/>
  <c r="M51" i="10" s="1"/>
  <c r="U50" i="10"/>
  <c r="O37" i="10"/>
  <c r="V62" i="10"/>
  <c r="W62" i="10" s="1"/>
  <c r="V71" i="10"/>
  <c r="W71" i="10" s="1"/>
  <c r="O68" i="10"/>
  <c r="V67" i="10"/>
  <c r="W67" i="10" s="1"/>
  <c r="O60" i="10"/>
  <c r="V59" i="10"/>
  <c r="W59" i="10" s="1"/>
  <c r="O57" i="10"/>
  <c r="O55" i="10"/>
  <c r="O51" i="10"/>
  <c r="O50" i="10"/>
  <c r="O47" i="10"/>
  <c r="O45" i="10"/>
  <c r="O39" i="10"/>
  <c r="O33" i="10"/>
  <c r="O30" i="10"/>
  <c r="V29" i="10"/>
  <c r="W29" i="10" s="1"/>
  <c r="O70" i="10"/>
  <c r="O66" i="10"/>
  <c r="O63" i="10"/>
  <c r="O58" i="10"/>
  <c r="O53" i="10"/>
  <c r="O48" i="10"/>
  <c r="O46" i="10"/>
  <c r="O41" i="10"/>
  <c r="O35" i="10"/>
  <c r="O28" i="10"/>
  <c r="O71" i="10"/>
  <c r="V70" i="10"/>
  <c r="W70" i="10" s="1"/>
  <c r="O67" i="10"/>
  <c r="O64" i="10"/>
  <c r="U63" i="10"/>
  <c r="V63" i="10" s="1"/>
  <c r="W63" i="10" s="1"/>
  <c r="M63" i="10" s="1"/>
  <c r="O59" i="10"/>
  <c r="O54" i="10"/>
  <c r="V53" i="10"/>
  <c r="W53" i="10" s="1"/>
  <c r="O49" i="10"/>
  <c r="V44" i="10"/>
  <c r="W44" i="10" s="1"/>
  <c r="O42" i="10"/>
  <c r="O36" i="10"/>
  <c r="V35" i="10"/>
  <c r="W35" i="10" s="1"/>
  <c r="O32" i="10"/>
  <c r="O29" i="10"/>
  <c r="V28" i="10"/>
  <c r="W28" i="10" s="1"/>
  <c r="O38" i="10"/>
  <c r="V38" i="10"/>
  <c r="O40" i="10"/>
  <c r="O44" i="10"/>
  <c r="V46" i="10"/>
  <c r="V47" i="10"/>
  <c r="W50" i="10"/>
  <c r="M50" i="10" s="1"/>
  <c r="V58" i="10"/>
  <c r="M61" i="10"/>
  <c r="O65" i="10"/>
  <c r="W65" i="10"/>
  <c r="M65" i="10" s="1"/>
  <c r="V66" i="10"/>
  <c r="M71" i="10"/>
  <c r="O103" i="10"/>
  <c r="O92" i="10"/>
  <c r="V92" i="10"/>
  <c r="U103" i="10"/>
  <c r="M8" i="10" l="1"/>
  <c r="M56" i="10"/>
  <c r="M19" i="10"/>
  <c r="M59" i="10"/>
  <c r="M5" i="10"/>
  <c r="M12" i="10"/>
  <c r="W16" i="10"/>
  <c r="M16" i="10" s="1"/>
  <c r="M17" i="10"/>
  <c r="W18" i="10"/>
  <c r="M18" i="10" s="1"/>
  <c r="M21" i="10"/>
  <c r="M22" i="10"/>
  <c r="M24" i="10"/>
  <c r="M30" i="10"/>
  <c r="W40" i="10"/>
  <c r="M40" i="10" s="1"/>
  <c r="M54" i="10"/>
  <c r="M60" i="10"/>
  <c r="W11" i="10"/>
  <c r="M11" i="10" s="1"/>
  <c r="M62" i="10"/>
  <c r="M42" i="10"/>
  <c r="M31" i="10"/>
  <c r="M53" i="10"/>
  <c r="M41" i="10"/>
  <c r="M67" i="10"/>
  <c r="M44" i="10"/>
  <c r="M35" i="10"/>
  <c r="M28" i="10"/>
  <c r="M70" i="10"/>
  <c r="M29" i="10"/>
  <c r="W32" i="10"/>
  <c r="M32" i="10" s="1"/>
  <c r="W37" i="10"/>
  <c r="M37" i="10" s="1"/>
  <c r="W38" i="10"/>
  <c r="M38" i="10" s="1"/>
  <c r="W43" i="10"/>
  <c r="M43" i="10" s="1"/>
  <c r="W45" i="10"/>
  <c r="M45" i="10" s="1"/>
  <c r="W46" i="10"/>
  <c r="M46" i="10" s="1"/>
  <c r="W47" i="10"/>
  <c r="M47" i="10" s="1"/>
  <c r="W48" i="10"/>
  <c r="M48" i="10" s="1"/>
  <c r="W57" i="10"/>
  <c r="M57" i="10" s="1"/>
  <c r="W58" i="10"/>
  <c r="M58" i="10" s="1"/>
  <c r="W66" i="10"/>
  <c r="M66" i="10" s="1"/>
  <c r="W72" i="10"/>
  <c r="M72" i="10" s="1"/>
  <c r="W92" i="10"/>
  <c r="M92" i="10" s="1"/>
  <c r="J73" i="10"/>
  <c r="L73" i="10"/>
  <c r="S73" i="10"/>
  <c r="U73" i="10" s="1"/>
  <c r="T73" i="10"/>
  <c r="Z73" i="10"/>
  <c r="AA73" i="10"/>
  <c r="J74" i="10"/>
  <c r="L74" i="10"/>
  <c r="S74" i="10"/>
  <c r="T74" i="10"/>
  <c r="Z74" i="10"/>
  <c r="AA74" i="10"/>
  <c r="J75" i="10"/>
  <c r="L75" i="10" s="1"/>
  <c r="S75" i="10"/>
  <c r="V75" i="10" s="1"/>
  <c r="W75" i="10" s="1"/>
  <c r="T75" i="10"/>
  <c r="Z75" i="10"/>
  <c r="AA75" i="10"/>
  <c r="J76" i="10"/>
  <c r="L76" i="10"/>
  <c r="S76" i="10"/>
  <c r="T76" i="10"/>
  <c r="Z76" i="10"/>
  <c r="AA76" i="10"/>
  <c r="O75" i="10" l="1"/>
  <c r="U74" i="10"/>
  <c r="V74" i="10" s="1"/>
  <c r="O73" i="10"/>
  <c r="U75" i="10"/>
  <c r="V73" i="10"/>
  <c r="W73" i="10" s="1"/>
  <c r="O74" i="10"/>
  <c r="M75" i="10"/>
  <c r="U76" i="10"/>
  <c r="V76" i="10" s="1"/>
  <c r="O76" i="10"/>
  <c r="J77" i="10"/>
  <c r="L77" i="10"/>
  <c r="S77" i="10"/>
  <c r="T77" i="10"/>
  <c r="Z77" i="10"/>
  <c r="AA77" i="10"/>
  <c r="J78" i="10"/>
  <c r="L78" i="10"/>
  <c r="S78" i="10"/>
  <c r="U78" i="10" s="1"/>
  <c r="T78" i="10"/>
  <c r="Z78" i="10"/>
  <c r="AA78" i="10"/>
  <c r="J79" i="10"/>
  <c r="L79" i="10"/>
  <c r="S79" i="10"/>
  <c r="T79" i="10"/>
  <c r="Z79" i="10"/>
  <c r="AA79" i="10"/>
  <c r="J81" i="10"/>
  <c r="L81" i="10"/>
  <c r="S81" i="10"/>
  <c r="U81" i="10" s="1"/>
  <c r="T81" i="10"/>
  <c r="Z81" i="10"/>
  <c r="AA81" i="10"/>
  <c r="J80" i="10"/>
  <c r="L80" i="10" s="1"/>
  <c r="S80" i="10"/>
  <c r="V80" i="10" s="1"/>
  <c r="T80" i="10"/>
  <c r="Z80" i="10"/>
  <c r="AA80" i="10"/>
  <c r="J82" i="10"/>
  <c r="L82" i="10" s="1"/>
  <c r="S82" i="10"/>
  <c r="U82" i="10" s="1"/>
  <c r="T82" i="10"/>
  <c r="Z82" i="10"/>
  <c r="AA82" i="10"/>
  <c r="J83" i="10"/>
  <c r="L83" i="10"/>
  <c r="S83" i="10"/>
  <c r="U83" i="10" s="1"/>
  <c r="T83" i="10"/>
  <c r="Z83" i="10"/>
  <c r="AA83" i="10"/>
  <c r="J84" i="10"/>
  <c r="L84" i="10" s="1"/>
  <c r="S84" i="10"/>
  <c r="U84" i="10" s="1"/>
  <c r="T84" i="10"/>
  <c r="Z84" i="10"/>
  <c r="AA84" i="10"/>
  <c r="J85" i="10"/>
  <c r="S85" i="10"/>
  <c r="T85" i="10"/>
  <c r="Z85" i="10"/>
  <c r="AA85" i="10"/>
  <c r="J86" i="10"/>
  <c r="L86" i="10"/>
  <c r="S86" i="10"/>
  <c r="T86" i="10"/>
  <c r="Z86" i="10"/>
  <c r="AA86" i="10"/>
  <c r="J87" i="10"/>
  <c r="L87" i="10"/>
  <c r="S87" i="10"/>
  <c r="V87" i="10" s="1"/>
  <c r="T87" i="10"/>
  <c r="Z87" i="10"/>
  <c r="AA87" i="10"/>
  <c r="J88" i="10"/>
  <c r="L88" i="10" s="1"/>
  <c r="S88" i="10"/>
  <c r="T88" i="10"/>
  <c r="Z88" i="10"/>
  <c r="AA88" i="10"/>
  <c r="J89" i="10"/>
  <c r="L89" i="10"/>
  <c r="S89" i="10"/>
  <c r="T89" i="10"/>
  <c r="Z89" i="10"/>
  <c r="AA89" i="10"/>
  <c r="J90" i="10"/>
  <c r="L90" i="10" s="1"/>
  <c r="S90" i="10"/>
  <c r="T90" i="10"/>
  <c r="Z90" i="10"/>
  <c r="AA90" i="10"/>
  <c r="J91" i="10"/>
  <c r="L91" i="10"/>
  <c r="S91" i="10"/>
  <c r="T91" i="10"/>
  <c r="Z91" i="10"/>
  <c r="AA91" i="10"/>
  <c r="L85" i="10" l="1"/>
  <c r="U79" i="10"/>
  <c r="V79" i="10" s="1"/>
  <c r="W79" i="10" s="1"/>
  <c r="M73" i="10"/>
  <c r="U91" i="10"/>
  <c r="V91" i="10" s="1"/>
  <c r="W91" i="10" s="1"/>
  <c r="O79" i="10"/>
  <c r="U85" i="10"/>
  <c r="V85" i="10" s="1"/>
  <c r="O77" i="10"/>
  <c r="U87" i="10"/>
  <c r="W74" i="10"/>
  <c r="M74" i="10" s="1"/>
  <c r="W76" i="10"/>
  <c r="M76" i="10" s="1"/>
  <c r="U77" i="10"/>
  <c r="V77" i="10" s="1"/>
  <c r="W77" i="10" s="1"/>
  <c r="M77" i="10" s="1"/>
  <c r="U86" i="10"/>
  <c r="V86" i="10" s="1"/>
  <c r="W86" i="10" s="1"/>
  <c r="U88" i="10"/>
  <c r="V88" i="10" s="1"/>
  <c r="O78" i="10"/>
  <c r="V78" i="10"/>
  <c r="O81" i="10"/>
  <c r="V81" i="10"/>
  <c r="O90" i="10"/>
  <c r="U89" i="10"/>
  <c r="V89" i="10" s="1"/>
  <c r="W89" i="10" s="1"/>
  <c r="M89" i="10" s="1"/>
  <c r="O80" i="10"/>
  <c r="U90" i="10"/>
  <c r="V90" i="10" s="1"/>
  <c r="W90" i="10" s="1"/>
  <c r="M90" i="10" s="1"/>
  <c r="O86" i="10"/>
  <c r="U80" i="10"/>
  <c r="W80" i="10"/>
  <c r="M80" i="10" s="1"/>
  <c r="O82" i="10"/>
  <c r="V82" i="10"/>
  <c r="O83" i="10"/>
  <c r="V83" i="10"/>
  <c r="O84" i="10"/>
  <c r="V84" i="10"/>
  <c r="O85" i="10"/>
  <c r="O87" i="10"/>
  <c r="W87" i="10"/>
  <c r="M87" i="10" s="1"/>
  <c r="O88" i="10"/>
  <c r="O89" i="10"/>
  <c r="O91" i="10"/>
  <c r="J93" i="10"/>
  <c r="L93" i="10" s="1"/>
  <c r="S93" i="10"/>
  <c r="U93" i="10" s="1"/>
  <c r="T93" i="10"/>
  <c r="Z93" i="10"/>
  <c r="AA93" i="10"/>
  <c r="J94" i="10"/>
  <c r="L94" i="10" s="1"/>
  <c r="E17" i="1" s="1"/>
  <c r="S94" i="10"/>
  <c r="V94" i="10" s="1"/>
  <c r="T94" i="10"/>
  <c r="Z94" i="10"/>
  <c r="AA94" i="10"/>
  <c r="J95" i="10"/>
  <c r="L95" i="10"/>
  <c r="S95" i="10"/>
  <c r="T95" i="10"/>
  <c r="Z95" i="10"/>
  <c r="AA95" i="10"/>
  <c r="J96" i="10"/>
  <c r="G9" i="1" s="1"/>
  <c r="L96" i="10"/>
  <c r="S96" i="10"/>
  <c r="T96" i="10"/>
  <c r="Z96" i="10"/>
  <c r="AA96" i="10"/>
  <c r="J97" i="10"/>
  <c r="L97" i="10"/>
  <c r="S97" i="10"/>
  <c r="V97" i="10" s="1"/>
  <c r="T97" i="10"/>
  <c r="Z97" i="10"/>
  <c r="AA97" i="10"/>
  <c r="J98" i="10"/>
  <c r="L98" i="10"/>
  <c r="S98" i="10"/>
  <c r="T98" i="10"/>
  <c r="Z98" i="10"/>
  <c r="AA98" i="10"/>
  <c r="J99" i="10"/>
  <c r="L99" i="10" s="1"/>
  <c r="S99" i="10"/>
  <c r="T99" i="10"/>
  <c r="Z99" i="10"/>
  <c r="AA99" i="10"/>
  <c r="E16" i="1" l="1"/>
  <c r="G10" i="1"/>
  <c r="F10" i="1"/>
  <c r="F9" i="1"/>
  <c r="U94" i="10"/>
  <c r="U97" i="10"/>
  <c r="M79" i="10"/>
  <c r="M91" i="10"/>
  <c r="W78" i="10"/>
  <c r="M78" i="10" s="1"/>
  <c r="W81" i="10"/>
  <c r="M81" i="10" s="1"/>
  <c r="U96" i="10"/>
  <c r="V96" i="10" s="1"/>
  <c r="M86" i="10"/>
  <c r="W82" i="10"/>
  <c r="M82" i="10" s="1"/>
  <c r="W83" i="10"/>
  <c r="M83" i="10" s="1"/>
  <c r="W84" i="10"/>
  <c r="M84" i="10" s="1"/>
  <c r="W85" i="10"/>
  <c r="M85" i="10" s="1"/>
  <c r="W88" i="10"/>
  <c r="M88" i="10" s="1"/>
  <c r="U95" i="10"/>
  <c r="V95" i="10" s="1"/>
  <c r="U99" i="10"/>
  <c r="V99" i="10" s="1"/>
  <c r="O93" i="10"/>
  <c r="V93" i="10"/>
  <c r="O94" i="10"/>
  <c r="J10" i="1" s="1"/>
  <c r="W94" i="10"/>
  <c r="M94" i="10" s="1"/>
  <c r="O95" i="10"/>
  <c r="O96" i="10"/>
  <c r="O97" i="10"/>
  <c r="W97" i="10"/>
  <c r="M97" i="10" s="1"/>
  <c r="U98" i="10"/>
  <c r="V98" i="10" s="1"/>
  <c r="O98" i="10"/>
  <c r="O99" i="10"/>
  <c r="H10" i="1" l="1"/>
  <c r="D17" i="1"/>
  <c r="W93" i="10"/>
  <c r="M93" i="10" s="1"/>
  <c r="W95" i="10"/>
  <c r="M95" i="10" s="1"/>
  <c r="W96" i="10"/>
  <c r="M96" i="10" s="1"/>
  <c r="W98" i="10"/>
  <c r="M98" i="10" s="1"/>
  <c r="W99" i="10"/>
  <c r="M99" i="10" s="1"/>
  <c r="J100" i="10"/>
  <c r="L100" i="10"/>
  <c r="S100" i="10"/>
  <c r="U100" i="10" s="1"/>
  <c r="T100" i="10"/>
  <c r="Z100" i="10"/>
  <c r="AA100" i="10"/>
  <c r="J101" i="10"/>
  <c r="L101" i="10"/>
  <c r="S101" i="10"/>
  <c r="T101" i="10"/>
  <c r="Z101" i="10"/>
  <c r="AA101" i="10"/>
  <c r="J102" i="10"/>
  <c r="L102" i="10"/>
  <c r="S102" i="10"/>
  <c r="T102" i="10"/>
  <c r="Z102" i="10"/>
  <c r="AA102" i="10"/>
  <c r="J104" i="10"/>
  <c r="L104" i="10"/>
  <c r="S104" i="10"/>
  <c r="T104" i="10"/>
  <c r="Z104" i="10"/>
  <c r="AA104" i="10"/>
  <c r="J105" i="10"/>
  <c r="L105" i="10"/>
  <c r="S105" i="10"/>
  <c r="U105" i="10" s="1"/>
  <c r="T105" i="10"/>
  <c r="Z105" i="10"/>
  <c r="AA105" i="10"/>
  <c r="V100" i="10" l="1"/>
  <c r="W100" i="10" s="1"/>
  <c r="U102" i="10"/>
  <c r="V102" i="10" s="1"/>
  <c r="W102" i="10" s="1"/>
  <c r="O101" i="10"/>
  <c r="V105" i="10"/>
  <c r="W105" i="10" s="1"/>
  <c r="M105" i="10" s="1"/>
  <c r="U104" i="10"/>
  <c r="V104" i="10" s="1"/>
  <c r="W104" i="10" s="1"/>
  <c r="M104" i="10" s="1"/>
  <c r="U101" i="10"/>
  <c r="V101" i="10" s="1"/>
  <c r="W101" i="10" s="1"/>
  <c r="O100" i="10"/>
  <c r="O102" i="10"/>
  <c r="O104" i="10"/>
  <c r="O105" i="10"/>
  <c r="Z107" i="10"/>
  <c r="Z108" i="10"/>
  <c r="Z109" i="10"/>
  <c r="Z110" i="10"/>
  <c r="Z111" i="10"/>
  <c r="Z112" i="10"/>
  <c r="Z113" i="10"/>
  <c r="Z114" i="10"/>
  <c r="Z106" i="10"/>
  <c r="AA106" i="10"/>
  <c r="AA107" i="10"/>
  <c r="AA108" i="10"/>
  <c r="AA109" i="10"/>
  <c r="AA110" i="10"/>
  <c r="AA111" i="10"/>
  <c r="AA112" i="10"/>
  <c r="AA113" i="10"/>
  <c r="AA114" i="10"/>
  <c r="O113" i="10" l="1"/>
  <c r="O109" i="10"/>
  <c r="O107" i="10"/>
  <c r="O106" i="10"/>
  <c r="O114" i="10"/>
  <c r="O110" i="10"/>
  <c r="M100" i="10"/>
  <c r="O112" i="10"/>
  <c r="O111" i="10"/>
  <c r="O108" i="10"/>
  <c r="M101" i="10"/>
  <c r="M102" i="10"/>
  <c r="T156" i="10"/>
  <c r="S156" i="10"/>
  <c r="V156" i="10" s="1"/>
  <c r="W156" i="10" s="1"/>
  <c r="L146" i="10"/>
  <c r="J146" i="10"/>
  <c r="L145" i="10"/>
  <c r="J145" i="10"/>
  <c r="L144" i="10"/>
  <c r="J144" i="10"/>
  <c r="L143" i="10"/>
  <c r="J143" i="10"/>
  <c r="L142" i="10"/>
  <c r="J142" i="10"/>
  <c r="L141" i="10"/>
  <c r="J141" i="10"/>
  <c r="L140" i="10"/>
  <c r="J140" i="10"/>
  <c r="L139" i="10"/>
  <c r="J139" i="10"/>
  <c r="T138" i="10"/>
  <c r="S138" i="10"/>
  <c r="U138" i="10" s="1"/>
  <c r="L138" i="10"/>
  <c r="J138" i="10"/>
  <c r="T137" i="10"/>
  <c r="S137" i="10"/>
  <c r="U137" i="10" s="1"/>
  <c r="L137" i="10"/>
  <c r="J137" i="10"/>
  <c r="T136" i="10"/>
  <c r="S136" i="10"/>
  <c r="U136" i="10" s="1"/>
  <c r="L136" i="10"/>
  <c r="J136" i="10"/>
  <c r="T135" i="10"/>
  <c r="S135" i="10"/>
  <c r="U135" i="10" s="1"/>
  <c r="L135" i="10"/>
  <c r="J135" i="10"/>
  <c r="T134" i="10"/>
  <c r="S134" i="10"/>
  <c r="U134" i="10" s="1"/>
  <c r="L134" i="10"/>
  <c r="J134" i="10"/>
  <c r="T133" i="10"/>
  <c r="S133" i="10"/>
  <c r="U133" i="10" s="1"/>
  <c r="L133" i="10"/>
  <c r="J133" i="10"/>
  <c r="T132" i="10"/>
  <c r="S132" i="10"/>
  <c r="U132" i="10" s="1"/>
  <c r="L132" i="10"/>
  <c r="J132" i="10"/>
  <c r="T131" i="10"/>
  <c r="S131" i="10"/>
  <c r="U131" i="10" s="1"/>
  <c r="L131" i="10"/>
  <c r="J131" i="10"/>
  <c r="T130" i="10"/>
  <c r="S130" i="10"/>
  <c r="U130" i="10" s="1"/>
  <c r="L130" i="10"/>
  <c r="J130" i="10"/>
  <c r="T129" i="10"/>
  <c r="S129" i="10"/>
  <c r="U129" i="10" s="1"/>
  <c r="L129" i="10"/>
  <c r="J129" i="10"/>
  <c r="T128" i="10"/>
  <c r="S128" i="10"/>
  <c r="U128" i="10" s="1"/>
  <c r="L128" i="10"/>
  <c r="J128" i="10"/>
  <c r="T127" i="10"/>
  <c r="S127" i="10"/>
  <c r="U127" i="10" s="1"/>
  <c r="L127" i="10"/>
  <c r="J127" i="10"/>
  <c r="T126" i="10"/>
  <c r="S126" i="10"/>
  <c r="U126" i="10" s="1"/>
  <c r="L126" i="10"/>
  <c r="J126" i="10"/>
  <c r="T125" i="10"/>
  <c r="S125" i="10"/>
  <c r="U125" i="10" s="1"/>
  <c r="L125" i="10"/>
  <c r="J125" i="10"/>
  <c r="T124" i="10"/>
  <c r="S124" i="10"/>
  <c r="U124" i="10" s="1"/>
  <c r="L124" i="10"/>
  <c r="J124" i="10"/>
  <c r="T123" i="10"/>
  <c r="S123" i="10"/>
  <c r="U123" i="10" s="1"/>
  <c r="L123" i="10"/>
  <c r="J123" i="10"/>
  <c r="T122" i="10"/>
  <c r="S122" i="10"/>
  <c r="V122" i="10" s="1"/>
  <c r="W122" i="10" s="1"/>
  <c r="L122" i="10"/>
  <c r="J122" i="10"/>
  <c r="T121" i="10"/>
  <c r="S121" i="10"/>
  <c r="U121" i="10" s="1"/>
  <c r="L121" i="10"/>
  <c r="J121" i="10"/>
  <c r="T120" i="10"/>
  <c r="S120" i="10"/>
  <c r="V120" i="10" s="1"/>
  <c r="L120" i="10"/>
  <c r="J120" i="10"/>
  <c r="T119" i="10"/>
  <c r="S119" i="10"/>
  <c r="U119" i="10" s="1"/>
  <c r="L119" i="10"/>
  <c r="J119" i="10"/>
  <c r="T118" i="10"/>
  <c r="S118" i="10"/>
  <c r="V118" i="10" s="1"/>
  <c r="L118" i="10"/>
  <c r="J118" i="10"/>
  <c r="T117" i="10"/>
  <c r="S117" i="10"/>
  <c r="U117" i="10" s="1"/>
  <c r="L117" i="10"/>
  <c r="J117" i="10"/>
  <c r="T116" i="10"/>
  <c r="S116" i="10"/>
  <c r="V116" i="10" s="1"/>
  <c r="L116" i="10"/>
  <c r="J116" i="10"/>
  <c r="T115" i="10"/>
  <c r="S115" i="10"/>
  <c r="U115" i="10" s="1"/>
  <c r="L115" i="10"/>
  <c r="J115" i="10"/>
  <c r="T114" i="10"/>
  <c r="S114" i="10"/>
  <c r="L114" i="10"/>
  <c r="J114" i="10"/>
  <c r="T113" i="10"/>
  <c r="S113" i="10"/>
  <c r="U113" i="10" s="1"/>
  <c r="J113" i="10"/>
  <c r="L113" i="10" s="1"/>
  <c r="T112" i="10"/>
  <c r="S112" i="10"/>
  <c r="J112" i="10"/>
  <c r="L112" i="10" s="1"/>
  <c r="T111" i="10"/>
  <c r="S111" i="10"/>
  <c r="V111" i="10" s="1"/>
  <c r="L111" i="10"/>
  <c r="J111" i="10"/>
  <c r="T110" i="10"/>
  <c r="S110" i="10"/>
  <c r="V110" i="10" s="1"/>
  <c r="L110" i="10"/>
  <c r="J110" i="10"/>
  <c r="T109" i="10"/>
  <c r="S109" i="10"/>
  <c r="V109" i="10" s="1"/>
  <c r="L109" i="10"/>
  <c r="J109" i="10"/>
  <c r="T108" i="10"/>
  <c r="S108" i="10"/>
  <c r="J108" i="10"/>
  <c r="L108" i="10" s="1"/>
  <c r="T107" i="10"/>
  <c r="S107" i="10"/>
  <c r="J107" i="10"/>
  <c r="L107" i="10" s="1"/>
  <c r="T106" i="10"/>
  <c r="S106" i="10"/>
  <c r="J106" i="10"/>
  <c r="G8" i="1" l="1"/>
  <c r="G11" i="1" s="1"/>
  <c r="C15" i="1"/>
  <c r="J9" i="1"/>
  <c r="J11" i="1"/>
  <c r="J8" i="1"/>
  <c r="V129" i="10"/>
  <c r="V132" i="10"/>
  <c r="W132" i="10" s="1"/>
  <c r="U116" i="10"/>
  <c r="U120" i="10"/>
  <c r="V137" i="10"/>
  <c r="W137" i="10" s="1"/>
  <c r="M137" i="10" s="1"/>
  <c r="V124" i="10"/>
  <c r="W124" i="10" s="1"/>
  <c r="M124" i="10" s="1"/>
  <c r="V125" i="10"/>
  <c r="V133" i="10"/>
  <c r="W133" i="10" s="1"/>
  <c r="M133" i="10" s="1"/>
  <c r="U114" i="10"/>
  <c r="V114" i="10" s="1"/>
  <c r="W114" i="10" s="1"/>
  <c r="M114" i="10" s="1"/>
  <c r="U118" i="10"/>
  <c r="U122" i="10"/>
  <c r="V128" i="10"/>
  <c r="W128" i="10" s="1"/>
  <c r="V136" i="10"/>
  <c r="W136" i="10" s="1"/>
  <c r="M136" i="10" s="1"/>
  <c r="U156" i="10"/>
  <c r="U108" i="10"/>
  <c r="V108" i="10" s="1"/>
  <c r="W108" i="10" s="1"/>
  <c r="M108" i="10" s="1"/>
  <c r="U109" i="10"/>
  <c r="V115" i="10"/>
  <c r="W115" i="10" s="1"/>
  <c r="V117" i="10"/>
  <c r="W117" i="10" s="1"/>
  <c r="M117" i="10" s="1"/>
  <c r="V119" i="10"/>
  <c r="W119" i="10" s="1"/>
  <c r="V121" i="10"/>
  <c r="W121" i="10" s="1"/>
  <c r="M121" i="10" s="1"/>
  <c r="V123" i="10"/>
  <c r="W123" i="10" s="1"/>
  <c r="V127" i="10"/>
  <c r="W127" i="10" s="1"/>
  <c r="M127" i="10" s="1"/>
  <c r="V131" i="10"/>
  <c r="W131" i="10" s="1"/>
  <c r="M131" i="10" s="1"/>
  <c r="V135" i="10"/>
  <c r="W135" i="10" s="1"/>
  <c r="M135" i="10" s="1"/>
  <c r="V126" i="10"/>
  <c r="W126" i="10" s="1"/>
  <c r="V130" i="10"/>
  <c r="W130" i="10" s="1"/>
  <c r="V134" i="10"/>
  <c r="W134" i="10" s="1"/>
  <c r="M134" i="10" s="1"/>
  <c r="V138" i="10"/>
  <c r="W138" i="10" s="1"/>
  <c r="M115" i="10"/>
  <c r="M122" i="10"/>
  <c r="M132" i="10"/>
  <c r="U106" i="10"/>
  <c r="V106" i="10" s="1"/>
  <c r="W106" i="10" s="1"/>
  <c r="M106" i="10" s="1"/>
  <c r="U110" i="10"/>
  <c r="V113" i="10"/>
  <c r="W113" i="10" s="1"/>
  <c r="M113" i="10" s="1"/>
  <c r="W116" i="10"/>
  <c r="M116" i="10" s="1"/>
  <c r="W118" i="10"/>
  <c r="M118" i="10" s="1"/>
  <c r="W120" i="10"/>
  <c r="M120" i="10" s="1"/>
  <c r="W125" i="10"/>
  <c r="M125" i="10" s="1"/>
  <c r="W129" i="10"/>
  <c r="M129" i="10" s="1"/>
  <c r="U107" i="10"/>
  <c r="V107" i="10" s="1"/>
  <c r="W107" i="10" s="1"/>
  <c r="M107" i="10" s="1"/>
  <c r="U111" i="10"/>
  <c r="W111" i="10"/>
  <c r="M111" i="10" s="1"/>
  <c r="W109" i="10"/>
  <c r="M109" i="10" s="1"/>
  <c r="W110" i="10"/>
  <c r="M110" i="10" s="1"/>
  <c r="U112" i="10"/>
  <c r="V112" i="10" s="1"/>
  <c r="E9" i="1"/>
  <c r="L106" i="10"/>
  <c r="C17" i="1" s="1"/>
  <c r="C16" i="1" l="1"/>
  <c r="C18" i="1" s="1"/>
  <c r="B16" i="1"/>
  <c r="F8" i="1"/>
  <c r="E15" i="1"/>
  <c r="B17" i="1"/>
  <c r="B15" i="1"/>
  <c r="M128" i="10"/>
  <c r="M119" i="10"/>
  <c r="M126" i="10"/>
  <c r="M123" i="10"/>
  <c r="M138" i="10"/>
  <c r="M130" i="10"/>
  <c r="E11" i="1"/>
  <c r="W112" i="10"/>
  <c r="M112" i="10" s="1"/>
  <c r="I8" i="1" s="1" a="1"/>
  <c r="I8" i="1" s="1"/>
  <c r="E18" i="1" l="1"/>
  <c r="B18" i="1"/>
  <c r="H8" i="1"/>
  <c r="D15" i="1"/>
  <c r="F11" i="1"/>
  <c r="I11" i="1"/>
  <c r="I10" i="1" a="1"/>
  <c r="I10" i="1" s="1"/>
  <c r="I9" i="1" a="1"/>
  <c r="I9" i="1" s="1"/>
  <c r="D16" i="1"/>
  <c r="H9" i="1"/>
  <c r="D18" i="1" l="1"/>
  <c r="H11" i="1"/>
</calcChain>
</file>

<file path=xl/sharedStrings.xml><?xml version="1.0" encoding="utf-8"?>
<sst xmlns="http://schemas.openxmlformats.org/spreadsheetml/2006/main" count="681" uniqueCount="242">
  <si>
    <t>W</t>
  </si>
  <si>
    <t>L</t>
  </si>
  <si>
    <t>P</t>
  </si>
  <si>
    <t>PCT</t>
  </si>
  <si>
    <t>UNITS</t>
  </si>
  <si>
    <t>OVERALL</t>
  </si>
  <si>
    <t>TEAM</t>
  </si>
  <si>
    <t>TOTAL</t>
  </si>
  <si>
    <t>O/U</t>
  </si>
  <si>
    <t>OPPONENT</t>
  </si>
  <si>
    <t>RESULT</t>
  </si>
  <si>
    <t>SIDE</t>
  </si>
  <si>
    <t>RISKED</t>
  </si>
  <si>
    <t>ROI</t>
  </si>
  <si>
    <t>TEAM CLOSE</t>
  </si>
  <si>
    <t>OPP. CLOSE</t>
  </si>
  <si>
    <t>TEAM PROB%</t>
  </si>
  <si>
    <t>OPP. PROB%</t>
  </si>
  <si>
    <t> </t>
  </si>
  <si>
    <t>PROB% SUM</t>
  </si>
  <si>
    <t>NO-VIG%</t>
  </si>
  <si>
    <t>MY LINE%</t>
  </si>
  <si>
    <t>NO-VIG CALCULATOR</t>
  </si>
  <si>
    <t>OVER</t>
  </si>
  <si>
    <t>UNDER</t>
  </si>
  <si>
    <t>Jacksonville</t>
  </si>
  <si>
    <t>Arizona</t>
  </si>
  <si>
    <t>Philadelphia</t>
  </si>
  <si>
    <t>Seattle</t>
  </si>
  <si>
    <t>Oakland</t>
  </si>
  <si>
    <t>NE/LAC (Teaser)</t>
  </si>
  <si>
    <t>Dallas 1H</t>
  </si>
  <si>
    <t>Denver 1H</t>
  </si>
  <si>
    <t>Cincinnati 1H</t>
  </si>
  <si>
    <t xml:space="preserve">  </t>
  </si>
  <si>
    <t xml:space="preserve">   </t>
  </si>
  <si>
    <t>CLAIMED LINE</t>
  </si>
  <si>
    <t>CLAIMED LINE%</t>
  </si>
  <si>
    <t>ACTUAL LINE%</t>
  </si>
  <si>
    <t>LINE DIFF.%</t>
  </si>
  <si>
    <t>Jacksonville 1H</t>
  </si>
  <si>
    <t>Green Bay</t>
  </si>
  <si>
    <t>Dallas</t>
  </si>
  <si>
    <t>Indianapolis</t>
  </si>
  <si>
    <t>PIT/DEN (Teaser)</t>
  </si>
  <si>
    <t>NY Giants</t>
  </si>
  <si>
    <t>Washington</t>
  </si>
  <si>
    <t>Miami</t>
  </si>
  <si>
    <t>Cleveland</t>
  </si>
  <si>
    <t>Atlanta</t>
  </si>
  <si>
    <t>Chicago</t>
  </si>
  <si>
    <t>Chicago 1H</t>
  </si>
  <si>
    <t>MIN/LAC (Teaser)</t>
  </si>
  <si>
    <t>TYPE</t>
  </si>
  <si>
    <t>Personal Plays</t>
  </si>
  <si>
    <t>Computer Overs Leans</t>
  </si>
  <si>
    <t>Computer Unders</t>
  </si>
  <si>
    <t>LA Rams</t>
  </si>
  <si>
    <t>Cincinnati</t>
  </si>
  <si>
    <t>LA Chargers</t>
  </si>
  <si>
    <t>Baltimore 1H</t>
  </si>
  <si>
    <t>Denver</t>
  </si>
  <si>
    <t>Detroit</t>
  </si>
  <si>
    <t>LAR/ATL (Teaser)</t>
  </si>
  <si>
    <t>Detroit 1H</t>
  </si>
  <si>
    <t>Pittsburgh 1H</t>
  </si>
  <si>
    <t>CAR/HOU (Teaser)</t>
  </si>
  <si>
    <t>Green Bay TT</t>
  </si>
  <si>
    <t>Kansas City</t>
  </si>
  <si>
    <t>New Orleans</t>
  </si>
  <si>
    <t>RELEASE TIME</t>
  </si>
  <si>
    <t>Thu, 7 Sep 2017 13:55:12 -0700 (PDT)</t>
  </si>
  <si>
    <t>Thu, 7 Sep 2017 13:47:10 -0700 (PDT)</t>
  </si>
  <si>
    <t>Fri, 8 Sep 2017 17:47:11 -0700 (PDT)</t>
  </si>
  <si>
    <t>Fri, 8 Sep 2017 17:49:11 -0700 (PDT)</t>
  </si>
  <si>
    <t>Sat, 9 Sep 2017 16:54:12 -0700 (PDT)</t>
  </si>
  <si>
    <t>Sun, 10 Sep 2017 07:42:52 -0700 (PDT)</t>
  </si>
  <si>
    <t>Sun, 10 Sep 2017 09:31:42 -0700 (PDT)</t>
  </si>
  <si>
    <t>Thu, 7 Sep 2017 13:41:10 -0700 (PDT)</t>
  </si>
  <si>
    <t>Sun, 10 Sep 2017 08:44:31 -0700 (PDT)</t>
  </si>
  <si>
    <t>Houston</t>
  </si>
  <si>
    <t>KC/DEN</t>
  </si>
  <si>
    <t>Baltimore</t>
  </si>
  <si>
    <t>Tennessee</t>
  </si>
  <si>
    <t>Thu, 14 Sep 2017 14:20:11 -0700 (PDT)</t>
  </si>
  <si>
    <t>Fri, 15 Sep 2017 16:05:57 -0700 (PDT)</t>
  </si>
  <si>
    <t>W/A LINE</t>
  </si>
  <si>
    <t>Warren Sharp's 2017-18 NFL PICKS</t>
  </si>
  <si>
    <t>NO-VIG CLV</t>
  </si>
  <si>
    <t>Sat, 16 Sep 2017 09:30:11 -0700 (PDT)</t>
  </si>
  <si>
    <t>Sun, 17 Sep 2017 07:29:39 -0700 (PDT)</t>
  </si>
  <si>
    <t>NY Giants 1H</t>
  </si>
  <si>
    <t>Wed, 20 Sep 2017 19:30:12 -0700 (PDT)</t>
  </si>
  <si>
    <t>Sat, 16 Sep 2017 09:24:26 -0700 (PDT)</t>
  </si>
  <si>
    <t>MIN/DAL</t>
  </si>
  <si>
    <t>Fri, 22 Sep 2017 12:07:13 -0700 (PDT)</t>
  </si>
  <si>
    <t>Sun, 24 Sep 2017 05:14:11 -0700 (PDT)</t>
  </si>
  <si>
    <t>Sun, 24 Sep 2017 06:35:11 -0700 (PDT)</t>
  </si>
  <si>
    <t>Sun, 24 Sep 2017 07:29:41 -0700 (PDT)</t>
  </si>
  <si>
    <t>Sun, 24 Sep 2017 08:36:28 -0700 (PDT)</t>
  </si>
  <si>
    <t>Sun, 24 Sep 2017 09:50:01 -0700 (PDT)</t>
  </si>
  <si>
    <t>NY Jets</t>
  </si>
  <si>
    <t>Pittsburgh</t>
  </si>
  <si>
    <t>TB/KC</t>
  </si>
  <si>
    <t>Wed, 27 Sep 2017 07:00:13 -0700 (PDT)</t>
  </si>
  <si>
    <t>Wed, 27 Sep 2017 07:50:13 -0700 (PDT)</t>
  </si>
  <si>
    <t>Fri, 29 Sep 2017 11:40:13 -0700 (PDT)</t>
  </si>
  <si>
    <t>Fri, 29 Sep 2017 11:42:13 -0700 (PDT)</t>
  </si>
  <si>
    <t>Sun, 1 Oct 2017 06:41:06 -0700 (PDT)</t>
  </si>
  <si>
    <t>Sun, 1 Oct 2017 06:42:12 -0700 (PDT)</t>
  </si>
  <si>
    <t>Sun, 1 Oct 2017 07:10:12 -0700 (PDT)</t>
  </si>
  <si>
    <t>Sun, 1 Oct 2017 09:36:13 -0700 (PDT)</t>
  </si>
  <si>
    <t>Thu, 5 Oct 2017 16:30:12 -0700 (PDT)</t>
  </si>
  <si>
    <t>Thu, 5 Oct 2017 16:32:12 -0700 (PDT)</t>
  </si>
  <si>
    <t>Thu, 5 Oct 2017 16:53:11 -0700 (PDT)</t>
  </si>
  <si>
    <t>Fri, 6 Oct 2017 08:21:11 -0700 (PDT)</t>
  </si>
  <si>
    <t>Fri, 6 Oct 2017 19:00:11 -0700 (PDT)</t>
  </si>
  <si>
    <t>Sun, 8 Oct 2017 13:15:12 -0700 (PDT)</t>
  </si>
  <si>
    <t>Sun, 8 Oct 2017 16:44:06 -0700 (PDT)</t>
  </si>
  <si>
    <t>Tue, 10 Oct 2017 08:30:11 -0700 (PDT)</t>
  </si>
  <si>
    <t>Fri, 13 Oct 2017 13:10:12 -0700 (PDT)</t>
  </si>
  <si>
    <t>Sat, 14 Oct 2017 11:00:12 -0700 (PDT)</t>
  </si>
  <si>
    <t>Sun, 15 Oct 2017 07:00:12 -0700 (PDT)</t>
  </si>
  <si>
    <t>Fri, 20 Oct 2017 08:10:11 -0700 (PDT)</t>
  </si>
  <si>
    <t>Fri, 20 Oct 2017 11:31:11 -0700 (PDT)</t>
  </si>
  <si>
    <t>Sun, 22 Oct 2017 06:45:17 -0700 (PDT)</t>
  </si>
  <si>
    <t>Sun, 22 Oct 2017 06:48:12 -0700 (PDT)</t>
  </si>
  <si>
    <t>Sun, 22 Oct 2017 06:51:12 -0700 (PDT)</t>
  </si>
  <si>
    <t>Sun, 22 Oct 2017 06:54:37 -0700 (PDT)</t>
  </si>
  <si>
    <t>Indianapolis 1H</t>
  </si>
  <si>
    <t>Sun, 22 Oct 2017 11:40:16 -0700 (PDT)</t>
  </si>
  <si>
    <t>LA Rams 2H</t>
  </si>
  <si>
    <t>Sun, 22 Oct 2017 16:48:25 -0700 (PDT)</t>
  </si>
  <si>
    <t>Atlanta TT</t>
  </si>
  <si>
    <t>Mon, 23 Oct 2017 10:17:54 -0700 (PDT)</t>
  </si>
  <si>
    <t>Fri, 27 Oct 2017 12:21:12 -0700 (PDT)</t>
  </si>
  <si>
    <t>Sat, 28 Oct 2017 19:05:12 -0700 (PDT)</t>
  </si>
  <si>
    <t>Sun, 29 Oct 2017 07:00:12 -0700 (PDT)</t>
  </si>
  <si>
    <t>OAK/CAR (Teaser)</t>
  </si>
  <si>
    <t>Sun, 29 Oct 2017 08:10:12 -0700 (PDT)</t>
  </si>
  <si>
    <t>Sun, 29 Oct 2017 08:16:11 -0700 (PDT)</t>
  </si>
  <si>
    <t>Sun, 29 Oct 2017 09:53:14 -0700 (PDT)</t>
  </si>
  <si>
    <t>San Francisco</t>
  </si>
  <si>
    <t>Tue, 31 Oct 2017 13:12:12 -0700 (PDT)</t>
  </si>
  <si>
    <t>Fri, 3 Nov 2017 08:50:14 -0700 (PDT)</t>
  </si>
  <si>
    <t>Fri, 3 Nov 2017 08:54:13 -0700 (PDT)</t>
  </si>
  <si>
    <t>ML</t>
  </si>
  <si>
    <t>Fri, 3 Nov 2017 08:58:14 -0700 (PDT)</t>
  </si>
  <si>
    <t>Fri, 3 Nov 2017 09:02:11 -0700 (PDT)</t>
  </si>
  <si>
    <t>Philadelphia 1H</t>
  </si>
  <si>
    <t>Sun, 5 Nov 2017 06:50:13 -0800 (PST)</t>
  </si>
  <si>
    <t>Sun, 5 Nov 2017 08:00:12 -0800 (PST)</t>
  </si>
  <si>
    <t>Tennessee 1H</t>
  </si>
  <si>
    <t>Sun, 5 Nov 2017 08:37:26 -0800 (PST)</t>
  </si>
  <si>
    <t>SEA/DEN (Teaser)</t>
  </si>
  <si>
    <t>Wed, 8 Nov 2017 10:50:12 -0800 (PST)</t>
  </si>
  <si>
    <t>Fri, 10 Nov 2017 11:12:40 -0800 (PST)</t>
  </si>
  <si>
    <t>Fri, 10 Nov 2017 16:16:12 -0800 (PST)</t>
  </si>
  <si>
    <t>Washington 1H</t>
  </si>
  <si>
    <t>Fri, 10 Nov 2017 16:25:12 -0800 (PST)</t>
  </si>
  <si>
    <t>Buffalo</t>
  </si>
  <si>
    <t>Fri, 10 Nov 2017 17:06:21 -0800 (PST)</t>
  </si>
  <si>
    <t>Sun, 12 Nov 2017 08:59:04 -0800 (PST)</t>
  </si>
  <si>
    <t>WAS/LAR (Teaser)</t>
  </si>
  <si>
    <t>Mon, 13 Nov 2017 13:50:13 -0800 (PST)</t>
  </si>
  <si>
    <t>New England</t>
  </si>
  <si>
    <t>Wed, 15 Nov 2017 09:22:15 -0800 (PST)</t>
  </si>
  <si>
    <t>Sat, 18 Nov 2017 18:30:16 -0800 (PST)</t>
  </si>
  <si>
    <t>Sun, 19 Nov 2017 09:25:21 -0800 (PST)</t>
  </si>
  <si>
    <t>Wed, 22 Nov 2017 07:06:12 -0800 (PST)</t>
  </si>
  <si>
    <t>Wed, 22 Nov 2017 10:24:35 -0800 (PST)</t>
  </si>
  <si>
    <t>LAC/WAS (Teaser)</t>
  </si>
  <si>
    <t>Sun, 26 Nov 2017 07:05:12 -0800 (PST)</t>
  </si>
  <si>
    <t>Sun, 26 Nov 2017 07:56:15 -0800 (PST)</t>
  </si>
  <si>
    <t>Sun, 26 Nov 2017 09:50:56 -0800 (PST)</t>
  </si>
  <si>
    <t>Buffalo TT</t>
  </si>
  <si>
    <t>NY Jets 1H</t>
  </si>
  <si>
    <t>Wed, 29 Nov 2017 12:26:12 -0800 (PST)</t>
  </si>
  <si>
    <t>Wed, 29 Nov 2017 12:35:12 -0800 (PST)</t>
  </si>
  <si>
    <t>Thu, 30 Nov 2017 10:27:21 -0800 (PST)</t>
  </si>
  <si>
    <t>Thu, 30 Nov 2017 10:32:11 -0800 (PST)</t>
  </si>
  <si>
    <t>Sat, 2 Dec 2017 19:16:16 -0800 (PST)</t>
  </si>
  <si>
    <t>Minnesota</t>
  </si>
  <si>
    <t>Sun, 3 Dec 2017 11:32:19 -0800 (PST)</t>
  </si>
  <si>
    <t>Tampa Bay</t>
  </si>
  <si>
    <t>Tampa Bay 2H</t>
  </si>
  <si>
    <t>Sun, 3 Dec 2017 13:14:15 -0800 (PST)</t>
  </si>
  <si>
    <t>Sun, 3 Dec 2017 16:43:59 -0800 (PST)</t>
  </si>
  <si>
    <t>Tue, 5 Dec 2017 18:45:11 -0800 (PST)</t>
  </si>
  <si>
    <t>Fri, 8 Dec 2017 16:35:12 -0800 (PST)</t>
  </si>
  <si>
    <t>Sat, 9 Dec 2017 18:35:11 -0800 (PST)</t>
  </si>
  <si>
    <t>Sun, 10 Dec 2017 07:40:05 -0800 (PST)</t>
  </si>
  <si>
    <t>Sun, 10 Dec 2017 08:56:34 -0800 (PST)</t>
  </si>
  <si>
    <t>Sun, 10 Dec 2017 09:49:42 -0800 (PST)</t>
  </si>
  <si>
    <t>IND/PHI (Teaser)</t>
  </si>
  <si>
    <t>Sun, 10 Dec 2017 16:11:51 -0800 (PST)</t>
  </si>
  <si>
    <t>Mon, 11 Dec 2017 19:35:33 -0800 (PST)</t>
  </si>
  <si>
    <t>Tue, 12 Dec 2017 19:22:46 -0800 (PST)</t>
  </si>
  <si>
    <t>Sat, 16 Dec 2017 16:55:55 -0800 (PST)</t>
  </si>
  <si>
    <t>LAC/LAR (Teaser)</t>
  </si>
  <si>
    <t>Sun, 17 Dec 2017 09:41:08 -0800 (PST)</t>
  </si>
  <si>
    <t>Sun, 17 Dec 2017 09:48:03 -0800 (PST)</t>
  </si>
  <si>
    <t>LAR/PIT (Teaser)</t>
  </si>
  <si>
    <t>Sun, 17 Dec 2017 12:17:36 -0800 (PST)</t>
  </si>
  <si>
    <t>Fri, 22 Dec 2017 10:21:27 -0800 (PST)</t>
  </si>
  <si>
    <t>CAR/NYG (Teaser)</t>
  </si>
  <si>
    <t>Fri, 22 Dec 2017 19:00:12 -0800 (PST)</t>
  </si>
  <si>
    <t>Sun, 24 Dec 2017 06:44:43 -0800 (PST)</t>
  </si>
  <si>
    <t>Sun, 24 Dec 2017 12:48:38 -0800 (PST)</t>
  </si>
  <si>
    <t>Jacksonville TT</t>
  </si>
  <si>
    <t>Tue, 26 Dec 2017 19:20:46 -0800 (PST)</t>
  </si>
  <si>
    <t>Fri, 29 Dec 2017 07:51:17 -0800 (PST)</t>
  </si>
  <si>
    <t>Fri, 29 Dec 2017 07:56:12 -0800 (PST)</t>
  </si>
  <si>
    <t>Sun, 31 Dec 2017 07:42:27 -0800 (PST)</t>
  </si>
  <si>
    <t>Detroit TT</t>
  </si>
  <si>
    <t>Sun, 31 Dec 2017 13:18:15 -0800 (PST)</t>
  </si>
  <si>
    <t>DAL/BUF</t>
  </si>
  <si>
    <t>Carolina</t>
  </si>
  <si>
    <t>DET/KC</t>
  </si>
  <si>
    <t>RATING</t>
  </si>
  <si>
    <t>BUF/TB</t>
  </si>
  <si>
    <t>@catdrink7</t>
  </si>
  <si>
    <t>WAS/PHI</t>
  </si>
  <si>
    <t>MIN/HOU</t>
  </si>
  <si>
    <t>DAL/NYG</t>
  </si>
  <si>
    <t>San Francisco 1H</t>
  </si>
  <si>
    <t>BUF/LAR</t>
  </si>
  <si>
    <t>KC/SEA</t>
  </si>
  <si>
    <t>SEA/NE</t>
  </si>
  <si>
    <t>TB/ARI</t>
  </si>
  <si>
    <t>Negative values means that he released a better line than what was W/A at the time of release.</t>
  </si>
  <si>
    <t>By example: Releasing a play at -110 when the W/A line is -120 would result in a negative value.</t>
  </si>
  <si>
    <t>LINE DIFF.*²</t>
  </si>
  <si>
    <t>*²LINE DIFF. is the difference between Warren Sharp's claimed line and the W/A line at the time of release.</t>
  </si>
  <si>
    <t>Rest in peace, groovinmahoovin.</t>
  </si>
  <si>
    <t>Pick-by-pick Results</t>
  </si>
  <si>
    <t>Warren Sharp's 2017-18 NFL Results</t>
  </si>
  <si>
    <t>DISCLAIMER: To calculate half-points, the SBR calculator is being used as it is the only publicly available tool.</t>
  </si>
  <si>
    <t>CLV*¹</t>
  </si>
  <si>
    <t>*¹CLV is the W/A line at the time of release against the no-vig closer.</t>
  </si>
  <si>
    <t>The bottom part of the image below is Warren Sharp's "Pick Archive" on his website.</t>
  </si>
  <si>
    <t>ADJUSTED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</si>
</sst>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m/dd/yy;@"/>
    <numFmt numFmtId="165" formatCode="\+###0.00;\-###0.00;###0.00"/>
    <numFmt numFmtId="166" formatCode="\+###0.0;\-###0.0;###0.0"/>
    <numFmt numFmtId="167" formatCode="\+###0.00%;\-###0.00%;###0.00%"/>
  </numFmts>
  <fonts count="32" x14ac:knownFonts="1">
    <font>
      <sz val="12"/>
      <color theme="1"/>
      <name val="Helvetica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Helvetic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u/>
      <sz val="10"/>
      <color theme="10"/>
      <name val="Arial"/>
      <family val="2"/>
    </font>
    <font>
      <b/>
      <sz val="16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0"/>
      <name val="Arial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sz val="10"/>
      <color theme="9"/>
      <name val="Arial"/>
      <family val="2"/>
    </font>
    <font>
      <b/>
      <sz val="10"/>
      <color theme="2" tint="-9.9978637043366805E-2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76">
    <xf numFmtId="0" fontId="0" fillId="0" borderId="0" xfId="0"/>
    <xf numFmtId="0" fontId="18" fillId="0" borderId="1" xfId="0" applyFont="1" applyBorder="1" applyAlignment="1">
      <alignment horizontal="center" vertical="center"/>
    </xf>
    <xf numFmtId="10" fontId="18" fillId="0" borderId="0" xfId="0" applyNumberFormat="1" applyFont="1" applyBorder="1" applyAlignment="1">
      <alignment horizontal="left" vertical="center"/>
    </xf>
    <xf numFmtId="164" fontId="18" fillId="0" borderId="0" xfId="0" applyNumberFormat="1" applyFont="1" applyBorder="1" applyAlignment="1">
      <alignment horizontal="left" vertical="center"/>
    </xf>
    <xf numFmtId="2" fontId="18" fillId="0" borderId="0" xfId="0" applyNumberFormat="1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165" fontId="18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19" fillId="0" borderId="0" xfId="0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center"/>
    </xf>
    <xf numFmtId="166" fontId="18" fillId="0" borderId="1" xfId="0" applyNumberFormat="1" applyFont="1" applyBorder="1" applyAlignment="1">
      <alignment horizontal="right" vertical="center"/>
    </xf>
    <xf numFmtId="166" fontId="18" fillId="0" borderId="0" xfId="0" applyNumberFormat="1" applyFont="1" applyBorder="1" applyAlignment="1">
      <alignment horizontal="right" vertical="center"/>
    </xf>
    <xf numFmtId="0" fontId="22" fillId="0" borderId="0" xfId="0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 applyAlignment="1">
      <alignment horizontal="center" vertical="center"/>
    </xf>
    <xf numFmtId="165" fontId="16" fillId="0" borderId="0" xfId="0" applyNumberFormat="1" applyFont="1" applyBorder="1" applyAlignment="1">
      <alignment horizontal="center" vertical="center"/>
    </xf>
    <xf numFmtId="165" fontId="15" fillId="0" borderId="0" xfId="0" applyNumberFormat="1" applyFont="1" applyBorder="1" applyAlignment="1">
      <alignment horizontal="center" vertical="center"/>
    </xf>
    <xf numFmtId="10" fontId="23" fillId="0" borderId="0" xfId="0" applyNumberFormat="1" applyFont="1" applyBorder="1" applyAlignment="1">
      <alignment horizontal="center" vertical="center"/>
    </xf>
    <xf numFmtId="0" fontId="23" fillId="0" borderId="0" xfId="0" applyFont="1" applyBorder="1" applyAlignment="1">
      <alignment vertical="center"/>
    </xf>
    <xf numFmtId="0" fontId="23" fillId="0" borderId="0" xfId="0" applyFont="1" applyBorder="1" applyAlignment="1">
      <alignment horizontal="center" vertical="center"/>
    </xf>
    <xf numFmtId="164" fontId="14" fillId="0" borderId="0" xfId="0" applyNumberFormat="1" applyFont="1" applyBorder="1" applyAlignment="1">
      <alignment horizontal="left" vertical="center"/>
    </xf>
    <xf numFmtId="2" fontId="14" fillId="0" borderId="0" xfId="0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right" vertical="center"/>
    </xf>
    <xf numFmtId="166" fontId="14" fillId="0" borderId="0" xfId="0" applyNumberFormat="1" applyFont="1" applyBorder="1" applyAlignment="1">
      <alignment horizontal="right" vertical="center"/>
    </xf>
    <xf numFmtId="165" fontId="14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left" vertical="center"/>
    </xf>
    <xf numFmtId="164" fontId="13" fillId="0" borderId="0" xfId="0" applyNumberFormat="1" applyFont="1" applyBorder="1" applyAlignment="1">
      <alignment horizontal="left" vertical="center"/>
    </xf>
    <xf numFmtId="2" fontId="13" fillId="0" borderId="0" xfId="0" applyNumberFormat="1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right" vertical="center"/>
    </xf>
    <xf numFmtId="166" fontId="13" fillId="0" borderId="0" xfId="0" applyNumberFormat="1" applyFont="1" applyBorder="1" applyAlignment="1">
      <alignment horizontal="right" vertical="center"/>
    </xf>
    <xf numFmtId="165" fontId="13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Continuous" vertical="center"/>
    </xf>
    <xf numFmtId="2" fontId="12" fillId="0" borderId="0" xfId="0" applyNumberFormat="1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166" fontId="12" fillId="0" borderId="0" xfId="0" applyNumberFormat="1" applyFont="1" applyBorder="1" applyAlignment="1">
      <alignment horizontal="right" vertical="center"/>
    </xf>
    <xf numFmtId="165" fontId="12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center"/>
    </xf>
    <xf numFmtId="164" fontId="24" fillId="0" borderId="0" xfId="0" applyNumberFormat="1" applyFont="1" applyAlignment="1">
      <alignment horizontal="centerContinuous" vertical="center"/>
    </xf>
    <xf numFmtId="0" fontId="25" fillId="0" borderId="0" xfId="0" applyFont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right" vertical="center"/>
    </xf>
    <xf numFmtId="0" fontId="24" fillId="0" borderId="0" xfId="0" applyFont="1" applyAlignment="1">
      <alignment vertical="center"/>
    </xf>
    <xf numFmtId="1" fontId="25" fillId="0" borderId="0" xfId="0" applyNumberFormat="1" applyFont="1" applyBorder="1" applyAlignment="1">
      <alignment horizontal="center" vertical="center"/>
    </xf>
    <xf numFmtId="10" fontId="25" fillId="0" borderId="0" xfId="0" applyNumberFormat="1" applyFont="1" applyBorder="1" applyAlignment="1">
      <alignment horizontal="right" vertical="center"/>
    </xf>
    <xf numFmtId="165" fontId="25" fillId="0" borderId="0" xfId="0" applyNumberFormat="1" applyFont="1" applyBorder="1" applyAlignment="1">
      <alignment horizontal="right" vertical="center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1" fontId="24" fillId="0" borderId="3" xfId="0" applyNumberFormat="1" applyFont="1" applyBorder="1" applyAlignment="1">
      <alignment horizontal="center" vertical="center"/>
    </xf>
    <xf numFmtId="10" fontId="24" fillId="0" borderId="3" xfId="0" applyNumberFormat="1" applyFont="1" applyBorder="1" applyAlignment="1">
      <alignment horizontal="right" vertical="center"/>
    </xf>
    <xf numFmtId="165" fontId="24" fillId="0" borderId="3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7" fontId="18" fillId="0" borderId="0" xfId="0" applyNumberFormat="1" applyFont="1" applyBorder="1" applyAlignment="1">
      <alignment horizontal="center" vertical="center"/>
    </xf>
    <xf numFmtId="167" fontId="9" fillId="0" borderId="1" xfId="0" applyNumberFormat="1" applyFont="1" applyBorder="1" applyAlignment="1">
      <alignment horizontal="center" vertical="center"/>
    </xf>
    <xf numFmtId="167" fontId="23" fillId="0" borderId="0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horizontal="centerContinuous" vertical="center"/>
    </xf>
    <xf numFmtId="0" fontId="19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167" fontId="12" fillId="0" borderId="0" xfId="0" applyNumberFormat="1" applyFont="1" applyBorder="1" applyAlignment="1">
      <alignment horizontal="center" vertical="center"/>
    </xf>
    <xf numFmtId="167" fontId="13" fillId="0" borderId="0" xfId="0" applyNumberFormat="1" applyFont="1" applyBorder="1" applyAlignment="1">
      <alignment horizontal="center" vertical="center"/>
    </xf>
    <xf numFmtId="167" fontId="14" fillId="0" borderId="0" xfId="0" applyNumberFormat="1" applyFont="1" applyBorder="1" applyAlignment="1">
      <alignment horizontal="center" vertical="center"/>
    </xf>
    <xf numFmtId="2" fontId="18" fillId="0" borderId="0" xfId="0" applyNumberFormat="1" applyFont="1" applyBorder="1" applyAlignment="1">
      <alignment horizontal="center" vertical="center"/>
    </xf>
    <xf numFmtId="2" fontId="20" fillId="0" borderId="0" xfId="0" applyNumberFormat="1" applyFont="1" applyBorder="1" applyAlignment="1">
      <alignment horizontal="center" vertical="center"/>
    </xf>
    <xf numFmtId="2" fontId="18" fillId="0" borderId="1" xfId="0" applyNumberFormat="1" applyFont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3" fillId="0" borderId="0" xfId="0" applyNumberFormat="1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2" fontId="25" fillId="0" borderId="0" xfId="0" applyNumberFormat="1" applyFont="1" applyBorder="1" applyAlignment="1">
      <alignment horizontal="center" vertical="center"/>
    </xf>
    <xf numFmtId="2" fontId="24" fillId="0" borderId="3" xfId="0" applyNumberFormat="1" applyFont="1" applyBorder="1" applyAlignment="1">
      <alignment horizontal="center" vertical="center"/>
    </xf>
    <xf numFmtId="10" fontId="25" fillId="0" borderId="0" xfId="0" applyNumberFormat="1" applyFont="1" applyBorder="1" applyAlignment="1">
      <alignment horizontal="center" vertical="center"/>
    </xf>
    <xf numFmtId="10" fontId="24" fillId="0" borderId="3" xfId="0" applyNumberFormat="1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166" fontId="8" fillId="0" borderId="0" xfId="0" applyNumberFormat="1" applyFont="1" applyBorder="1" applyAlignment="1">
      <alignment horizontal="right" vertical="center"/>
    </xf>
    <xf numFmtId="165" fontId="8" fillId="0" borderId="0" xfId="0" applyNumberFormat="1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167" fontId="8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166" fontId="7" fillId="0" borderId="0" xfId="0" applyNumberFormat="1" applyFont="1" applyBorder="1" applyAlignment="1">
      <alignment horizontal="right" vertical="center"/>
    </xf>
    <xf numFmtId="165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167" fontId="7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166" fontId="6" fillId="0" borderId="0" xfId="0" applyNumberFormat="1" applyFont="1" applyBorder="1" applyAlignment="1">
      <alignment horizontal="right" vertical="center"/>
    </xf>
    <xf numFmtId="165" fontId="6" fillId="0" borderId="0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67" fontId="6" fillId="0" borderId="0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left" vertical="center"/>
    </xf>
    <xf numFmtId="164" fontId="5" fillId="0" borderId="0" xfId="0" applyNumberFormat="1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166" fontId="5" fillId="0" borderId="0" xfId="0" applyNumberFormat="1" applyFont="1" applyBorder="1" applyAlignment="1">
      <alignment horizontal="right" vertical="center"/>
    </xf>
    <xf numFmtId="165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67" fontId="5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left" vertical="center"/>
    </xf>
    <xf numFmtId="2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166" fontId="4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166" fontId="3" fillId="0" borderId="0" xfId="0" applyNumberFormat="1" applyFont="1" applyBorder="1" applyAlignment="1">
      <alignment horizontal="right" vertical="center"/>
    </xf>
    <xf numFmtId="165" fontId="3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Continuous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left" vertical="center"/>
    </xf>
    <xf numFmtId="0" fontId="19" fillId="0" borderId="0" xfId="0" quotePrefix="1" applyFont="1" applyAlignment="1">
      <alignment horizontal="centerContinuous" vertical="center"/>
    </xf>
    <xf numFmtId="0" fontId="25" fillId="0" borderId="0" xfId="0" applyFont="1" applyAlignment="1">
      <alignment horizontal="centerContinuous" vertical="center"/>
    </xf>
    <xf numFmtId="0" fontId="21" fillId="0" borderId="0" xfId="1" quotePrefix="1" applyFont="1" applyAlignment="1">
      <alignment horizontal="centerContinuous" vertical="center"/>
    </xf>
    <xf numFmtId="0" fontId="26" fillId="0" borderId="0" xfId="1" quotePrefix="1" applyFont="1" applyAlignment="1">
      <alignment horizontal="centerContinuous" vertical="center"/>
    </xf>
    <xf numFmtId="0" fontId="19" fillId="0" borderId="0" xfId="0" applyFont="1" applyAlignment="1">
      <alignment horizontal="centerContinuous" vertical="center"/>
    </xf>
    <xf numFmtId="0" fontId="19" fillId="0" borderId="3" xfId="0" applyFont="1" applyBorder="1" applyAlignment="1">
      <alignment horizontal="left" vertical="center"/>
    </xf>
    <xf numFmtId="167" fontId="27" fillId="0" borderId="0" xfId="0" applyNumberFormat="1" applyFont="1" applyBorder="1" applyAlignment="1">
      <alignment horizontal="center" vertical="center"/>
    </xf>
    <xf numFmtId="167" fontId="28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1" fillId="0" borderId="0" xfId="1" applyFont="1" applyFill="1" applyAlignment="1">
      <alignment horizontal="left" vertical="center"/>
    </xf>
    <xf numFmtId="167" fontId="29" fillId="0" borderId="0" xfId="0" applyNumberFormat="1" applyFont="1" applyBorder="1" applyAlignment="1">
      <alignment horizontal="center" vertical="center"/>
    </xf>
    <xf numFmtId="165" fontId="27" fillId="0" borderId="0" xfId="0" applyNumberFormat="1" applyFont="1" applyBorder="1" applyAlignment="1">
      <alignment horizontal="center" vertical="center"/>
    </xf>
    <xf numFmtId="165" fontId="28" fillId="0" borderId="3" xfId="0" applyNumberFormat="1" applyFont="1" applyBorder="1" applyAlignment="1">
      <alignment horizontal="center" vertical="center"/>
    </xf>
    <xf numFmtId="0" fontId="20" fillId="0" borderId="0" xfId="1" quotePrefix="1" applyFont="1" applyAlignment="1">
      <alignment horizontal="centerContinuous" vertical="center"/>
    </xf>
    <xf numFmtId="0" fontId="30" fillId="0" borderId="0" xfId="0" applyFont="1" applyAlignment="1">
      <alignment horizontal="centerContinuous" vertical="center"/>
    </xf>
    <xf numFmtId="0" fontId="31" fillId="0" borderId="0" xfId="1" quotePrefix="1" applyFont="1" applyAlignment="1">
      <alignment horizontal="centerContinuous" vertical="center"/>
    </xf>
    <xf numFmtId="165" fontId="3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165" fontId="8" fillId="0" borderId="0" xfId="0" applyNumberFormat="1" applyFont="1" applyFill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165" fontId="12" fillId="0" borderId="0" xfId="0" applyNumberFormat="1" applyFont="1" applyFill="1" applyBorder="1" applyAlignment="1">
      <alignment horizontal="center" vertical="center"/>
    </xf>
    <xf numFmtId="165" fontId="13" fillId="0" borderId="0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165" fontId="23" fillId="0" borderId="0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\+###0.00;\-###0.00;#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\+###0.00%;\-###0.00%;###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\+###0.00%;\-###0.00%;###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\+###0.00;\-###0.00;#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\+###0.0;\-###0.0;#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\+###0.00;\-###0.00;#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\+###0.00;\-###0.00;#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\+###0.00;\-###0.00;#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mm/dd/yy;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mm/dd/yy;@"/>
      <alignment horizontal="left" vertical="center" textRotation="0" wrapText="0" indent="0" justifyLastLine="0" shrinkToFit="0" readingOrder="0"/>
    </dxf>
    <dxf>
      <border>
        <bottom style="thin">
          <color auto="1"/>
        </bottom>
      </border>
    </dxf>
    <dxf>
      <font>
        <b val="0"/>
      </font>
    </dxf>
    <dxf>
      <font>
        <b/>
        <i val="0"/>
      </font>
    </dxf>
    <dxf>
      <font>
        <b/>
        <i val="0"/>
      </font>
    </dxf>
    <dxf>
      <font>
        <color rgb="FFFF0000"/>
      </font>
    </dxf>
    <dxf>
      <font>
        <color theme="9" tint="-0.24994659260841701"/>
      </font>
    </dxf>
    <dxf>
      <font>
        <color rgb="FFFF0000"/>
      </font>
    </dxf>
    <dxf>
      <border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 style="dashed">
          <color rgb="FF999999"/>
        </vertical>
        <horizontal style="dashed">
          <color rgb="FF999999"/>
        </horizontal>
      </border>
    </dxf>
    <dxf>
      <fill>
        <patternFill>
          <bgColor rgb="FFF7F4F2"/>
        </patternFill>
      </fill>
      <border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 style="dashed">
          <color rgb="FF999999"/>
        </vertical>
        <horizontal style="dashed">
          <color rgb="FF999999"/>
        </horizontal>
      </border>
    </dxf>
    <dxf>
      <font>
        <color theme="0"/>
      </font>
      <fill>
        <patternFill>
          <bgColor rgb="FFC54D00"/>
        </patternFill>
      </fill>
    </dxf>
    <dxf>
      <border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 style="dashed">
          <color rgb="FF999999"/>
        </vertical>
        <horizontal style="dashed">
          <color rgb="FF999999"/>
        </horizontal>
      </border>
    </dxf>
    <dxf>
      <font>
        <b/>
        <i val="0"/>
      </font>
    </dxf>
    <dxf>
      <font>
        <b val="0"/>
        <i val="0"/>
      </font>
    </dxf>
  </dxfs>
  <tableStyles count="2" defaultTableStyle="TableStyleMedium2" defaultPivotStyle="PivotStyleLight16">
    <tableStyle name="Table Style 1" pivot="0" count="2" xr9:uid="{00000000-0011-0000-FFFF-FFFF00000000}">
      <tableStyleElement type="wholeTable" dxfId="39"/>
      <tableStyleElement type="headerRow" dxfId="38"/>
    </tableStyle>
    <tableStyle name="TableStyle" pivot="0" count="4" xr9:uid="{00000000-0011-0000-FFFF-FFFF01000000}">
      <tableStyleElement type="wholeTable" dxfId="37"/>
      <tableStyleElement type="headerRow" dxfId="36"/>
      <tableStyleElement type="firstRowStripe" dxfId="35"/>
      <tableStyleElement type="secondRowStripe" dxfId="34"/>
    </tableStyle>
  </tableStyles>
  <colors>
    <mruColors>
      <color rgb="FF999999"/>
      <color rgb="FFF7F4F2"/>
      <color rgb="FFC54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1</xdr:row>
      <xdr:rowOff>9525</xdr:rowOff>
    </xdr:from>
    <xdr:to>
      <xdr:col>19</xdr:col>
      <xdr:colOff>200025</xdr:colOff>
      <xdr:row>11</xdr:row>
      <xdr:rowOff>2584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DB7020-305D-4468-A68B-10715F005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295275"/>
          <a:ext cx="6286500" cy="28505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D12D45-8987-43F5-A00E-12B97B3E35A7}" name="WarrenSharp_1718" displayName="WarrenSharp_1718" ref="A2:AA114" totalsRowShown="0" headerRowDxfId="28" headerRowBorderDxfId="27">
  <autoFilter ref="A2:AA114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2829948C-6E2F-45FA-9953-95E20900FA61}" name="RELEASE TIME" dataDxfId="26"/>
    <tableColumn id="24" xr3:uid="{5E091AF1-9B8D-42D7-A850-3DB5678C534A}" name="TYPE" dataDxfId="25"/>
    <tableColumn id="2" xr3:uid="{EAFA0390-02A9-48C6-95DE-E82C09EDF0BD}" name="RATING" dataDxfId="24"/>
    <tableColumn id="3" xr3:uid="{7DD0AF50-9997-4D63-817C-62EDDE001CB7}" name="TEAM" dataDxfId="23"/>
    <tableColumn id="4" xr3:uid="{38BE5F54-DC5D-4EB2-A156-C5F7265E9388}" name="O/U" dataDxfId="22"/>
    <tableColumn id="5" xr3:uid="{30D963AF-747C-4AA9-A46A-4E9DD78178EE}" name="TOTAL" dataDxfId="21"/>
    <tableColumn id="6" xr3:uid="{1B24D6E8-9C46-4324-A6B0-E89B5988A0A7}" name="SIDE" dataDxfId="5"/>
    <tableColumn id="7" xr3:uid="{82FA49D3-6972-424A-883F-7963AD82FF38}" name="W/A LINE" dataDxfId="3"/>
    <tableColumn id="8" xr3:uid="{5E00D14C-1EAE-40C3-8423-7425C468BCB5}" name="OPPONENT" dataDxfId="4"/>
    <tableColumn id="9" xr3:uid="{0A56520B-6604-4528-8DE6-2CFDF45CA257}" name="RISKED" dataDxfId="20">
      <calculatedColumnFormula>IF(H3="","",IF(H3&gt;1,(1/((H3+1)-1))*C3,IF(H3&lt;1,(-H3)*C3,IF(H3=1,1*C3))))</calculatedColumnFormula>
    </tableColumn>
    <tableColumn id="11" xr3:uid="{EE03EC79-4935-463F-AFC4-C2668DA0E913}" name="RESULT" dataDxfId="19"/>
    <tableColumn id="12" xr3:uid="{DBE9CC6D-1D12-48C2-B343-91F5AC5A0946}" name="UNITS" dataDxfId="18">
      <calculatedColumnFormula>IF(AND(H3&gt;1,K3="L"),-(1/((H3+1)-1))*C3,IF(AND(H3&lt;1,K3="L"),-J3,IF(K3="W",+C3,IF(K3="L",-J3,IF(K3="P",0,"")))))</calculatedColumnFormula>
    </tableColumn>
    <tableColumn id="20" xr3:uid="{B541FBFB-02AF-4160-B704-0C171395AFB0}" name="NO-VIG CLV" dataDxfId="2">
      <calculatedColumnFormula>IFERROR((V3-W3),"")</calculatedColumnFormula>
    </tableColumn>
    <tableColumn id="21" xr3:uid="{90E07F5D-AC6E-442B-91AB-EEF3D5C2FE11}" name="CLAIMED LINE" dataDxfId="0"/>
    <tableColumn id="29" xr3:uid="{E16995F9-1F2D-4E2C-BAD4-45CA398C8F3E}" name="LINE DIFF.%" dataDxfId="1">
      <calculatedColumnFormula>IFERROR((Z3-AA3),"")</calculatedColumnFormula>
    </tableColumn>
    <tableColumn id="10" xr3:uid="{D71654F6-2FB9-4362-A7E2-12BDCE1FF122}" name=" " dataDxfId="17"/>
    <tableColumn id="13" xr3:uid="{B9244725-8D59-482F-A175-2FC439055A02}" name="TEAM CLOSE" dataDxfId="16"/>
    <tableColumn id="14" xr3:uid="{EBE6EFA7-90AA-4E3A-AB13-B25010E9B7BE}" name="OPP. CLOSE" dataDxfId="15"/>
    <tableColumn id="15" xr3:uid="{6B6BBE2F-24D6-488B-BE14-E3599273D7B9}" name="TEAM PROB%" dataDxfId="14">
      <calculatedColumnFormula>IF(Q3="","",IF(Q3&lt;1,(Q3)/(Q3-1),IF(Q3&gt;=1,(1)/(Q3+1))))</calculatedColumnFormula>
    </tableColumn>
    <tableColumn id="16" xr3:uid="{9C9FCF9D-BCF5-4DCC-91E6-D1CD55778220}" name="OPP. PROB%" dataDxfId="13">
      <calculatedColumnFormula>IF(R3="","",IF(R3&lt;1,(R3)/(R3-1),IF(R3&gt;=1,(1)/(R3+1))))</calculatedColumnFormula>
    </tableColumn>
    <tableColumn id="17" xr3:uid="{222307C7-F72E-47C4-B5D8-18F78A8AC9F3}" name="PROB% SUM" dataDxfId="12">
      <calculatedColumnFormula>IF(S3="","",SUM(S3+T3))</calculatedColumnFormula>
    </tableColumn>
    <tableColumn id="18" xr3:uid="{FD7B7591-7C12-413E-BAB9-0542D45FA195}" name="NO-VIG%" dataDxfId="11">
      <calculatedColumnFormula>IF(S3="","",S3/U3)</calculatedColumnFormula>
    </tableColumn>
    <tableColumn id="19" xr3:uid="{E7C6433F-0981-484D-BF10-FFC8E7C3D86F}" name="MY LINE%" dataDxfId="10">
      <calculatedColumnFormula>IF(V3="","",IF(H3&lt;1,(-((H3*100)))/((-((H3*100)))+100),IF(H3&gt;1,100/((H3*100)+100))))</calculatedColumnFormula>
    </tableColumn>
    <tableColumn id="22" xr3:uid="{33B19645-084F-4CB6-BF37-4EFBF3F006C8}" name="  " dataDxfId="9"/>
    <tableColumn id="23" xr3:uid="{24653DD8-07B9-405F-8D1A-CB5FB51D8F66}" name="   " dataDxfId="8"/>
    <tableColumn id="26" xr3:uid="{94ADAE3C-1816-45B3-B41F-C87940EEDB7D}" name="CLAIMED LINE%" dataDxfId="7">
      <calculatedColumnFormula>IF(N3="","",IF(N3&lt;1,(N3)/(N3-1),IF(N3&gt;=1,(1)/(N3+1))))</calculatedColumnFormula>
    </tableColumn>
    <tableColumn id="28" xr3:uid="{84986C82-29F4-4BF4-A3C1-F80E742014A5}" name="ACTUAL LINE%" dataDxfId="6">
      <calculatedColumnFormula>IF(H3="","",IF(H3&lt;1,(H3)/(H3-1),IF(H3&gt;=1,(1)/(H3+1))))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catdrink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indover4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0"/>
  <sheetViews>
    <sheetView tabSelected="1" zoomScaleNormal="100" workbookViewId="0"/>
  </sheetViews>
  <sheetFormatPr defaultRowHeight="22.5" customHeight="1" x14ac:dyDescent="0.25"/>
  <cols>
    <col min="1" max="1" width="15.77734375" style="49" customWidth="1"/>
    <col min="2" max="5" width="7.5546875" style="49" customWidth="1"/>
    <col min="6" max="6" width="8.88671875" style="49"/>
    <col min="7" max="9" width="8.88671875" style="49" customWidth="1"/>
    <col min="10" max="10" width="8.88671875" style="57" customWidth="1"/>
    <col min="11" max="16384" width="8.88671875" style="49"/>
  </cols>
  <sheetData>
    <row r="1" spans="1:12" s="73" customFormat="1" ht="22.5" customHeight="1" x14ac:dyDescent="0.25">
      <c r="A1" s="150" t="s">
        <v>221</v>
      </c>
      <c r="B1" s="152"/>
      <c r="C1" s="152"/>
      <c r="D1" s="152"/>
      <c r="E1" s="152"/>
      <c r="F1" s="152"/>
      <c r="G1" s="152"/>
      <c r="H1" s="152"/>
      <c r="I1" s="152"/>
      <c r="J1" s="152"/>
      <c r="L1" s="73" t="s">
        <v>240</v>
      </c>
    </row>
    <row r="2" spans="1:12" s="73" customFormat="1" ht="22.5" customHeight="1" x14ac:dyDescent="0.25">
      <c r="A2" s="151"/>
      <c r="B2" s="152"/>
      <c r="C2" s="152"/>
      <c r="D2" s="152"/>
      <c r="E2" s="152"/>
      <c r="F2" s="152"/>
      <c r="G2" s="152"/>
      <c r="H2" s="152"/>
      <c r="I2" s="152"/>
      <c r="J2" s="152"/>
    </row>
    <row r="3" spans="1:12" s="73" customFormat="1" ht="22.5" customHeight="1" x14ac:dyDescent="0.25">
      <c r="A3" s="162" t="s">
        <v>236</v>
      </c>
      <c r="B3" s="152"/>
      <c r="C3" s="152"/>
      <c r="D3" s="152"/>
      <c r="E3" s="152"/>
      <c r="F3" s="152"/>
      <c r="G3" s="152"/>
      <c r="H3" s="152"/>
      <c r="I3" s="152"/>
      <c r="J3" s="152"/>
    </row>
    <row r="4" spans="1:12" s="73" customFormat="1" ht="22.5" customHeight="1" x14ac:dyDescent="0.25">
      <c r="A4" s="164" t="s">
        <v>235</v>
      </c>
      <c r="B4" s="152"/>
      <c r="C4" s="152"/>
      <c r="D4" s="152"/>
      <c r="E4" s="152"/>
      <c r="F4" s="152"/>
      <c r="G4" s="152"/>
      <c r="H4" s="152"/>
      <c r="I4" s="152"/>
      <c r="J4" s="152"/>
    </row>
    <row r="5" spans="1:12" ht="22.5" customHeight="1" x14ac:dyDescent="0.25">
      <c r="A5" s="150"/>
      <c r="B5" s="149"/>
      <c r="C5" s="149"/>
      <c r="D5" s="149"/>
      <c r="E5" s="149"/>
      <c r="F5" s="149"/>
      <c r="G5" s="149"/>
      <c r="H5" s="149"/>
      <c r="I5" s="149"/>
      <c r="J5" s="149"/>
    </row>
    <row r="6" spans="1:12" ht="22.5" customHeight="1" x14ac:dyDescent="0.25">
      <c r="A6" s="72" t="s">
        <v>237</v>
      </c>
      <c r="B6" s="48"/>
      <c r="C6" s="48"/>
      <c r="D6" s="48"/>
      <c r="E6" s="48"/>
      <c r="F6" s="48"/>
      <c r="G6" s="48"/>
      <c r="H6" s="48"/>
      <c r="I6" s="48"/>
      <c r="J6" s="48"/>
    </row>
    <row r="7" spans="1:12" s="53" customFormat="1" ht="22.5" customHeight="1" thickBot="1" x14ac:dyDescent="0.3">
      <c r="A7" s="50"/>
      <c r="B7" s="51" t="s">
        <v>0</v>
      </c>
      <c r="C7" s="51" t="s">
        <v>1</v>
      </c>
      <c r="D7" s="51" t="s">
        <v>2</v>
      </c>
      <c r="E7" s="51" t="s">
        <v>3</v>
      </c>
      <c r="F7" s="51" t="s">
        <v>4</v>
      </c>
      <c r="G7" s="51" t="s">
        <v>12</v>
      </c>
      <c r="H7" s="51" t="s">
        <v>13</v>
      </c>
      <c r="I7" s="84" t="s">
        <v>238</v>
      </c>
      <c r="J7" s="84" t="s">
        <v>232</v>
      </c>
    </row>
    <row r="8" spans="1:12" s="53" customFormat="1" ht="22.5" customHeight="1" x14ac:dyDescent="0.25">
      <c r="A8" s="156" t="s">
        <v>54</v>
      </c>
      <c r="B8" s="54">
        <f>COUNTIFS(WarrenSharp_1718[TYPE],"Personal Plays",WarrenSharp_1718[RESULT],"W")</f>
        <v>44</v>
      </c>
      <c r="C8" s="54">
        <f>COUNTIFS(WarrenSharp_1718[TYPE],"Personal Plays",WarrenSharp_1718[RESULT],"L")</f>
        <v>39</v>
      </c>
      <c r="D8" s="54">
        <f>COUNTIFS(WarrenSharp_1718[TYPE],"Personal Plays",WarrenSharp_1718[RESULT],"P")</f>
        <v>0</v>
      </c>
      <c r="E8" s="87">
        <f>IFERROR(B8/(B8+C8),"0.00%")</f>
        <v>0.53012048192771088</v>
      </c>
      <c r="F8" s="160">
        <f>SUMIFS(WarrenSharp_1718[UNITS],WarrenSharp_1718[TYPE],"Personal Plays")</f>
        <v>-2.2114999999999991</v>
      </c>
      <c r="G8" s="85">
        <f>SUMIFS(WarrenSharp_1718[RISKED],WarrenSharp_1718[TYPE],"Personal Plays")</f>
        <v>89.504499999999979</v>
      </c>
      <c r="H8" s="154">
        <f>IFERROR(SUM(F8)/SUM(G8),"0.00%")</f>
        <v>-2.4708254892212119E-2</v>
      </c>
      <c r="I8" s="154">
        <f t="array" ref="I8">MEDIAN(IF(WarrenSharp_1718[TYPE]="Personal Plays",WarrenSharp_1718[NO-VIG CLV]))</f>
        <v>-1.0945503610155116E-2</v>
      </c>
      <c r="J8" s="154">
        <f>AVERAGEIFS(WarrenSharp_1718[LINE DIFF.%],WarrenSharp_1718[TYPE],"Personal Plays")</f>
        <v>-9.2789273228093376E-3</v>
      </c>
    </row>
    <row r="9" spans="1:12" s="53" customFormat="1" ht="22.5" customHeight="1" x14ac:dyDescent="0.25">
      <c r="A9" s="156" t="s">
        <v>55</v>
      </c>
      <c r="B9" s="54">
        <f>COUNTIFS(WarrenSharp_1718[TYPE],"Computer Overs Leans",WarrenSharp_1718[RESULT],"W")</f>
        <v>8</v>
      </c>
      <c r="C9" s="54">
        <f>COUNTIFS(WarrenSharp_1718[TYPE],"Computer Overs Leans",WarrenSharp_1718[RESULT],"L")</f>
        <v>11</v>
      </c>
      <c r="D9" s="54">
        <f>COUNTIFS(WarrenSharp_1718[TYPE],"Computer Overs Leans",WarrenSharp_1718[RESULT],"P")</f>
        <v>0</v>
      </c>
      <c r="E9" s="87">
        <f>IFERROR(B9/(B9+C9),"0.00%")</f>
        <v>0.42105263157894735</v>
      </c>
      <c r="F9" s="160">
        <f>SUMIFS(WarrenSharp_1718[UNITS],WarrenSharp_1718[TYPE],"Computer Overs Leans")</f>
        <v>-3.6999999999999993</v>
      </c>
      <c r="G9" s="85">
        <f>SUMIFS(WarrenSharp_1718[RISKED],WarrenSharp_1718[TYPE],"Computer Overs Leans")</f>
        <v>22.299500000000005</v>
      </c>
      <c r="H9" s="154">
        <f>IFERROR(SUM(F9)/SUM(G9),"0.00%")</f>
        <v>-0.1659230027579093</v>
      </c>
      <c r="I9" s="159">
        <f t="array" ref="I9">MEDIAN(IF(WarrenSharp_1718[TYPE]="Computer Overs Leans",WarrenSharp_1718[NO-VIG CLV]))</f>
        <v>2.3629072302876475E-3</v>
      </c>
      <c r="J9" s="154">
        <f>AVERAGEIFS(WarrenSharp_1718[LINE DIFF.%],WarrenSharp_1718[TYPE],"Computer Overs Leans")</f>
        <v>-1.0053696583109067E-2</v>
      </c>
      <c r="L9" s="73"/>
    </row>
    <row r="10" spans="1:12" s="53" customFormat="1" ht="22.5" customHeight="1" x14ac:dyDescent="0.25">
      <c r="A10" s="156" t="s">
        <v>56</v>
      </c>
      <c r="B10" s="54">
        <f>COUNTIFS(WarrenSharp_1718[TYPE],"Computer Unders",WarrenSharp_1718[RESULT],"W")</f>
        <v>4</v>
      </c>
      <c r="C10" s="54">
        <f>COUNTIFS(WarrenSharp_1718[TYPE],"Computer Unders",WarrenSharp_1718[RESULT],"L")</f>
        <v>5</v>
      </c>
      <c r="D10" s="54">
        <f>COUNTIFS(WarrenSharp_1718[TYPE],"Computer Unders",WarrenSharp_1718[RESULT],"P")</f>
        <v>1</v>
      </c>
      <c r="E10" s="87">
        <f>IFERROR(B10/(B10+C10),"0.00%")</f>
        <v>0.44444444444444442</v>
      </c>
      <c r="F10" s="160">
        <f>SUMIFS(WarrenSharp_1718[UNITS],WarrenSharp_1718[TYPE],"Computer Unders")</f>
        <v>-0.56999999999999995</v>
      </c>
      <c r="G10" s="85">
        <f>SUMIFS(WarrenSharp_1718[RISKED],WarrenSharp_1718[TYPE],"Computer Unders")</f>
        <v>6.6149999999999993</v>
      </c>
      <c r="H10" s="154">
        <f>IFERROR(SUM(F10)/SUM(G10),"0.00%")</f>
        <v>-8.6167800453514742E-2</v>
      </c>
      <c r="I10" s="154" t="e">
        <f t="array" ref="I10">MEDIAN(IF(WarrenSharp_1718[TYPE]="Computer Unders",WarrenSharp_1718[NO-VIG CLV]))</f>
        <v>#NUM!</v>
      </c>
      <c r="J10" s="154">
        <f>AVERAGEIFS(WarrenSharp_1718[LINE DIFF.%],WarrenSharp_1718[TYPE],"Computer Unders")</f>
        <v>-2.1598218615923502E-2</v>
      </c>
      <c r="L10" s="73"/>
    </row>
    <row r="11" spans="1:12" ht="22.5" customHeight="1" x14ac:dyDescent="0.25">
      <c r="A11" s="153" t="s">
        <v>5</v>
      </c>
      <c r="B11" s="63">
        <f>SUM(B8:B10)</f>
        <v>56</v>
      </c>
      <c r="C11" s="63">
        <f>SUM(C8:C10)</f>
        <v>55</v>
      </c>
      <c r="D11" s="63">
        <f>SUM(D8:D10)</f>
        <v>1</v>
      </c>
      <c r="E11" s="88">
        <f>IFERROR(B11/(B11+C11),"0.00%")</f>
        <v>0.50450450450450446</v>
      </c>
      <c r="F11" s="161">
        <f>SUM(F8:F10)</f>
        <v>-6.4814999999999987</v>
      </c>
      <c r="G11" s="86">
        <f>SUM(G8:G10)</f>
        <v>118.41899999999998</v>
      </c>
      <c r="H11" s="155">
        <f>IFERROR(SUM(F11)/SUM(G11),"0.00%")</f>
        <v>-5.4733615382666627E-2</v>
      </c>
      <c r="I11" s="155">
        <f>MEDIAN(WarrenSharp_1718[NO-VIG CLV])</f>
        <v>-7.8408629257357698E-3</v>
      </c>
      <c r="J11" s="155">
        <f>AVERAGE(WarrenSharp_1718[LINE DIFF.%])</f>
        <v>-1.0746092523626748E-2</v>
      </c>
      <c r="K11" s="157"/>
      <c r="L11" s="73"/>
    </row>
    <row r="13" spans="1:12" ht="22.5" customHeight="1" x14ac:dyDescent="0.25">
      <c r="A13" s="148" t="s">
        <v>241</v>
      </c>
      <c r="B13" s="144"/>
      <c r="C13" s="144"/>
      <c r="D13" s="144"/>
      <c r="E13" s="144"/>
      <c r="G13" s="73" t="s">
        <v>239</v>
      </c>
      <c r="H13" s="53"/>
      <c r="I13" s="73"/>
      <c r="J13" s="74"/>
    </row>
    <row r="14" spans="1:12" ht="22.5" customHeight="1" thickBot="1" x14ac:dyDescent="0.3">
      <c r="A14" s="50"/>
      <c r="B14" s="52" t="s">
        <v>0</v>
      </c>
      <c r="C14" s="52" t="s">
        <v>1</v>
      </c>
      <c r="D14" s="52" t="s">
        <v>3</v>
      </c>
      <c r="E14" s="52" t="s">
        <v>4</v>
      </c>
      <c r="G14" s="73" t="s">
        <v>233</v>
      </c>
      <c r="H14" s="53"/>
      <c r="I14" s="73"/>
      <c r="J14" s="74"/>
    </row>
    <row r="15" spans="1:12" ht="22.5" customHeight="1" x14ac:dyDescent="0.25">
      <c r="A15" s="156" t="s">
        <v>54</v>
      </c>
      <c r="B15" s="56">
        <f>SUMIFS(WarrenSharp_1718[UNITS],WarrenSharp_1718[UNITS],"&gt;0",WarrenSharp_1718[TYPE],"Personal Plays")</f>
        <v>40.25</v>
      </c>
      <c r="C15" s="56">
        <f>SUMIFS(WarrenSharp_1718[UNITS],WarrenSharp_1718[UNITS],"&lt;0",WarrenSharp_1718[TYPE],"Personal Plays")</f>
        <v>-42.461499999999994</v>
      </c>
      <c r="D15" s="55">
        <f>IF(B8+C8&gt;0,((F8+(1.1*(B8+C8)))/2.1)/(B8+C8),0)</f>
        <v>0.51112162937464145</v>
      </c>
      <c r="E15" s="56">
        <f>SUMIFS(WarrenSharp_1718[UNITS],WarrenSharp_1718[TYPE],"Personal Plays")</f>
        <v>-2.2114999999999991</v>
      </c>
      <c r="G15" s="73" t="s">
        <v>230</v>
      </c>
      <c r="H15" s="53"/>
      <c r="I15" s="73"/>
      <c r="J15" s="74"/>
    </row>
    <row r="16" spans="1:12" ht="22.5" customHeight="1" x14ac:dyDescent="0.25">
      <c r="A16" s="156" t="s">
        <v>55</v>
      </c>
      <c r="B16" s="56">
        <f>SUMIFS(WarrenSharp_1718[UNITS],WarrenSharp_1718[UNITS],"&gt;0",WarrenSharp_1718[TYPE],"Computer Overs Leans")</f>
        <v>8.5</v>
      </c>
      <c r="C16" s="56">
        <f>SUMIFS(WarrenSharp_1718[UNITS],WarrenSharp_1718[UNITS],"&lt;0",WarrenSharp_1718[TYPE],"Computer Overs Leans")</f>
        <v>-12.2</v>
      </c>
      <c r="D16" s="55">
        <f>IF(B9+C9&gt;0,((F9+(1.1*(B9+C9)))/2.1)/(B9+C9),0)</f>
        <v>0.431077694235589</v>
      </c>
      <c r="E16" s="56">
        <f>SUMIFS(WarrenSharp_1718[UNITS],WarrenSharp_1718[TYPE],"Computer Overs Leans")</f>
        <v>-3.6999999999999993</v>
      </c>
      <c r="G16" s="73" t="s">
        <v>231</v>
      </c>
      <c r="H16" s="53"/>
      <c r="I16" s="73"/>
      <c r="J16" s="74"/>
    </row>
    <row r="17" spans="1:12" ht="22.5" customHeight="1" x14ac:dyDescent="0.25">
      <c r="A17" s="156" t="s">
        <v>56</v>
      </c>
      <c r="B17" s="56">
        <f>SUMIFS(WarrenSharp_1718[UNITS],WarrenSharp_1718[UNITS],"&gt;0",WarrenSharp_1718[TYPE],"Computer Unders")</f>
        <v>2.5</v>
      </c>
      <c r="C17" s="56">
        <f>SUMIFS(WarrenSharp_1718[UNITS],WarrenSharp_1718[UNITS],"&lt;0",WarrenSharp_1718[TYPE],"Computer Unders")</f>
        <v>-3.07</v>
      </c>
      <c r="D17" s="55">
        <f>IF(B10+C10&gt;0,((F10+(1.1*(B10+C10)))/2.1)/(B10+C10),0)</f>
        <v>0.49365079365079367</v>
      </c>
      <c r="E17" s="56">
        <f>SUMIFS(WarrenSharp_1718[UNITS],WarrenSharp_1718[TYPE],"Computer Unders")</f>
        <v>-0.56999999999999995</v>
      </c>
      <c r="G17" s="73"/>
      <c r="H17" s="53"/>
      <c r="I17" s="73"/>
      <c r="J17" s="74"/>
    </row>
    <row r="18" spans="1:12" ht="22.5" customHeight="1" x14ac:dyDescent="0.25">
      <c r="A18" s="62" t="s">
        <v>5</v>
      </c>
      <c r="B18" s="65">
        <f>SUM(B15:B17)</f>
        <v>51.25</v>
      </c>
      <c r="C18" s="65">
        <f>SUM(C15:C17)</f>
        <v>-57.73149999999999</v>
      </c>
      <c r="D18" s="64">
        <f>IF(B11+C11&gt;0,((F11+(1.1*(B11+C11)))/2.1)/(B11+C11),0)</f>
        <v>0.49600386100386107</v>
      </c>
      <c r="E18" s="65">
        <f>SUM(B15:C17)</f>
        <v>-6.4814999999999934</v>
      </c>
      <c r="G18" s="73"/>
      <c r="I18" s="73"/>
      <c r="K18" s="53"/>
      <c r="L18" s="53"/>
    </row>
    <row r="19" spans="1:12" ht="22.5" customHeight="1" x14ac:dyDescent="0.25">
      <c r="K19" s="58"/>
      <c r="L19" s="58"/>
    </row>
    <row r="20" spans="1:12" ht="22.5" customHeight="1" x14ac:dyDescent="0.25">
      <c r="A20" s="163" t="s">
        <v>234</v>
      </c>
      <c r="B20" s="149"/>
      <c r="C20" s="149"/>
      <c r="D20" s="149"/>
      <c r="E20" s="149"/>
      <c r="F20" s="149"/>
      <c r="G20" s="149"/>
      <c r="H20" s="149"/>
      <c r="I20" s="149"/>
      <c r="J20" s="149"/>
      <c r="K20" s="58"/>
      <c r="L20" s="58"/>
    </row>
  </sheetData>
  <hyperlinks>
    <hyperlink ref="A1" r:id="rId1" display="Made by @catdrink7" xr:uid="{D144761E-8357-443B-879F-8FFC52F6C61D}"/>
    <hyperlink ref="A4" location="'2017 NFL'!A1" display="Pick-by-pick Results" xr:uid="{903FA986-DE02-4EB9-8452-63BFE0FC9A0F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BEBD-4EAF-447A-A93F-BF6C4FE78E00}">
  <sheetPr codeName="Sheet6"/>
  <dimension ref="A1:AA209"/>
  <sheetViews>
    <sheetView workbookViewId="0"/>
  </sheetViews>
  <sheetFormatPr defaultRowHeight="22.5" customHeight="1" x14ac:dyDescent="0.25"/>
  <cols>
    <col min="1" max="1" width="27.33203125" style="3" bestFit="1" customWidth="1"/>
    <col min="2" max="2" width="16.109375" style="3" bestFit="1" customWidth="1"/>
    <col min="3" max="3" width="6.21875" style="4" bestFit="1" customWidth="1"/>
    <col min="4" max="4" width="15.77734375" style="5" customWidth="1"/>
    <col min="5" max="5" width="6.77734375" style="10" customWidth="1"/>
    <col min="6" max="6" width="6.77734375" style="5" customWidth="1"/>
    <col min="7" max="7" width="6.77734375" style="17" customWidth="1"/>
    <col min="8" max="8" width="10.77734375" style="8" customWidth="1"/>
    <col min="9" max="9" width="15.77734375" style="5" customWidth="1"/>
    <col min="10" max="10" width="6.77734375" style="78" customWidth="1"/>
    <col min="11" max="12" width="6.77734375" style="7" customWidth="1"/>
    <col min="13" max="13" width="10.77734375" style="31" customWidth="1"/>
    <col min="14" max="14" width="10.77734375" style="8" customWidth="1"/>
    <col min="15" max="15" width="10.77734375" style="69" customWidth="1"/>
    <col min="16" max="16" width="50.77734375" style="5" customWidth="1"/>
    <col min="17" max="18" width="10.77734375" style="9" customWidth="1"/>
    <col min="19" max="23" width="10.77734375" style="22" customWidth="1"/>
    <col min="24" max="25" width="8.88671875" style="9"/>
    <col min="26" max="26" width="15.77734375" style="7" customWidth="1"/>
    <col min="27" max="27" width="15.77734375" style="9" customWidth="1"/>
    <col min="28" max="16384" width="8.88671875" style="9"/>
  </cols>
  <sheetData>
    <row r="1" spans="1:27" ht="22.5" customHeight="1" x14ac:dyDescent="0.25">
      <c r="A1" s="16"/>
      <c r="B1" s="16"/>
      <c r="C1" s="11"/>
      <c r="D1" s="41" t="s">
        <v>87</v>
      </c>
      <c r="E1" s="41"/>
      <c r="F1" s="41"/>
      <c r="G1" s="41"/>
      <c r="H1" s="41"/>
      <c r="I1" s="41"/>
      <c r="J1" s="79"/>
      <c r="K1" s="12"/>
      <c r="L1" s="12"/>
      <c r="M1" s="12"/>
      <c r="Q1" s="41" t="s">
        <v>22</v>
      </c>
      <c r="R1" s="41"/>
      <c r="S1" s="41"/>
      <c r="T1" s="41"/>
      <c r="U1" s="41"/>
      <c r="V1" s="41"/>
      <c r="W1" s="41"/>
    </row>
    <row r="2" spans="1:27" ht="22.5" customHeight="1" x14ac:dyDescent="0.25">
      <c r="A2" s="142" t="s">
        <v>70</v>
      </c>
      <c r="B2" s="114" t="s">
        <v>53</v>
      </c>
      <c r="C2" s="147" t="s">
        <v>219</v>
      </c>
      <c r="D2" s="6" t="s">
        <v>6</v>
      </c>
      <c r="E2" s="32" t="s">
        <v>8</v>
      </c>
      <c r="F2" s="33" t="s">
        <v>7</v>
      </c>
      <c r="G2" s="14" t="s">
        <v>11</v>
      </c>
      <c r="H2" s="173" t="s">
        <v>86</v>
      </c>
      <c r="I2" s="6" t="s">
        <v>9</v>
      </c>
      <c r="J2" s="80" t="s">
        <v>12</v>
      </c>
      <c r="K2" s="1" t="s">
        <v>10</v>
      </c>
      <c r="L2" s="13" t="s">
        <v>4</v>
      </c>
      <c r="M2" s="143" t="s">
        <v>88</v>
      </c>
      <c r="N2" s="175" t="s">
        <v>36</v>
      </c>
      <c r="O2" s="70" t="s">
        <v>39</v>
      </c>
      <c r="P2" s="5" t="s">
        <v>18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19</v>
      </c>
      <c r="V2" s="1" t="s">
        <v>20</v>
      </c>
      <c r="W2" s="1" t="s">
        <v>21</v>
      </c>
      <c r="X2" s="67" t="s">
        <v>34</v>
      </c>
      <c r="Y2" s="67" t="s">
        <v>35</v>
      </c>
      <c r="Z2" s="68" t="s">
        <v>37</v>
      </c>
      <c r="AA2" s="68" t="s">
        <v>38</v>
      </c>
    </row>
    <row r="3" spans="1:27" ht="22.5" customHeight="1" x14ac:dyDescent="0.25">
      <c r="A3" s="133" t="s">
        <v>215</v>
      </c>
      <c r="B3" s="133" t="s">
        <v>54</v>
      </c>
      <c r="C3" s="134">
        <v>0.5</v>
      </c>
      <c r="D3" s="135" t="s">
        <v>25</v>
      </c>
      <c r="E3" s="136" t="s">
        <v>23</v>
      </c>
      <c r="F3" s="135">
        <v>40</v>
      </c>
      <c r="G3" s="137"/>
      <c r="H3" s="165">
        <v>-1.1000000000000001</v>
      </c>
      <c r="I3" s="145" t="s">
        <v>83</v>
      </c>
      <c r="J3" s="139">
        <f t="shared" ref="J3:J34" si="0">IF(H3="","",IF(H3&gt;1,(1/((H3+1)-1))*C3,IF(H3&lt;1,(-H3)*C3,IF(H3=1,1*C3))))</f>
        <v>0.55000000000000004</v>
      </c>
      <c r="K3" s="146" t="s">
        <v>1</v>
      </c>
      <c r="L3" s="138">
        <f t="shared" ref="L3:L34" si="1">IF(AND(H3&gt;1,K3="L"),-(1/((H3+1)-1))*C3,IF(AND(H3&lt;1,K3="L"),-J3,IF(K3="W",+C3,IF(K3="L",-J3,IF(K3="P",0,"")))))</f>
        <v>-0.55000000000000004</v>
      </c>
      <c r="M3" s="141">
        <f t="shared" ref="M3:M34" si="2">IFERROR((V3-W3),"")</f>
        <v>-2.6132512101662841E-2</v>
      </c>
      <c r="N3" s="174">
        <v>-1.1000000000000001</v>
      </c>
      <c r="O3" s="71">
        <f t="shared" ref="O3:O34" si="3">IFERROR((Z3-AA3),"")</f>
        <v>0</v>
      </c>
      <c r="P3" s="135"/>
      <c r="Q3" s="138">
        <v>-1.04</v>
      </c>
      <c r="R3" s="138">
        <v>-1.06</v>
      </c>
      <c r="S3" s="21">
        <f t="shared" ref="S3:S34" si="4">IF(Q3="","",IF(Q3&lt;1,(Q3)/(Q3-1),IF(Q3&gt;=1,(1)/(Q3+1))))</f>
        <v>0.50980392156862742</v>
      </c>
      <c r="T3" s="21">
        <f t="shared" ref="T3:T34" si="5">IF(R3="","",IF(R3&lt;1,(R3)/(R3-1),IF(R3&gt;=1,(1)/(R3+1))))</f>
        <v>0.5145631067961165</v>
      </c>
      <c r="U3" s="21">
        <f t="shared" ref="U3:U34" si="6">IF(S3="","",SUM(S3+T3))</f>
        <v>1.0243670283647439</v>
      </c>
      <c r="V3" s="21">
        <f t="shared" ref="V3:V34" si="7">IF(S3="","",S3/U3)</f>
        <v>0.49767701170786099</v>
      </c>
      <c r="W3" s="21">
        <f t="shared" ref="W3:W34" si="8">IF(V3="","",IF(H3&lt;1,(-((H3*100)))/((-((H3*100)))+100),IF(H3&gt;1,100/((H3*100)+100))))</f>
        <v>0.52380952380952384</v>
      </c>
      <c r="X3" s="21"/>
      <c r="Y3" s="21"/>
      <c r="Z3" s="21">
        <f t="shared" ref="Z3:Z34" si="9">IF(N3="","",IF(N3&lt;1,(N3)/(N3-1),IF(N3&gt;=1,(1)/(N3+1))))</f>
        <v>0.52380952380952384</v>
      </c>
      <c r="AA3" s="21">
        <f t="shared" ref="AA3:AA34" si="10">IF(H3="","",IF(H3&lt;1,(H3)/(H3-1),IF(H3&gt;=1,(1)/(H3+1))))</f>
        <v>0.52380952380952384</v>
      </c>
    </row>
    <row r="4" spans="1:27" ht="22.5" customHeight="1" x14ac:dyDescent="0.25">
      <c r="A4" s="133" t="s">
        <v>213</v>
      </c>
      <c r="B4" s="133" t="s">
        <v>54</v>
      </c>
      <c r="C4" s="134">
        <v>1</v>
      </c>
      <c r="D4" s="135" t="s">
        <v>214</v>
      </c>
      <c r="E4" s="136" t="s">
        <v>23</v>
      </c>
      <c r="F4" s="135">
        <v>24.5</v>
      </c>
      <c r="G4" s="137"/>
      <c r="H4" s="165">
        <v>-1.1000000000000001</v>
      </c>
      <c r="I4" s="145" t="s">
        <v>41</v>
      </c>
      <c r="J4" s="139">
        <f t="shared" si="0"/>
        <v>1.1000000000000001</v>
      </c>
      <c r="K4" s="146" t="s">
        <v>0</v>
      </c>
      <c r="L4" s="138">
        <f t="shared" si="1"/>
        <v>1</v>
      </c>
      <c r="M4" s="141" t="str">
        <f t="shared" si="2"/>
        <v/>
      </c>
      <c r="N4" s="174"/>
      <c r="O4" s="71" t="str">
        <f t="shared" si="3"/>
        <v/>
      </c>
      <c r="P4" s="135"/>
      <c r="Q4" s="138"/>
      <c r="R4" s="138"/>
      <c r="S4" s="21" t="str">
        <f t="shared" si="4"/>
        <v/>
      </c>
      <c r="T4" s="21" t="str">
        <f t="shared" si="5"/>
        <v/>
      </c>
      <c r="U4" s="21" t="str">
        <f t="shared" si="6"/>
        <v/>
      </c>
      <c r="V4" s="21" t="str">
        <f t="shared" si="7"/>
        <v/>
      </c>
      <c r="W4" s="21" t="str">
        <f t="shared" si="8"/>
        <v/>
      </c>
      <c r="X4" s="21"/>
      <c r="Y4" s="21"/>
      <c r="Z4" s="21" t="str">
        <f t="shared" si="9"/>
        <v/>
      </c>
      <c r="AA4" s="21">
        <f t="shared" si="10"/>
        <v>0.52380952380952384</v>
      </c>
    </row>
    <row r="5" spans="1:27" ht="22.5" customHeight="1" x14ac:dyDescent="0.25">
      <c r="A5" s="133" t="s">
        <v>212</v>
      </c>
      <c r="B5" s="133" t="s">
        <v>54</v>
      </c>
      <c r="C5" s="134">
        <v>1</v>
      </c>
      <c r="D5" s="135" t="s">
        <v>184</v>
      </c>
      <c r="E5" s="136"/>
      <c r="F5" s="135"/>
      <c r="G5" s="137">
        <v>7</v>
      </c>
      <c r="H5" s="165">
        <v>-1.1299999999999999</v>
      </c>
      <c r="I5" s="145" t="s">
        <v>69</v>
      </c>
      <c r="J5" s="139">
        <f t="shared" si="0"/>
        <v>1.1299999999999999</v>
      </c>
      <c r="K5" s="146" t="s">
        <v>0</v>
      </c>
      <c r="L5" s="138">
        <f t="shared" si="1"/>
        <v>1</v>
      </c>
      <c r="M5" s="141">
        <f t="shared" si="2"/>
        <v>2.5042529309130979E-2</v>
      </c>
      <c r="N5" s="174">
        <v>-1.1000000000000001</v>
      </c>
      <c r="O5" s="71">
        <f t="shared" si="3"/>
        <v>-6.7069081153587895E-3</v>
      </c>
      <c r="P5" s="135"/>
      <c r="Q5" s="138">
        <v>-1.32</v>
      </c>
      <c r="R5" s="138">
        <v>1.1970000000000001</v>
      </c>
      <c r="S5" s="21">
        <f t="shared" si="4"/>
        <v>0.56896551724137923</v>
      </c>
      <c r="T5" s="21">
        <f t="shared" si="5"/>
        <v>0.45516613563950842</v>
      </c>
      <c r="U5" s="21">
        <f t="shared" si="6"/>
        <v>1.0241316528808877</v>
      </c>
      <c r="V5" s="21">
        <f t="shared" si="7"/>
        <v>0.55555896123401349</v>
      </c>
      <c r="W5" s="21">
        <f t="shared" si="8"/>
        <v>0.53051643192488251</v>
      </c>
      <c r="X5" s="21"/>
      <c r="Y5" s="21"/>
      <c r="Z5" s="21">
        <f t="shared" si="9"/>
        <v>0.52380952380952384</v>
      </c>
      <c r="AA5" s="21">
        <f t="shared" si="10"/>
        <v>0.53051643192488263</v>
      </c>
    </row>
    <row r="6" spans="1:27" ht="22.5" customHeight="1" x14ac:dyDescent="0.25">
      <c r="A6" s="133" t="s">
        <v>211</v>
      </c>
      <c r="B6" s="133" t="s">
        <v>54</v>
      </c>
      <c r="C6" s="134">
        <v>1</v>
      </c>
      <c r="D6" s="135" t="s">
        <v>29</v>
      </c>
      <c r="E6" s="136"/>
      <c r="F6" s="135"/>
      <c r="G6" s="137">
        <v>8</v>
      </c>
      <c r="H6" s="165">
        <v>-1.1519999999999999</v>
      </c>
      <c r="I6" s="145" t="s">
        <v>59</v>
      </c>
      <c r="J6" s="139">
        <f t="shared" si="0"/>
        <v>1.1519999999999999</v>
      </c>
      <c r="K6" s="146" t="s">
        <v>1</v>
      </c>
      <c r="L6" s="138">
        <f t="shared" si="1"/>
        <v>-1.1519999999999999</v>
      </c>
      <c r="M6" s="141">
        <f t="shared" si="2"/>
        <v>2.5827666311309727E-2</v>
      </c>
      <c r="N6" s="174">
        <v>-1.1000000000000001</v>
      </c>
      <c r="O6" s="71">
        <f t="shared" si="3"/>
        <v>-1.1506461320587635E-2</v>
      </c>
      <c r="P6" s="135"/>
      <c r="Q6" s="138">
        <v>-1.3540000000000001</v>
      </c>
      <c r="R6" s="138">
        <v>1.2230000000000001</v>
      </c>
      <c r="S6" s="21">
        <f t="shared" si="4"/>
        <v>0.57519116397621073</v>
      </c>
      <c r="T6" s="21">
        <f t="shared" si="5"/>
        <v>0.44984255510571303</v>
      </c>
      <c r="U6" s="21">
        <f t="shared" si="6"/>
        <v>1.0250337190819239</v>
      </c>
      <c r="V6" s="21">
        <f t="shared" si="7"/>
        <v>0.5611436514414212</v>
      </c>
      <c r="W6" s="21">
        <f t="shared" si="8"/>
        <v>0.53531598513011147</v>
      </c>
      <c r="X6" s="21"/>
      <c r="Y6" s="21"/>
      <c r="Z6" s="21">
        <f t="shared" si="9"/>
        <v>0.52380952380952384</v>
      </c>
      <c r="AA6" s="21">
        <f t="shared" si="10"/>
        <v>0.53531598513011147</v>
      </c>
    </row>
    <row r="7" spans="1:27" ht="22.5" customHeight="1" x14ac:dyDescent="0.25">
      <c r="A7" s="133" t="s">
        <v>210</v>
      </c>
      <c r="B7" s="133" t="s">
        <v>54</v>
      </c>
      <c r="C7" s="134">
        <v>1</v>
      </c>
      <c r="D7" s="135" t="s">
        <v>142</v>
      </c>
      <c r="E7" s="136"/>
      <c r="F7" s="135"/>
      <c r="G7" s="137">
        <v>3</v>
      </c>
      <c r="H7" s="165">
        <v>-1.1000000000000001</v>
      </c>
      <c r="I7" s="145" t="s">
        <v>57</v>
      </c>
      <c r="J7" s="139">
        <f t="shared" si="0"/>
        <v>1.1000000000000001</v>
      </c>
      <c r="K7" s="146" t="s">
        <v>0</v>
      </c>
      <c r="L7" s="138">
        <f t="shared" si="1"/>
        <v>1</v>
      </c>
      <c r="M7" s="141">
        <f t="shared" si="2"/>
        <v>0.3183146434017885</v>
      </c>
      <c r="N7" s="174">
        <v>-1.1000000000000001</v>
      </c>
      <c r="O7" s="71">
        <f t="shared" si="3"/>
        <v>0</v>
      </c>
      <c r="P7" s="135"/>
      <c r="Q7" s="138">
        <v>-6.4820000000000002</v>
      </c>
      <c r="R7" s="138">
        <v>5.157</v>
      </c>
      <c r="S7" s="21">
        <f t="shared" si="4"/>
        <v>0.8663458968190324</v>
      </c>
      <c r="T7" s="21">
        <f t="shared" si="5"/>
        <v>0.16241676140977748</v>
      </c>
      <c r="U7" s="21">
        <f t="shared" si="6"/>
        <v>1.0287626582288099</v>
      </c>
      <c r="V7" s="21">
        <f t="shared" si="7"/>
        <v>0.84212416721131234</v>
      </c>
      <c r="W7" s="21">
        <f t="shared" si="8"/>
        <v>0.52380952380952384</v>
      </c>
      <c r="X7" s="21"/>
      <c r="Y7" s="21"/>
      <c r="Z7" s="21">
        <f t="shared" si="9"/>
        <v>0.52380952380952384</v>
      </c>
      <c r="AA7" s="21">
        <f t="shared" si="10"/>
        <v>0.52380952380952384</v>
      </c>
    </row>
    <row r="8" spans="1:27" ht="22.5" customHeight="1" x14ac:dyDescent="0.25">
      <c r="A8" s="133" t="s">
        <v>208</v>
      </c>
      <c r="B8" s="133" t="s">
        <v>54</v>
      </c>
      <c r="C8" s="134">
        <v>1</v>
      </c>
      <c r="D8" s="135" t="s">
        <v>209</v>
      </c>
      <c r="E8" s="136" t="s">
        <v>23</v>
      </c>
      <c r="F8" s="135">
        <v>23.5</v>
      </c>
      <c r="G8" s="137"/>
      <c r="H8" s="165">
        <v>-1.1000000000000001</v>
      </c>
      <c r="I8" s="145" t="s">
        <v>142</v>
      </c>
      <c r="J8" s="139">
        <f t="shared" si="0"/>
        <v>1.1000000000000001</v>
      </c>
      <c r="K8" s="146" t="s">
        <v>0</v>
      </c>
      <c r="L8" s="138">
        <f t="shared" si="1"/>
        <v>1</v>
      </c>
      <c r="M8" s="141" t="str">
        <f t="shared" si="2"/>
        <v/>
      </c>
      <c r="N8" s="174"/>
      <c r="O8" s="71" t="str">
        <f t="shared" si="3"/>
        <v/>
      </c>
      <c r="P8" s="135"/>
      <c r="Q8" s="138"/>
      <c r="R8" s="138"/>
      <c r="S8" s="21" t="str">
        <f t="shared" si="4"/>
        <v/>
      </c>
      <c r="T8" s="21" t="str">
        <f t="shared" si="5"/>
        <v/>
      </c>
      <c r="U8" s="21" t="str">
        <f t="shared" si="6"/>
        <v/>
      </c>
      <c r="V8" s="21" t="str">
        <f t="shared" si="7"/>
        <v/>
      </c>
      <c r="W8" s="21" t="str">
        <f t="shared" si="8"/>
        <v/>
      </c>
      <c r="X8" s="21"/>
      <c r="Y8" s="21"/>
      <c r="Z8" s="21" t="str">
        <f t="shared" si="9"/>
        <v/>
      </c>
      <c r="AA8" s="21">
        <f t="shared" si="10"/>
        <v>0.52380952380952384</v>
      </c>
    </row>
    <row r="9" spans="1:27" ht="22.5" customHeight="1" x14ac:dyDescent="0.25">
      <c r="A9" s="133" t="s">
        <v>207</v>
      </c>
      <c r="B9" s="133" t="s">
        <v>54</v>
      </c>
      <c r="C9" s="134">
        <v>1</v>
      </c>
      <c r="D9" s="135" t="s">
        <v>61</v>
      </c>
      <c r="E9" s="136"/>
      <c r="F9" s="135"/>
      <c r="G9" s="137">
        <v>3</v>
      </c>
      <c r="H9" s="165">
        <v>-1.1299999999999999</v>
      </c>
      <c r="I9" s="145" t="s">
        <v>46</v>
      </c>
      <c r="J9" s="139">
        <f t="shared" si="0"/>
        <v>1.1299999999999999</v>
      </c>
      <c r="K9" s="146" t="s">
        <v>1</v>
      </c>
      <c r="L9" s="138">
        <f t="shared" si="1"/>
        <v>-1.1299999999999999</v>
      </c>
      <c r="M9" s="141">
        <f t="shared" si="2"/>
        <v>-4.2144338901626666E-2</v>
      </c>
      <c r="N9" s="174">
        <v>-1.1000000000000001</v>
      </c>
      <c r="O9" s="71">
        <f t="shared" si="3"/>
        <v>-6.7069081153587895E-3</v>
      </c>
      <c r="P9" s="135"/>
      <c r="Q9" s="138">
        <v>1</v>
      </c>
      <c r="R9" s="138">
        <v>-1.1000000000000001</v>
      </c>
      <c r="S9" s="21">
        <f t="shared" si="4"/>
        <v>0.5</v>
      </c>
      <c r="T9" s="21">
        <f t="shared" si="5"/>
        <v>0.52380952380952384</v>
      </c>
      <c r="U9" s="21">
        <f t="shared" si="6"/>
        <v>1.0238095238095237</v>
      </c>
      <c r="V9" s="21">
        <f t="shared" si="7"/>
        <v>0.48837209302325585</v>
      </c>
      <c r="W9" s="21">
        <f t="shared" si="8"/>
        <v>0.53051643192488251</v>
      </c>
      <c r="X9" s="21"/>
      <c r="Y9" s="21"/>
      <c r="Z9" s="21">
        <f t="shared" si="9"/>
        <v>0.52380952380952384</v>
      </c>
      <c r="AA9" s="21">
        <f t="shared" si="10"/>
        <v>0.53051643192488263</v>
      </c>
    </row>
    <row r="10" spans="1:27" ht="22.5" customHeight="1" x14ac:dyDescent="0.25">
      <c r="A10" s="133" t="s">
        <v>206</v>
      </c>
      <c r="B10" s="133" t="s">
        <v>55</v>
      </c>
      <c r="C10" s="134">
        <v>1</v>
      </c>
      <c r="D10" s="135" t="s">
        <v>28</v>
      </c>
      <c r="E10" s="136" t="s">
        <v>23</v>
      </c>
      <c r="F10" s="135">
        <v>47</v>
      </c>
      <c r="G10" s="137"/>
      <c r="H10" s="165">
        <v>-1.1000000000000001</v>
      </c>
      <c r="I10" s="145" t="s">
        <v>42</v>
      </c>
      <c r="J10" s="139">
        <f t="shared" si="0"/>
        <v>1.1000000000000001</v>
      </c>
      <c r="K10" s="146" t="s">
        <v>1</v>
      </c>
      <c r="L10" s="138">
        <f t="shared" si="1"/>
        <v>-1.1000000000000001</v>
      </c>
      <c r="M10" s="141">
        <f t="shared" si="2"/>
        <v>2.4120385676649203E-3</v>
      </c>
      <c r="N10" s="174">
        <v>-1.1000000000000001</v>
      </c>
      <c r="O10" s="71">
        <f t="shared" si="3"/>
        <v>0</v>
      </c>
      <c r="P10" s="135"/>
      <c r="Q10" s="138">
        <v>-1.17</v>
      </c>
      <c r="R10" s="138">
        <v>1.06</v>
      </c>
      <c r="S10" s="21">
        <f t="shared" si="4"/>
        <v>0.53917050691244239</v>
      </c>
      <c r="T10" s="21">
        <f t="shared" si="5"/>
        <v>0.4854368932038835</v>
      </c>
      <c r="U10" s="21">
        <f t="shared" si="6"/>
        <v>1.0246074001163259</v>
      </c>
      <c r="V10" s="21">
        <f t="shared" si="7"/>
        <v>0.52622156237718876</v>
      </c>
      <c r="W10" s="21">
        <f t="shared" si="8"/>
        <v>0.52380952380952384</v>
      </c>
      <c r="X10" s="21"/>
      <c r="Y10" s="21"/>
      <c r="Z10" s="21">
        <f t="shared" si="9"/>
        <v>0.52380952380952384</v>
      </c>
      <c r="AA10" s="21">
        <f t="shared" si="10"/>
        <v>0.52380952380952384</v>
      </c>
    </row>
    <row r="11" spans="1:27" ht="22.5" customHeight="1" x14ac:dyDescent="0.25">
      <c r="A11" s="133" t="s">
        <v>204</v>
      </c>
      <c r="B11" s="133" t="s">
        <v>54</v>
      </c>
      <c r="C11" s="134">
        <v>1</v>
      </c>
      <c r="D11" s="135" t="s">
        <v>205</v>
      </c>
      <c r="E11" s="136"/>
      <c r="F11" s="135"/>
      <c r="G11" s="137">
        <v>7</v>
      </c>
      <c r="H11" s="165">
        <v>-1.3</v>
      </c>
      <c r="I11" s="145" t="s">
        <v>229</v>
      </c>
      <c r="J11" s="139">
        <f t="shared" si="0"/>
        <v>1.3</v>
      </c>
      <c r="K11" s="146" t="s">
        <v>1</v>
      </c>
      <c r="L11" s="138">
        <f t="shared" si="1"/>
        <v>-1.3</v>
      </c>
      <c r="M11" s="141" t="str">
        <f t="shared" si="2"/>
        <v/>
      </c>
      <c r="N11" s="174"/>
      <c r="O11" s="71" t="str">
        <f t="shared" si="3"/>
        <v/>
      </c>
      <c r="P11" s="135"/>
      <c r="Q11" s="138"/>
      <c r="R11" s="138"/>
      <c r="S11" s="21" t="str">
        <f t="shared" si="4"/>
        <v/>
      </c>
      <c r="T11" s="21" t="str">
        <f t="shared" si="5"/>
        <v/>
      </c>
      <c r="U11" s="21" t="str">
        <f t="shared" si="6"/>
        <v/>
      </c>
      <c r="V11" s="21" t="str">
        <f t="shared" si="7"/>
        <v/>
      </c>
      <c r="W11" s="21" t="str">
        <f t="shared" si="8"/>
        <v/>
      </c>
      <c r="X11" s="21"/>
      <c r="Y11" s="21"/>
      <c r="Z11" s="21" t="str">
        <f t="shared" si="9"/>
        <v/>
      </c>
      <c r="AA11" s="21">
        <f t="shared" si="10"/>
        <v>0.56521739130434789</v>
      </c>
    </row>
    <row r="12" spans="1:27" ht="22.5" customHeight="1" x14ac:dyDescent="0.25">
      <c r="A12" s="133" t="s">
        <v>203</v>
      </c>
      <c r="B12" s="133" t="s">
        <v>54</v>
      </c>
      <c r="C12" s="134">
        <v>1</v>
      </c>
      <c r="D12" s="135" t="s">
        <v>57</v>
      </c>
      <c r="E12" s="136" t="s">
        <v>23</v>
      </c>
      <c r="F12" s="135">
        <v>47.5</v>
      </c>
      <c r="G12" s="137"/>
      <c r="H12" s="165">
        <v>-1.1100000000000001</v>
      </c>
      <c r="I12" s="145" t="s">
        <v>28</v>
      </c>
      <c r="J12" s="139">
        <f t="shared" si="0"/>
        <v>1.1100000000000001</v>
      </c>
      <c r="K12" s="146" t="s">
        <v>0</v>
      </c>
      <c r="L12" s="138">
        <f t="shared" si="1"/>
        <v>1</v>
      </c>
      <c r="M12" s="141">
        <f t="shared" si="2"/>
        <v>-1.443844373415637E-2</v>
      </c>
      <c r="N12" s="174">
        <v>-1.1000000000000001</v>
      </c>
      <c r="O12" s="71">
        <f t="shared" si="3"/>
        <v>-2.2568269013766296E-3</v>
      </c>
      <c r="P12" s="135"/>
      <c r="Q12" s="138">
        <v>-1.1000000000000001</v>
      </c>
      <c r="R12" s="138">
        <v>-1</v>
      </c>
      <c r="S12" s="21">
        <f t="shared" si="4"/>
        <v>0.52380952380952384</v>
      </c>
      <c r="T12" s="21">
        <f t="shared" si="5"/>
        <v>0.5</v>
      </c>
      <c r="U12" s="21">
        <f t="shared" si="6"/>
        <v>1.0238095238095237</v>
      </c>
      <c r="V12" s="21">
        <f t="shared" si="7"/>
        <v>0.51162790697674421</v>
      </c>
      <c r="W12" s="21">
        <f t="shared" si="8"/>
        <v>0.52606635071090058</v>
      </c>
      <c r="X12" s="21"/>
      <c r="Y12" s="21"/>
      <c r="Z12" s="21">
        <f t="shared" si="9"/>
        <v>0.52380952380952384</v>
      </c>
      <c r="AA12" s="21">
        <f t="shared" si="10"/>
        <v>0.52606635071090047</v>
      </c>
    </row>
    <row r="13" spans="1:27" ht="22.5" customHeight="1" x14ac:dyDescent="0.25">
      <c r="A13" s="133" t="s">
        <v>201</v>
      </c>
      <c r="B13" s="133" t="s">
        <v>54</v>
      </c>
      <c r="C13" s="134">
        <v>1</v>
      </c>
      <c r="D13" s="135" t="s">
        <v>202</v>
      </c>
      <c r="E13" s="136"/>
      <c r="F13" s="135"/>
      <c r="G13" s="137">
        <v>7</v>
      </c>
      <c r="H13" s="165">
        <v>-1.3</v>
      </c>
      <c r="I13" s="145" t="s">
        <v>228</v>
      </c>
      <c r="J13" s="139">
        <f t="shared" si="0"/>
        <v>1.3</v>
      </c>
      <c r="K13" s="146" t="s">
        <v>0</v>
      </c>
      <c r="L13" s="138">
        <f t="shared" si="1"/>
        <v>1</v>
      </c>
      <c r="M13" s="141" t="str">
        <f t="shared" si="2"/>
        <v/>
      </c>
      <c r="N13" s="174"/>
      <c r="O13" s="71" t="str">
        <f t="shared" si="3"/>
        <v/>
      </c>
      <c r="P13" s="135"/>
      <c r="Q13" s="138"/>
      <c r="R13" s="138"/>
      <c r="S13" s="21" t="str">
        <f t="shared" si="4"/>
        <v/>
      </c>
      <c r="T13" s="21" t="str">
        <f t="shared" si="5"/>
        <v/>
      </c>
      <c r="U13" s="21" t="str">
        <f t="shared" si="6"/>
        <v/>
      </c>
      <c r="V13" s="21" t="str">
        <f t="shared" si="7"/>
        <v/>
      </c>
      <c r="W13" s="21" t="str">
        <f t="shared" si="8"/>
        <v/>
      </c>
      <c r="X13" s="21"/>
      <c r="Y13" s="21"/>
      <c r="Z13" s="21" t="str">
        <f t="shared" si="9"/>
        <v/>
      </c>
      <c r="AA13" s="21">
        <f t="shared" si="10"/>
        <v>0.56521739130434789</v>
      </c>
    </row>
    <row r="14" spans="1:27" ht="22.5" customHeight="1" x14ac:dyDescent="0.25">
      <c r="A14" s="133" t="s">
        <v>200</v>
      </c>
      <c r="B14" s="133" t="s">
        <v>54</v>
      </c>
      <c r="C14" s="134">
        <v>1</v>
      </c>
      <c r="D14" s="135" t="s">
        <v>47</v>
      </c>
      <c r="E14" s="136"/>
      <c r="F14" s="135"/>
      <c r="G14" s="137">
        <v>3.5</v>
      </c>
      <c r="H14" s="165">
        <v>-1.1000000000000001</v>
      </c>
      <c r="I14" s="145" t="s">
        <v>160</v>
      </c>
      <c r="J14" s="139">
        <f t="shared" si="0"/>
        <v>1.1000000000000001</v>
      </c>
      <c r="K14" s="146" t="s">
        <v>1</v>
      </c>
      <c r="L14" s="138">
        <f t="shared" si="1"/>
        <v>-1.1000000000000001</v>
      </c>
      <c r="M14" s="141">
        <f t="shared" si="2"/>
        <v>-1.9162899582024995E-2</v>
      </c>
      <c r="N14" s="174">
        <v>-1.1000000000000001</v>
      </c>
      <c r="O14" s="71">
        <f t="shared" si="3"/>
        <v>0</v>
      </c>
      <c r="P14" s="135"/>
      <c r="Q14" s="138">
        <v>-1.07</v>
      </c>
      <c r="R14" s="138">
        <v>-1.03</v>
      </c>
      <c r="S14" s="21">
        <f t="shared" si="4"/>
        <v>0.51690821256038644</v>
      </c>
      <c r="T14" s="21">
        <f t="shared" si="5"/>
        <v>0.50738916256157629</v>
      </c>
      <c r="U14" s="21">
        <f t="shared" si="6"/>
        <v>1.0242973751219626</v>
      </c>
      <c r="V14" s="21">
        <f t="shared" si="7"/>
        <v>0.50464662422749884</v>
      </c>
      <c r="W14" s="21">
        <f t="shared" si="8"/>
        <v>0.52380952380952384</v>
      </c>
      <c r="X14" s="21"/>
      <c r="Y14" s="21"/>
      <c r="Z14" s="21">
        <f t="shared" si="9"/>
        <v>0.52380952380952384</v>
      </c>
      <c r="AA14" s="21">
        <f t="shared" si="10"/>
        <v>0.52380952380952384</v>
      </c>
    </row>
    <row r="15" spans="1:27" ht="22.5" customHeight="1" x14ac:dyDescent="0.25">
      <c r="A15" s="133" t="s">
        <v>198</v>
      </c>
      <c r="B15" s="133" t="s">
        <v>54</v>
      </c>
      <c r="C15" s="134">
        <v>1</v>
      </c>
      <c r="D15" s="135" t="s">
        <v>199</v>
      </c>
      <c r="E15" s="136"/>
      <c r="F15" s="135"/>
      <c r="G15" s="137">
        <v>7</v>
      </c>
      <c r="H15" s="165">
        <v>-1.3</v>
      </c>
      <c r="I15" s="145" t="s">
        <v>227</v>
      </c>
      <c r="J15" s="139">
        <f t="shared" si="0"/>
        <v>1.3</v>
      </c>
      <c r="K15" s="146" t="s">
        <v>1</v>
      </c>
      <c r="L15" s="138">
        <f t="shared" si="1"/>
        <v>-1.3</v>
      </c>
      <c r="M15" s="141" t="str">
        <f t="shared" si="2"/>
        <v/>
      </c>
      <c r="N15" s="174"/>
      <c r="O15" s="71" t="str">
        <f t="shared" si="3"/>
        <v/>
      </c>
      <c r="P15" s="135"/>
      <c r="Q15" s="138"/>
      <c r="R15" s="138"/>
      <c r="S15" s="21" t="str">
        <f t="shared" si="4"/>
        <v/>
      </c>
      <c r="T15" s="21" t="str">
        <f t="shared" si="5"/>
        <v/>
      </c>
      <c r="U15" s="21" t="str">
        <f t="shared" si="6"/>
        <v/>
      </c>
      <c r="V15" s="21" t="str">
        <f t="shared" si="7"/>
        <v/>
      </c>
      <c r="W15" s="21" t="str">
        <f t="shared" si="8"/>
        <v/>
      </c>
      <c r="X15" s="21"/>
      <c r="Y15" s="21"/>
      <c r="Z15" s="21" t="str">
        <f t="shared" si="9"/>
        <v/>
      </c>
      <c r="AA15" s="21">
        <f t="shared" si="10"/>
        <v>0.56521739130434789</v>
      </c>
    </row>
    <row r="16" spans="1:27" ht="22.5" customHeight="1" x14ac:dyDescent="0.25">
      <c r="A16" s="133" t="s">
        <v>197</v>
      </c>
      <c r="B16" s="133" t="s">
        <v>54</v>
      </c>
      <c r="C16" s="134">
        <v>1</v>
      </c>
      <c r="D16" s="135" t="s">
        <v>41</v>
      </c>
      <c r="E16" s="136" t="s">
        <v>23</v>
      </c>
      <c r="F16" s="135">
        <v>44.5</v>
      </c>
      <c r="G16" s="137"/>
      <c r="H16" s="165">
        <v>-1.1000000000000001</v>
      </c>
      <c r="I16" s="145" t="s">
        <v>217</v>
      </c>
      <c r="J16" s="139">
        <f t="shared" si="0"/>
        <v>1.1000000000000001</v>
      </c>
      <c r="K16" s="146" t="s">
        <v>0</v>
      </c>
      <c r="L16" s="138">
        <f t="shared" si="1"/>
        <v>1</v>
      </c>
      <c r="M16" s="141">
        <f t="shared" si="2"/>
        <v>3.0863410765085031E-2</v>
      </c>
      <c r="N16" s="174">
        <v>-1.1000000000000001</v>
      </c>
      <c r="O16" s="71">
        <f t="shared" si="3"/>
        <v>0</v>
      </c>
      <c r="P16" s="135"/>
      <c r="Q16" s="138">
        <v>-1.3160000000000001</v>
      </c>
      <c r="R16" s="138">
        <v>1.1919999999999999</v>
      </c>
      <c r="S16" s="21">
        <f t="shared" si="4"/>
        <v>0.56822107081174444</v>
      </c>
      <c r="T16" s="21">
        <f t="shared" si="5"/>
        <v>0.45620437956204374</v>
      </c>
      <c r="U16" s="21">
        <f t="shared" si="6"/>
        <v>1.0244254503737882</v>
      </c>
      <c r="V16" s="21">
        <f t="shared" si="7"/>
        <v>0.55467293457460887</v>
      </c>
      <c r="W16" s="21">
        <f t="shared" si="8"/>
        <v>0.52380952380952384</v>
      </c>
      <c r="X16" s="21"/>
      <c r="Y16" s="21"/>
      <c r="Z16" s="21">
        <f t="shared" si="9"/>
        <v>0.52380952380952384</v>
      </c>
      <c r="AA16" s="21">
        <f t="shared" si="10"/>
        <v>0.52380952380952384</v>
      </c>
    </row>
    <row r="17" spans="1:27" ht="22.5" customHeight="1" x14ac:dyDescent="0.25">
      <c r="A17" s="133" t="s">
        <v>196</v>
      </c>
      <c r="B17" s="133" t="s">
        <v>54</v>
      </c>
      <c r="C17" s="134">
        <v>1</v>
      </c>
      <c r="D17" s="135" t="s">
        <v>50</v>
      </c>
      <c r="E17" s="136"/>
      <c r="F17" s="135"/>
      <c r="G17" s="137">
        <v>6</v>
      </c>
      <c r="H17" s="165">
        <v>-1.1000000000000001</v>
      </c>
      <c r="I17" s="145" t="s">
        <v>62</v>
      </c>
      <c r="J17" s="139">
        <f t="shared" si="0"/>
        <v>1.1000000000000001</v>
      </c>
      <c r="K17" s="146" t="s">
        <v>1</v>
      </c>
      <c r="L17" s="138">
        <f t="shared" si="1"/>
        <v>-1.1000000000000001</v>
      </c>
      <c r="M17" s="141">
        <f t="shared" si="2"/>
        <v>-7.0195672984277868E-3</v>
      </c>
      <c r="N17" s="174">
        <v>-1.1000000000000001</v>
      </c>
      <c r="O17" s="71">
        <f t="shared" si="3"/>
        <v>0</v>
      </c>
      <c r="P17" s="135"/>
      <c r="Q17" s="138">
        <v>-1.1240000000000001</v>
      </c>
      <c r="R17" s="138">
        <v>1.0209999999999999</v>
      </c>
      <c r="S17" s="21">
        <f t="shared" si="4"/>
        <v>0.52919020715630882</v>
      </c>
      <c r="T17" s="21">
        <f t="shared" si="5"/>
        <v>0.4948045522018803</v>
      </c>
      <c r="U17" s="21">
        <f t="shared" si="6"/>
        <v>1.0239947593581891</v>
      </c>
      <c r="V17" s="21">
        <f t="shared" si="7"/>
        <v>0.51678995651109605</v>
      </c>
      <c r="W17" s="21">
        <f t="shared" si="8"/>
        <v>0.52380952380952384</v>
      </c>
      <c r="X17" s="21"/>
      <c r="Y17" s="21"/>
      <c r="Z17" s="21">
        <f t="shared" si="9"/>
        <v>0.52380952380952384</v>
      </c>
      <c r="AA17" s="21">
        <f t="shared" si="10"/>
        <v>0.52380952380952384</v>
      </c>
    </row>
    <row r="18" spans="1:27" ht="22.5" customHeight="1" x14ac:dyDescent="0.25">
      <c r="A18" s="133" t="s">
        <v>195</v>
      </c>
      <c r="B18" s="133" t="s">
        <v>54</v>
      </c>
      <c r="C18" s="134">
        <v>1</v>
      </c>
      <c r="D18" s="135" t="s">
        <v>82</v>
      </c>
      <c r="E18" s="136" t="s">
        <v>23</v>
      </c>
      <c r="F18" s="135">
        <v>43</v>
      </c>
      <c r="G18" s="137"/>
      <c r="H18" s="165">
        <v>-1.1000000000000001</v>
      </c>
      <c r="I18" s="145" t="s">
        <v>102</v>
      </c>
      <c r="J18" s="139">
        <f t="shared" si="0"/>
        <v>1.1000000000000001</v>
      </c>
      <c r="K18" s="146" t="s">
        <v>0</v>
      </c>
      <c r="L18" s="138">
        <f t="shared" si="1"/>
        <v>1</v>
      </c>
      <c r="M18" s="141">
        <f t="shared" si="2"/>
        <v>-2.3809523809523836E-2</v>
      </c>
      <c r="N18" s="174">
        <v>-1.1000000000000001</v>
      </c>
      <c r="O18" s="71">
        <f t="shared" si="3"/>
        <v>0</v>
      </c>
      <c r="P18" s="135"/>
      <c r="Q18" s="138">
        <v>-1.05</v>
      </c>
      <c r="R18" s="138">
        <v>-1.05</v>
      </c>
      <c r="S18" s="21">
        <f t="shared" si="4"/>
        <v>0.51219512195121952</v>
      </c>
      <c r="T18" s="21">
        <f t="shared" si="5"/>
        <v>0.51219512195121952</v>
      </c>
      <c r="U18" s="21">
        <f t="shared" si="6"/>
        <v>1.024390243902439</v>
      </c>
      <c r="V18" s="21">
        <f t="shared" si="7"/>
        <v>0.5</v>
      </c>
      <c r="W18" s="21">
        <f t="shared" si="8"/>
        <v>0.52380952380952384</v>
      </c>
      <c r="X18" s="21"/>
      <c r="Y18" s="21"/>
      <c r="Z18" s="21">
        <f t="shared" si="9"/>
        <v>0.52380952380952384</v>
      </c>
      <c r="AA18" s="21">
        <f t="shared" si="10"/>
        <v>0.52380952380952384</v>
      </c>
    </row>
    <row r="19" spans="1:27" ht="22.5" customHeight="1" x14ac:dyDescent="0.25">
      <c r="A19" s="133" t="s">
        <v>193</v>
      </c>
      <c r="B19" s="133" t="s">
        <v>54</v>
      </c>
      <c r="C19" s="134">
        <v>1</v>
      </c>
      <c r="D19" s="135" t="s">
        <v>194</v>
      </c>
      <c r="E19" s="136"/>
      <c r="F19" s="135"/>
      <c r="G19" s="137">
        <v>7</v>
      </c>
      <c r="H19" s="165">
        <v>-1.3</v>
      </c>
      <c r="I19" s="145" t="s">
        <v>226</v>
      </c>
      <c r="J19" s="139">
        <f t="shared" si="0"/>
        <v>1.3</v>
      </c>
      <c r="K19" s="146" t="s">
        <v>0</v>
      </c>
      <c r="L19" s="138">
        <f t="shared" si="1"/>
        <v>1</v>
      </c>
      <c r="M19" s="141" t="str">
        <f t="shared" si="2"/>
        <v/>
      </c>
      <c r="N19" s="174"/>
      <c r="O19" s="71" t="str">
        <f t="shared" si="3"/>
        <v/>
      </c>
      <c r="P19" s="135"/>
      <c r="Q19" s="138"/>
      <c r="R19" s="138"/>
      <c r="S19" s="21" t="str">
        <f t="shared" si="4"/>
        <v/>
      </c>
      <c r="T19" s="21" t="str">
        <f t="shared" si="5"/>
        <v/>
      </c>
      <c r="U19" s="21" t="str">
        <f t="shared" si="6"/>
        <v/>
      </c>
      <c r="V19" s="21" t="str">
        <f t="shared" si="7"/>
        <v/>
      </c>
      <c r="W19" s="21" t="str">
        <f t="shared" si="8"/>
        <v/>
      </c>
      <c r="X19" s="21"/>
      <c r="Y19" s="21"/>
      <c r="Z19" s="21" t="str">
        <f t="shared" si="9"/>
        <v/>
      </c>
      <c r="AA19" s="21">
        <f t="shared" si="10"/>
        <v>0.56521739130434789</v>
      </c>
    </row>
    <row r="20" spans="1:27" ht="22.5" customHeight="1" x14ac:dyDescent="0.25">
      <c r="A20" s="133" t="s">
        <v>192</v>
      </c>
      <c r="B20" s="133" t="s">
        <v>54</v>
      </c>
      <c r="C20" s="134">
        <v>0.5</v>
      </c>
      <c r="D20" s="145" t="s">
        <v>225</v>
      </c>
      <c r="E20" s="136" t="s">
        <v>23</v>
      </c>
      <c r="F20" s="135">
        <v>22.5</v>
      </c>
      <c r="G20" s="137"/>
      <c r="H20" s="165">
        <v>-1.17</v>
      </c>
      <c r="I20" s="145" t="s">
        <v>80</v>
      </c>
      <c r="J20" s="139">
        <f t="shared" si="0"/>
        <v>0.58499999999999996</v>
      </c>
      <c r="K20" s="146" t="s">
        <v>1</v>
      </c>
      <c r="L20" s="138">
        <f t="shared" si="1"/>
        <v>-0.58499999999999996</v>
      </c>
      <c r="M20" s="141" t="str">
        <f t="shared" si="2"/>
        <v/>
      </c>
      <c r="N20" s="174">
        <v>-1.17</v>
      </c>
      <c r="O20" s="71">
        <f t="shared" si="3"/>
        <v>0</v>
      </c>
      <c r="P20" s="135"/>
      <c r="Q20" s="138"/>
      <c r="R20" s="138"/>
      <c r="S20" s="21" t="str">
        <f t="shared" si="4"/>
        <v/>
      </c>
      <c r="T20" s="21" t="str">
        <f t="shared" si="5"/>
        <v/>
      </c>
      <c r="U20" s="21" t="str">
        <f t="shared" si="6"/>
        <v/>
      </c>
      <c r="V20" s="21" t="str">
        <f t="shared" si="7"/>
        <v/>
      </c>
      <c r="W20" s="21" t="str">
        <f t="shared" si="8"/>
        <v/>
      </c>
      <c r="X20" s="21"/>
      <c r="Y20" s="21"/>
      <c r="Z20" s="21">
        <f t="shared" si="9"/>
        <v>0.53917050691244239</v>
      </c>
      <c r="AA20" s="21">
        <f t="shared" si="10"/>
        <v>0.53917050691244239</v>
      </c>
    </row>
    <row r="21" spans="1:27" ht="22.5" customHeight="1" x14ac:dyDescent="0.25">
      <c r="A21" s="133" t="s">
        <v>191</v>
      </c>
      <c r="B21" s="133" t="s">
        <v>54</v>
      </c>
      <c r="C21" s="134">
        <v>1</v>
      </c>
      <c r="D21" s="135" t="s">
        <v>68</v>
      </c>
      <c r="E21" s="136"/>
      <c r="F21" s="135"/>
      <c r="G21" s="137">
        <v>-4</v>
      </c>
      <c r="H21" s="165">
        <v>-1.1000000000000001</v>
      </c>
      <c r="I21" s="145" t="s">
        <v>29</v>
      </c>
      <c r="J21" s="139">
        <f t="shared" si="0"/>
        <v>1.1000000000000001</v>
      </c>
      <c r="K21" s="146" t="s">
        <v>0</v>
      </c>
      <c r="L21" s="138">
        <f t="shared" si="1"/>
        <v>1</v>
      </c>
      <c r="M21" s="141">
        <f t="shared" si="2"/>
        <v>-2.5207298924281141E-2</v>
      </c>
      <c r="N21" s="174">
        <v>-1.1000000000000001</v>
      </c>
      <c r="O21" s="71">
        <f t="shared" si="3"/>
        <v>0</v>
      </c>
      <c r="P21" s="135"/>
      <c r="Q21" s="138">
        <v>-1.042</v>
      </c>
      <c r="R21" s="138">
        <v>-1.054</v>
      </c>
      <c r="S21" s="21">
        <f t="shared" si="4"/>
        <v>0.51028403525954957</v>
      </c>
      <c r="T21" s="21">
        <f t="shared" si="5"/>
        <v>0.51314508276533588</v>
      </c>
      <c r="U21" s="21">
        <f t="shared" si="6"/>
        <v>1.0234291180248856</v>
      </c>
      <c r="V21" s="21">
        <f t="shared" si="7"/>
        <v>0.4986022248852427</v>
      </c>
      <c r="W21" s="21">
        <f t="shared" si="8"/>
        <v>0.52380952380952384</v>
      </c>
      <c r="X21" s="21"/>
      <c r="Y21" s="21"/>
      <c r="Z21" s="21">
        <f t="shared" si="9"/>
        <v>0.52380952380952384</v>
      </c>
      <c r="AA21" s="21">
        <f t="shared" si="10"/>
        <v>0.52380952380952384</v>
      </c>
    </row>
    <row r="22" spans="1:27" ht="22.5" customHeight="1" x14ac:dyDescent="0.25">
      <c r="A22" s="133" t="s">
        <v>190</v>
      </c>
      <c r="B22" s="133" t="s">
        <v>55</v>
      </c>
      <c r="C22" s="134">
        <v>1</v>
      </c>
      <c r="D22" s="135" t="s">
        <v>62</v>
      </c>
      <c r="E22" s="136" t="s">
        <v>23</v>
      </c>
      <c r="F22" s="135">
        <v>44</v>
      </c>
      <c r="G22" s="137"/>
      <c r="H22" s="165">
        <v>-1.1000000000000001</v>
      </c>
      <c r="I22" s="145" t="s">
        <v>184</v>
      </c>
      <c r="J22" s="139">
        <f t="shared" si="0"/>
        <v>1.1000000000000001</v>
      </c>
      <c r="K22" s="146" t="s">
        <v>0</v>
      </c>
      <c r="L22" s="138">
        <f t="shared" si="1"/>
        <v>1</v>
      </c>
      <c r="M22" s="141">
        <f t="shared" si="2"/>
        <v>0.12035962324783012</v>
      </c>
      <c r="N22" s="174">
        <v>-1.1000000000000001</v>
      </c>
      <c r="O22" s="71">
        <f t="shared" si="3"/>
        <v>0</v>
      </c>
      <c r="P22" s="135"/>
      <c r="Q22" s="138">
        <v>-1.9410000000000001</v>
      </c>
      <c r="R22" s="138">
        <v>1.7430000000000001</v>
      </c>
      <c r="S22" s="21">
        <f t="shared" si="4"/>
        <v>0.6599795987759266</v>
      </c>
      <c r="T22" s="21">
        <f t="shared" si="5"/>
        <v>0.36456434560699957</v>
      </c>
      <c r="U22" s="21">
        <f t="shared" si="6"/>
        <v>1.0245439443829261</v>
      </c>
      <c r="V22" s="21">
        <f t="shared" si="7"/>
        <v>0.64416914705735395</v>
      </c>
      <c r="W22" s="21">
        <f t="shared" si="8"/>
        <v>0.52380952380952384</v>
      </c>
      <c r="X22" s="21"/>
      <c r="Y22" s="21"/>
      <c r="Z22" s="21">
        <f t="shared" si="9"/>
        <v>0.52380952380952384</v>
      </c>
      <c r="AA22" s="21">
        <f t="shared" si="10"/>
        <v>0.52380952380952384</v>
      </c>
    </row>
    <row r="23" spans="1:27" ht="22.5" customHeight="1" x14ac:dyDescent="0.25">
      <c r="A23" s="133" t="s">
        <v>189</v>
      </c>
      <c r="B23" s="133" t="s">
        <v>54</v>
      </c>
      <c r="C23" s="134">
        <v>1</v>
      </c>
      <c r="D23" s="135" t="s">
        <v>26</v>
      </c>
      <c r="E23" s="136"/>
      <c r="F23" s="135"/>
      <c r="G23" s="137">
        <v>3</v>
      </c>
      <c r="H23" s="165">
        <v>-1.1399999999999999</v>
      </c>
      <c r="I23" s="145" t="s">
        <v>83</v>
      </c>
      <c r="J23" s="139">
        <f t="shared" si="0"/>
        <v>1.1399999999999999</v>
      </c>
      <c r="K23" s="146" t="s">
        <v>0</v>
      </c>
      <c r="L23" s="138">
        <f t="shared" si="1"/>
        <v>1</v>
      </c>
      <c r="M23" s="141">
        <f t="shared" si="2"/>
        <v>-2.9180703151432397E-3</v>
      </c>
      <c r="N23" s="174">
        <v>-1.1000000000000001</v>
      </c>
      <c r="O23" s="71">
        <f t="shared" si="3"/>
        <v>-8.9007565643079989E-3</v>
      </c>
      <c r="P23" s="135"/>
      <c r="Q23" s="138">
        <v>-1.177</v>
      </c>
      <c r="R23" s="138">
        <v>1.0840000000000001</v>
      </c>
      <c r="S23" s="21">
        <f t="shared" si="4"/>
        <v>0.54065227377124481</v>
      </c>
      <c r="T23" s="21">
        <f t="shared" si="5"/>
        <v>0.47984644913627639</v>
      </c>
      <c r="U23" s="21">
        <f t="shared" si="6"/>
        <v>1.0204987229075213</v>
      </c>
      <c r="V23" s="21">
        <f t="shared" si="7"/>
        <v>0.52979221005868848</v>
      </c>
      <c r="W23" s="21">
        <f t="shared" si="8"/>
        <v>0.53271028037383172</v>
      </c>
      <c r="X23" s="21"/>
      <c r="Y23" s="21"/>
      <c r="Z23" s="21">
        <f t="shared" si="9"/>
        <v>0.52380952380952384</v>
      </c>
      <c r="AA23" s="21">
        <f t="shared" si="10"/>
        <v>0.53271028037383183</v>
      </c>
    </row>
    <row r="24" spans="1:27" ht="22.5" customHeight="1" x14ac:dyDescent="0.25">
      <c r="A24" s="133" t="s">
        <v>188</v>
      </c>
      <c r="B24" s="133" t="s">
        <v>54</v>
      </c>
      <c r="C24" s="134">
        <v>1</v>
      </c>
      <c r="D24" s="135" t="s">
        <v>48</v>
      </c>
      <c r="E24" s="136"/>
      <c r="F24" s="135"/>
      <c r="G24" s="137">
        <v>3.5</v>
      </c>
      <c r="H24" s="165">
        <v>-1.1499999999999999</v>
      </c>
      <c r="I24" s="145" t="s">
        <v>41</v>
      </c>
      <c r="J24" s="139">
        <f t="shared" si="0"/>
        <v>1.1499999999999999</v>
      </c>
      <c r="K24" s="146" t="s">
        <v>1</v>
      </c>
      <c r="L24" s="138">
        <f t="shared" si="1"/>
        <v>-1.1499999999999999</v>
      </c>
      <c r="M24" s="141">
        <f t="shared" si="2"/>
        <v>6.0727757082225442E-2</v>
      </c>
      <c r="N24" s="174">
        <v>-1.1200000000000001</v>
      </c>
      <c r="O24" s="71">
        <f t="shared" si="3"/>
        <v>-6.5818341377796852E-3</v>
      </c>
      <c r="P24" s="135"/>
      <c r="Q24" s="138">
        <v>-1.5649999999999999</v>
      </c>
      <c r="R24" s="138">
        <v>1.4139999999999999</v>
      </c>
      <c r="S24" s="21">
        <f t="shared" si="4"/>
        <v>0.61013645224171542</v>
      </c>
      <c r="T24" s="21">
        <f t="shared" si="5"/>
        <v>0.41425020712510363</v>
      </c>
      <c r="U24" s="21">
        <f t="shared" si="6"/>
        <v>1.0243866593668192</v>
      </c>
      <c r="V24" s="21">
        <f t="shared" si="7"/>
        <v>0.59561147801245795</v>
      </c>
      <c r="W24" s="21">
        <f t="shared" si="8"/>
        <v>0.53488372093023251</v>
      </c>
      <c r="X24" s="21"/>
      <c r="Y24" s="21"/>
      <c r="Z24" s="21">
        <f t="shared" si="9"/>
        <v>0.52830188679245282</v>
      </c>
      <c r="AA24" s="21">
        <f t="shared" si="10"/>
        <v>0.53488372093023251</v>
      </c>
    </row>
    <row r="25" spans="1:27" ht="22.5" customHeight="1" x14ac:dyDescent="0.25">
      <c r="A25" s="133" t="s">
        <v>187</v>
      </c>
      <c r="B25" s="133" t="s">
        <v>54</v>
      </c>
      <c r="C25" s="134">
        <v>0.75</v>
      </c>
      <c r="D25" s="135" t="s">
        <v>27</v>
      </c>
      <c r="E25" s="136" t="s">
        <v>23</v>
      </c>
      <c r="F25" s="135">
        <v>46</v>
      </c>
      <c r="G25" s="137"/>
      <c r="H25" s="165">
        <v>-1.1000000000000001</v>
      </c>
      <c r="I25" s="145" t="s">
        <v>28</v>
      </c>
      <c r="J25" s="139">
        <f t="shared" si="0"/>
        <v>0.82500000000000007</v>
      </c>
      <c r="K25" s="146" t="s">
        <v>1</v>
      </c>
      <c r="L25" s="138">
        <f t="shared" si="1"/>
        <v>-0.82500000000000007</v>
      </c>
      <c r="M25" s="141">
        <f t="shared" si="2"/>
        <v>-1.6029421548788725E-2</v>
      </c>
      <c r="N25" s="174">
        <v>-1.1000000000000001</v>
      </c>
      <c r="O25" s="71">
        <f t="shared" si="3"/>
        <v>0</v>
      </c>
      <c r="P25" s="135"/>
      <c r="Q25" s="138">
        <v>-1.0840000000000001</v>
      </c>
      <c r="R25" s="138">
        <v>-1.0169999999999999</v>
      </c>
      <c r="S25" s="21">
        <f t="shared" si="4"/>
        <v>0.52015355086372361</v>
      </c>
      <c r="T25" s="21">
        <f t="shared" si="5"/>
        <v>0.50421417947446701</v>
      </c>
      <c r="U25" s="21">
        <f t="shared" si="6"/>
        <v>1.0243677303381906</v>
      </c>
      <c r="V25" s="21">
        <f t="shared" si="7"/>
        <v>0.50778010226073511</v>
      </c>
      <c r="W25" s="21">
        <f t="shared" si="8"/>
        <v>0.52380952380952384</v>
      </c>
      <c r="X25" s="21"/>
      <c r="Y25" s="21"/>
      <c r="Z25" s="21">
        <f t="shared" si="9"/>
        <v>0.52380952380952384</v>
      </c>
      <c r="AA25" s="21">
        <f t="shared" si="10"/>
        <v>0.52380952380952384</v>
      </c>
    </row>
    <row r="26" spans="1:27" ht="22.5" customHeight="1" x14ac:dyDescent="0.25">
      <c r="A26" s="133" t="s">
        <v>186</v>
      </c>
      <c r="B26" s="133" t="s">
        <v>54</v>
      </c>
      <c r="C26" s="134">
        <v>0.75</v>
      </c>
      <c r="D26" s="135" t="s">
        <v>69</v>
      </c>
      <c r="E26" s="136"/>
      <c r="F26" s="135"/>
      <c r="G26" s="137">
        <v>-5.5</v>
      </c>
      <c r="H26" s="165">
        <v>-1.1000000000000001</v>
      </c>
      <c r="I26" s="145" t="s">
        <v>217</v>
      </c>
      <c r="J26" s="139">
        <f t="shared" si="0"/>
        <v>0.82500000000000007</v>
      </c>
      <c r="K26" s="146" t="s">
        <v>0</v>
      </c>
      <c r="L26" s="138">
        <f t="shared" si="1"/>
        <v>0.75</v>
      </c>
      <c r="M26" s="141">
        <f t="shared" si="2"/>
        <v>-1.6837967758213113E-2</v>
      </c>
      <c r="N26" s="174">
        <v>-1.1000000000000001</v>
      </c>
      <c r="O26" s="71">
        <f t="shared" si="3"/>
        <v>0</v>
      </c>
      <c r="P26" s="135"/>
      <c r="Q26" s="138">
        <v>-1.08</v>
      </c>
      <c r="R26" s="138">
        <v>-1.02</v>
      </c>
      <c r="S26" s="21">
        <f t="shared" si="4"/>
        <v>0.51923076923076927</v>
      </c>
      <c r="T26" s="21">
        <f t="shared" si="5"/>
        <v>0.50495049504950495</v>
      </c>
      <c r="U26" s="21">
        <f t="shared" si="6"/>
        <v>1.0241812642802741</v>
      </c>
      <c r="V26" s="21">
        <f t="shared" si="7"/>
        <v>0.50697155605131072</v>
      </c>
      <c r="W26" s="21">
        <f t="shared" si="8"/>
        <v>0.52380952380952384</v>
      </c>
      <c r="X26" s="21"/>
      <c r="Y26" s="21"/>
      <c r="Z26" s="21">
        <f t="shared" si="9"/>
        <v>0.52380952380952384</v>
      </c>
      <c r="AA26" s="21">
        <f t="shared" si="10"/>
        <v>0.52380952380952384</v>
      </c>
    </row>
    <row r="27" spans="1:27" ht="22.5" customHeight="1" x14ac:dyDescent="0.25">
      <c r="A27" s="133" t="s">
        <v>186</v>
      </c>
      <c r="B27" s="133" t="s">
        <v>54</v>
      </c>
      <c r="C27" s="134">
        <v>0.75</v>
      </c>
      <c r="D27" s="135" t="s">
        <v>26</v>
      </c>
      <c r="E27" s="136"/>
      <c r="F27" s="135"/>
      <c r="G27" s="137">
        <v>7.5</v>
      </c>
      <c r="H27" s="165">
        <v>-1.17</v>
      </c>
      <c r="I27" s="145" t="s">
        <v>57</v>
      </c>
      <c r="J27" s="139">
        <f t="shared" si="0"/>
        <v>0.87749999999999995</v>
      </c>
      <c r="K27" s="146" t="s">
        <v>1</v>
      </c>
      <c r="L27" s="138">
        <f t="shared" si="1"/>
        <v>-0.87749999999999995</v>
      </c>
      <c r="M27" s="141">
        <f t="shared" si="2"/>
        <v>-1.2948944535253637E-2</v>
      </c>
      <c r="N27" s="174">
        <v>-1.1000000000000001</v>
      </c>
      <c r="O27" s="71">
        <f t="shared" si="3"/>
        <v>-1.5360983102918557E-2</v>
      </c>
      <c r="P27" s="135"/>
      <c r="Q27" s="138">
        <v>-1.17</v>
      </c>
      <c r="R27" s="138">
        <v>1.06</v>
      </c>
      <c r="S27" s="21">
        <f t="shared" si="4"/>
        <v>0.53917050691244239</v>
      </c>
      <c r="T27" s="21">
        <f t="shared" si="5"/>
        <v>0.4854368932038835</v>
      </c>
      <c r="U27" s="21">
        <f t="shared" si="6"/>
        <v>1.0246074001163259</v>
      </c>
      <c r="V27" s="21">
        <f t="shared" si="7"/>
        <v>0.52622156237718876</v>
      </c>
      <c r="W27" s="21">
        <f t="shared" si="8"/>
        <v>0.53917050691244239</v>
      </c>
      <c r="X27" s="21"/>
      <c r="Y27" s="21"/>
      <c r="Z27" s="21">
        <f t="shared" si="9"/>
        <v>0.52380952380952384</v>
      </c>
      <c r="AA27" s="21">
        <f t="shared" si="10"/>
        <v>0.53917050691244239</v>
      </c>
    </row>
    <row r="28" spans="1:27" ht="22.5" customHeight="1" x14ac:dyDescent="0.25">
      <c r="A28" s="133" t="s">
        <v>183</v>
      </c>
      <c r="B28" s="133" t="s">
        <v>54</v>
      </c>
      <c r="C28" s="134">
        <v>0.75</v>
      </c>
      <c r="D28" s="135" t="s">
        <v>185</v>
      </c>
      <c r="E28" s="136"/>
      <c r="F28" s="135"/>
      <c r="G28" s="137">
        <v>0.5</v>
      </c>
      <c r="H28" s="165">
        <v>-1.3</v>
      </c>
      <c r="I28" s="145" t="s">
        <v>41</v>
      </c>
      <c r="J28" s="139">
        <f t="shared" si="0"/>
        <v>0.97500000000000009</v>
      </c>
      <c r="K28" s="146" t="s">
        <v>0</v>
      </c>
      <c r="L28" s="138">
        <f t="shared" si="1"/>
        <v>0.75</v>
      </c>
      <c r="M28" s="141" t="str">
        <f t="shared" si="2"/>
        <v/>
      </c>
      <c r="N28" s="174">
        <v>-1.3</v>
      </c>
      <c r="O28" s="71">
        <f t="shared" si="3"/>
        <v>0</v>
      </c>
      <c r="P28" s="135"/>
      <c r="Q28" s="138"/>
      <c r="R28" s="138"/>
      <c r="S28" s="21" t="str">
        <f t="shared" si="4"/>
        <v/>
      </c>
      <c r="T28" s="21" t="str">
        <f t="shared" si="5"/>
        <v/>
      </c>
      <c r="U28" s="21" t="str">
        <f t="shared" si="6"/>
        <v/>
      </c>
      <c r="V28" s="21" t="str">
        <f t="shared" si="7"/>
        <v/>
      </c>
      <c r="W28" s="21" t="str">
        <f t="shared" si="8"/>
        <v/>
      </c>
      <c r="X28" s="21"/>
      <c r="Y28" s="21"/>
      <c r="Z28" s="21">
        <f t="shared" si="9"/>
        <v>0.56521739130434789</v>
      </c>
      <c r="AA28" s="21">
        <f t="shared" si="10"/>
        <v>0.56521739130434789</v>
      </c>
    </row>
    <row r="29" spans="1:27" ht="22.5" customHeight="1" x14ac:dyDescent="0.25">
      <c r="A29" s="133" t="s">
        <v>181</v>
      </c>
      <c r="B29" s="133" t="s">
        <v>54</v>
      </c>
      <c r="C29" s="134">
        <v>1</v>
      </c>
      <c r="D29" s="135" t="s">
        <v>182</v>
      </c>
      <c r="E29" s="136"/>
      <c r="F29" s="135"/>
      <c r="G29" s="137">
        <v>3</v>
      </c>
      <c r="H29" s="165">
        <v>-1.2430000000000001</v>
      </c>
      <c r="I29" s="145" t="s">
        <v>49</v>
      </c>
      <c r="J29" s="139">
        <f t="shared" si="0"/>
        <v>1.2430000000000001</v>
      </c>
      <c r="K29" s="146" t="s">
        <v>0</v>
      </c>
      <c r="L29" s="138">
        <f t="shared" si="1"/>
        <v>1</v>
      </c>
      <c r="M29" s="141">
        <f t="shared" si="2"/>
        <v>2.3734628174458705E-2</v>
      </c>
      <c r="N29" s="174">
        <v>-1.2</v>
      </c>
      <c r="O29" s="71">
        <f t="shared" si="3"/>
        <v>-8.713978843269965E-3</v>
      </c>
      <c r="P29" s="135"/>
      <c r="Q29" s="138">
        <v>-1.4490000000000001</v>
      </c>
      <c r="R29" s="138">
        <v>1.3140000000000001</v>
      </c>
      <c r="S29" s="21">
        <f t="shared" si="4"/>
        <v>0.59167006941608824</v>
      </c>
      <c r="T29" s="21">
        <f t="shared" si="5"/>
        <v>0.43215211754537597</v>
      </c>
      <c r="U29" s="21">
        <f t="shared" si="6"/>
        <v>1.0238221869614641</v>
      </c>
      <c r="V29" s="21">
        <f t="shared" si="7"/>
        <v>0.5779031524722742</v>
      </c>
      <c r="W29" s="21">
        <f t="shared" si="8"/>
        <v>0.55416852429781549</v>
      </c>
      <c r="X29" s="21"/>
      <c r="Y29" s="21"/>
      <c r="Z29" s="21">
        <f t="shared" si="9"/>
        <v>0.54545454545454541</v>
      </c>
      <c r="AA29" s="21">
        <f t="shared" si="10"/>
        <v>0.55416852429781538</v>
      </c>
    </row>
    <row r="30" spans="1:27" ht="22.5" customHeight="1" x14ac:dyDescent="0.25">
      <c r="A30" s="133" t="s">
        <v>180</v>
      </c>
      <c r="B30" s="133" t="s">
        <v>54</v>
      </c>
      <c r="C30" s="134">
        <v>1</v>
      </c>
      <c r="D30" s="135" t="s">
        <v>101</v>
      </c>
      <c r="E30" s="136"/>
      <c r="F30" s="135"/>
      <c r="G30" s="137">
        <v>3.5</v>
      </c>
      <c r="H30" s="165">
        <v>-1.2</v>
      </c>
      <c r="I30" s="145" t="s">
        <v>68</v>
      </c>
      <c r="J30" s="139">
        <f t="shared" si="0"/>
        <v>1.2</v>
      </c>
      <c r="K30" s="146" t="s">
        <v>0</v>
      </c>
      <c r="L30" s="138">
        <f t="shared" si="1"/>
        <v>1</v>
      </c>
      <c r="M30" s="141">
        <f t="shared" si="2"/>
        <v>-5.2426101505856026E-2</v>
      </c>
      <c r="N30" s="174">
        <v>-1.2</v>
      </c>
      <c r="O30" s="71">
        <f t="shared" si="3"/>
        <v>0</v>
      </c>
      <c r="P30" s="135"/>
      <c r="Q30" s="138">
        <v>-1.02</v>
      </c>
      <c r="R30" s="138">
        <v>-1.08</v>
      </c>
      <c r="S30" s="21">
        <f t="shared" si="4"/>
        <v>0.50495049504950495</v>
      </c>
      <c r="T30" s="21">
        <f t="shared" si="5"/>
        <v>0.51923076923076927</v>
      </c>
      <c r="U30" s="21">
        <f t="shared" si="6"/>
        <v>1.0241812642802741</v>
      </c>
      <c r="V30" s="21">
        <f t="shared" si="7"/>
        <v>0.49302844394868939</v>
      </c>
      <c r="W30" s="21">
        <f t="shared" si="8"/>
        <v>0.54545454545454541</v>
      </c>
      <c r="X30" s="21"/>
      <c r="Y30" s="21"/>
      <c r="Z30" s="21">
        <f t="shared" si="9"/>
        <v>0.54545454545454541</v>
      </c>
      <c r="AA30" s="21">
        <f t="shared" si="10"/>
        <v>0.54545454545454541</v>
      </c>
    </row>
    <row r="31" spans="1:27" ht="22.5" customHeight="1" x14ac:dyDescent="0.25">
      <c r="A31" s="133" t="s">
        <v>179</v>
      </c>
      <c r="B31" s="133" t="s">
        <v>54</v>
      </c>
      <c r="C31" s="134">
        <v>1</v>
      </c>
      <c r="D31" s="135" t="s">
        <v>41</v>
      </c>
      <c r="E31" s="136"/>
      <c r="F31" s="135"/>
      <c r="G31" s="137" t="s">
        <v>146</v>
      </c>
      <c r="H31" s="165">
        <v>-1.2</v>
      </c>
      <c r="I31" s="145" t="s">
        <v>184</v>
      </c>
      <c r="J31" s="139">
        <f t="shared" si="0"/>
        <v>1.2</v>
      </c>
      <c r="K31" s="146" t="s">
        <v>0</v>
      </c>
      <c r="L31" s="138">
        <f t="shared" si="1"/>
        <v>1</v>
      </c>
      <c r="M31" s="141">
        <f t="shared" si="2"/>
        <v>5.7888275353302987E-2</v>
      </c>
      <c r="N31" s="174">
        <v>-1.2</v>
      </c>
      <c r="O31" s="71">
        <f t="shared" si="3"/>
        <v>0</v>
      </c>
      <c r="P31" s="135"/>
      <c r="Q31" s="138">
        <v>-1.62</v>
      </c>
      <c r="R31" s="138">
        <v>1.46</v>
      </c>
      <c r="S31" s="21">
        <f t="shared" si="4"/>
        <v>0.61832061068702293</v>
      </c>
      <c r="T31" s="21">
        <f t="shared" si="5"/>
        <v>0.4065040650406504</v>
      </c>
      <c r="U31" s="21">
        <f t="shared" si="6"/>
        <v>1.0248246757276733</v>
      </c>
      <c r="V31" s="21">
        <f t="shared" si="7"/>
        <v>0.6033428208078484</v>
      </c>
      <c r="W31" s="21">
        <f t="shared" si="8"/>
        <v>0.54545454545454541</v>
      </c>
      <c r="X31" s="21"/>
      <c r="Y31" s="21"/>
      <c r="Z31" s="21">
        <f t="shared" si="9"/>
        <v>0.54545454545454541</v>
      </c>
      <c r="AA31" s="21">
        <f t="shared" si="10"/>
        <v>0.54545454545454541</v>
      </c>
    </row>
    <row r="32" spans="1:27" ht="22.5" customHeight="1" x14ac:dyDescent="0.25">
      <c r="A32" s="133" t="s">
        <v>178</v>
      </c>
      <c r="B32" s="133" t="s">
        <v>55</v>
      </c>
      <c r="C32" s="134">
        <v>1</v>
      </c>
      <c r="D32" s="135" t="s">
        <v>61</v>
      </c>
      <c r="E32" s="136" t="s">
        <v>23</v>
      </c>
      <c r="F32" s="135">
        <v>38</v>
      </c>
      <c r="G32" s="137"/>
      <c r="H32" s="165">
        <v>-1.1499999999999999</v>
      </c>
      <c r="I32" s="145" t="s">
        <v>47</v>
      </c>
      <c r="J32" s="139">
        <f t="shared" si="0"/>
        <v>1.1499999999999999</v>
      </c>
      <c r="K32" s="146" t="s">
        <v>0</v>
      </c>
      <c r="L32" s="138">
        <f t="shared" si="1"/>
        <v>1</v>
      </c>
      <c r="M32" s="141">
        <f t="shared" si="2"/>
        <v>4.2073560748766337E-2</v>
      </c>
      <c r="N32" s="174">
        <v>-1.1499999999999999</v>
      </c>
      <c r="O32" s="71">
        <f t="shared" si="3"/>
        <v>0</v>
      </c>
      <c r="P32" s="135"/>
      <c r="Q32" s="138">
        <v>-1.446</v>
      </c>
      <c r="R32" s="138">
        <v>1.3069999999999999</v>
      </c>
      <c r="S32" s="21">
        <f t="shared" si="4"/>
        <v>0.59116925592804581</v>
      </c>
      <c r="T32" s="21">
        <f t="shared" si="5"/>
        <v>0.43346337234503685</v>
      </c>
      <c r="U32" s="21">
        <f t="shared" si="6"/>
        <v>1.0246326282730827</v>
      </c>
      <c r="V32" s="21">
        <f t="shared" si="7"/>
        <v>0.57695728167899885</v>
      </c>
      <c r="W32" s="21">
        <f t="shared" si="8"/>
        <v>0.53488372093023251</v>
      </c>
      <c r="X32" s="21"/>
      <c r="Y32" s="21"/>
      <c r="Z32" s="21">
        <f t="shared" si="9"/>
        <v>0.53488372093023251</v>
      </c>
      <c r="AA32" s="21">
        <f t="shared" si="10"/>
        <v>0.53488372093023251</v>
      </c>
    </row>
    <row r="33" spans="1:27" ht="22.5" customHeight="1" x14ac:dyDescent="0.25">
      <c r="A33" s="133" t="s">
        <v>177</v>
      </c>
      <c r="B33" s="133" t="s">
        <v>55</v>
      </c>
      <c r="C33" s="134">
        <v>1</v>
      </c>
      <c r="D33" s="135" t="s">
        <v>62</v>
      </c>
      <c r="E33" s="136" t="s">
        <v>23</v>
      </c>
      <c r="F33" s="135">
        <v>41</v>
      </c>
      <c r="G33" s="137"/>
      <c r="H33" s="165">
        <v>-1.18</v>
      </c>
      <c r="I33" s="145" t="s">
        <v>82</v>
      </c>
      <c r="J33" s="139">
        <f t="shared" si="0"/>
        <v>1.18</v>
      </c>
      <c r="K33" s="146" t="s">
        <v>0</v>
      </c>
      <c r="L33" s="138">
        <f t="shared" si="1"/>
        <v>1</v>
      </c>
      <c r="M33" s="141">
        <f t="shared" si="2"/>
        <v>-3.5332181832987697E-3</v>
      </c>
      <c r="N33" s="174">
        <v>-1.1000000000000001</v>
      </c>
      <c r="O33" s="71">
        <f t="shared" si="3"/>
        <v>-1.747487986020102E-2</v>
      </c>
      <c r="P33" s="135"/>
      <c r="Q33" s="138">
        <v>-1.2250000000000001</v>
      </c>
      <c r="R33" s="138">
        <v>1.113</v>
      </c>
      <c r="S33" s="21">
        <f t="shared" si="4"/>
        <v>0.550561797752809</v>
      </c>
      <c r="T33" s="21">
        <f t="shared" si="5"/>
        <v>0.47326076668244205</v>
      </c>
      <c r="U33" s="21">
        <f t="shared" si="6"/>
        <v>1.023822564435251</v>
      </c>
      <c r="V33" s="21">
        <f t="shared" si="7"/>
        <v>0.53775118548642598</v>
      </c>
      <c r="W33" s="21">
        <f t="shared" si="8"/>
        <v>0.54128440366972475</v>
      </c>
      <c r="X33" s="21"/>
      <c r="Y33" s="21"/>
      <c r="Z33" s="21">
        <f t="shared" si="9"/>
        <v>0.52380952380952384</v>
      </c>
      <c r="AA33" s="21">
        <f t="shared" si="10"/>
        <v>0.54128440366972486</v>
      </c>
    </row>
    <row r="34" spans="1:27" ht="22.5" customHeight="1" x14ac:dyDescent="0.25">
      <c r="A34" s="133" t="s">
        <v>174</v>
      </c>
      <c r="B34" s="133" t="s">
        <v>54</v>
      </c>
      <c r="C34" s="134">
        <v>0.75</v>
      </c>
      <c r="D34" s="135" t="s">
        <v>176</v>
      </c>
      <c r="E34" s="136"/>
      <c r="F34" s="135"/>
      <c r="G34" s="137">
        <v>3</v>
      </c>
      <c r="H34" s="165">
        <v>-1.1000000000000001</v>
      </c>
      <c r="I34" s="145" t="s">
        <v>217</v>
      </c>
      <c r="J34" s="139">
        <f t="shared" si="0"/>
        <v>0.82500000000000007</v>
      </c>
      <c r="K34" s="146" t="s">
        <v>0</v>
      </c>
      <c r="L34" s="138">
        <f t="shared" si="1"/>
        <v>0.75</v>
      </c>
      <c r="M34" s="141" t="str">
        <f t="shared" si="2"/>
        <v/>
      </c>
      <c r="N34" s="174">
        <v>-1.1000000000000001</v>
      </c>
      <c r="O34" s="71">
        <f t="shared" si="3"/>
        <v>0</v>
      </c>
      <c r="P34" s="135"/>
      <c r="Q34" s="138"/>
      <c r="R34" s="138"/>
      <c r="S34" s="21" t="str">
        <f t="shared" si="4"/>
        <v/>
      </c>
      <c r="T34" s="21" t="str">
        <f t="shared" si="5"/>
        <v/>
      </c>
      <c r="U34" s="21" t="str">
        <f t="shared" si="6"/>
        <v/>
      </c>
      <c r="V34" s="21" t="str">
        <f t="shared" si="7"/>
        <v/>
      </c>
      <c r="W34" s="21" t="str">
        <f t="shared" si="8"/>
        <v/>
      </c>
      <c r="X34" s="21"/>
      <c r="Y34" s="21"/>
      <c r="Z34" s="21">
        <f t="shared" si="9"/>
        <v>0.52380952380952384</v>
      </c>
      <c r="AA34" s="21">
        <f t="shared" si="10"/>
        <v>0.52380952380952384</v>
      </c>
    </row>
    <row r="35" spans="1:27" ht="22.5" customHeight="1" x14ac:dyDescent="0.25">
      <c r="A35" s="133" t="s">
        <v>174</v>
      </c>
      <c r="B35" s="133" t="s">
        <v>54</v>
      </c>
      <c r="C35" s="134">
        <v>0.75</v>
      </c>
      <c r="D35" s="135" t="s">
        <v>175</v>
      </c>
      <c r="E35" s="136" t="s">
        <v>23</v>
      </c>
      <c r="F35" s="135">
        <v>17.5</v>
      </c>
      <c r="G35" s="137"/>
      <c r="H35" s="165">
        <v>-1.1000000000000001</v>
      </c>
      <c r="I35" s="145" t="s">
        <v>68</v>
      </c>
      <c r="J35" s="139">
        <f t="shared" ref="J35:J56" si="11">IF(H35="","",IF(H35&gt;1,(1/((H35+1)-1))*C35,IF(H35&lt;1,(-H35)*C35,IF(H35=1,1*C35))))</f>
        <v>0.82500000000000007</v>
      </c>
      <c r="K35" s="146" t="s">
        <v>1</v>
      </c>
      <c r="L35" s="138">
        <f t="shared" ref="L35:L66" si="12">IF(AND(H35&gt;1,K35="L"),-(1/((H35+1)-1))*C35,IF(AND(H35&lt;1,K35="L"),-J35,IF(K35="W",+C35,IF(K35="L",-J35,IF(K35="P",0,"")))))</f>
        <v>-0.82500000000000007</v>
      </c>
      <c r="M35" s="141" t="str">
        <f t="shared" ref="M35:M66" si="13">IFERROR((V35-W35),"")</f>
        <v/>
      </c>
      <c r="N35" s="174"/>
      <c r="O35" s="71" t="str">
        <f t="shared" ref="O35:O66" si="14">IFERROR((Z35-AA35),"")</f>
        <v/>
      </c>
      <c r="P35" s="135"/>
      <c r="Q35" s="138"/>
      <c r="R35" s="138"/>
      <c r="S35" s="21" t="str">
        <f t="shared" ref="S35:S66" si="15">IF(Q35="","",IF(Q35&lt;1,(Q35)/(Q35-1),IF(Q35&gt;=1,(1)/(Q35+1))))</f>
        <v/>
      </c>
      <c r="T35" s="21" t="str">
        <f t="shared" ref="T35:T66" si="16">IF(R35="","",IF(R35&lt;1,(R35)/(R35-1),IF(R35&gt;=1,(1)/(R35+1))))</f>
        <v/>
      </c>
      <c r="U35" s="21" t="str">
        <f t="shared" ref="U35:U66" si="17">IF(S35="","",SUM(S35+T35))</f>
        <v/>
      </c>
      <c r="V35" s="21" t="str">
        <f t="shared" ref="V35:V66" si="18">IF(S35="","",S35/U35)</f>
        <v/>
      </c>
      <c r="W35" s="21" t="str">
        <f t="shared" ref="W35:W66" si="19">IF(V35="","",IF(H35&lt;1,(-((H35*100)))/((-((H35*100)))+100),IF(H35&gt;1,100/((H35*100)+100))))</f>
        <v/>
      </c>
      <c r="X35" s="21"/>
      <c r="Y35" s="21"/>
      <c r="Z35" s="21" t="str">
        <f t="shared" ref="Z35:Z66" si="20">IF(N35="","",IF(N35&lt;1,(N35)/(N35-1),IF(N35&gt;=1,(1)/(N35+1))))</f>
        <v/>
      </c>
      <c r="AA35" s="21">
        <f t="shared" ref="AA35:AA66" si="21">IF(H35="","",IF(H35&lt;1,(H35)/(H35-1),IF(H35&gt;=1,(1)/(H35+1))))</f>
        <v>0.52380952380952384</v>
      </c>
    </row>
    <row r="36" spans="1:27" ht="22.5" customHeight="1" x14ac:dyDescent="0.25">
      <c r="A36" s="133" t="s">
        <v>173</v>
      </c>
      <c r="B36" s="133" t="s">
        <v>54</v>
      </c>
      <c r="C36" s="134">
        <v>1</v>
      </c>
      <c r="D36" s="135" t="s">
        <v>47</v>
      </c>
      <c r="E36" s="136"/>
      <c r="F36" s="135"/>
      <c r="G36" s="137">
        <v>17</v>
      </c>
      <c r="H36" s="165">
        <v>-1.23</v>
      </c>
      <c r="I36" s="145" t="s">
        <v>165</v>
      </c>
      <c r="J36" s="139">
        <f t="shared" si="11"/>
        <v>1.23</v>
      </c>
      <c r="K36" s="146" t="s">
        <v>1</v>
      </c>
      <c r="L36" s="138">
        <f t="shared" si="12"/>
        <v>-1.23</v>
      </c>
      <c r="M36" s="141">
        <f t="shared" si="13"/>
        <v>-9.5847739020299416E-3</v>
      </c>
      <c r="N36" s="174">
        <v>-1.2</v>
      </c>
      <c r="O36" s="71">
        <f t="shared" si="14"/>
        <v>-6.1149612719120228E-3</v>
      </c>
      <c r="P36" s="135"/>
      <c r="Q36" s="138">
        <v>-1.25</v>
      </c>
      <c r="R36" s="138">
        <v>1.1299999999999999</v>
      </c>
      <c r="S36" s="21">
        <f t="shared" si="15"/>
        <v>0.55555555555555558</v>
      </c>
      <c r="T36" s="21">
        <f t="shared" si="16"/>
        <v>0.46948356807511737</v>
      </c>
      <c r="U36" s="21">
        <f t="shared" si="17"/>
        <v>1.0250391236306728</v>
      </c>
      <c r="V36" s="21">
        <f t="shared" si="18"/>
        <v>0.5419847328244275</v>
      </c>
      <c r="W36" s="21">
        <f t="shared" si="19"/>
        <v>0.55156950672645744</v>
      </c>
      <c r="X36" s="21"/>
      <c r="Y36" s="21"/>
      <c r="Z36" s="21">
        <f t="shared" si="20"/>
        <v>0.54545454545454541</v>
      </c>
      <c r="AA36" s="21">
        <f t="shared" si="21"/>
        <v>0.55156950672645744</v>
      </c>
    </row>
    <row r="37" spans="1:27" ht="22.5" customHeight="1" x14ac:dyDescent="0.25">
      <c r="A37" s="133" t="s">
        <v>172</v>
      </c>
      <c r="B37" s="133" t="s">
        <v>55</v>
      </c>
      <c r="C37" s="134">
        <v>1</v>
      </c>
      <c r="D37" s="135" t="s">
        <v>83</v>
      </c>
      <c r="E37" s="136" t="s">
        <v>23</v>
      </c>
      <c r="F37" s="135">
        <v>46</v>
      </c>
      <c r="G37" s="137"/>
      <c r="H37" s="165">
        <v>-1.1000000000000001</v>
      </c>
      <c r="I37" s="145" t="s">
        <v>43</v>
      </c>
      <c r="J37" s="139">
        <f t="shared" si="11"/>
        <v>1.1000000000000001</v>
      </c>
      <c r="K37" s="146" t="s">
        <v>1</v>
      </c>
      <c r="L37" s="138">
        <f t="shared" si="12"/>
        <v>-1.1000000000000001</v>
      </c>
      <c r="M37" s="141">
        <f t="shared" si="13"/>
        <v>-3.121424015103863E-2</v>
      </c>
      <c r="N37" s="174">
        <v>-1.1000000000000001</v>
      </c>
      <c r="O37" s="71">
        <f t="shared" si="14"/>
        <v>0</v>
      </c>
      <c r="P37" s="135"/>
      <c r="Q37" s="138">
        <v>-1.0209999999999999</v>
      </c>
      <c r="R37" s="138">
        <v>-1.085</v>
      </c>
      <c r="S37" s="21">
        <f t="shared" si="15"/>
        <v>0.50519544779811976</v>
      </c>
      <c r="T37" s="21">
        <f t="shared" si="16"/>
        <v>0.52038369304556353</v>
      </c>
      <c r="U37" s="21">
        <f t="shared" si="17"/>
        <v>1.0255791408436834</v>
      </c>
      <c r="V37" s="21">
        <f t="shared" si="18"/>
        <v>0.49259528365848521</v>
      </c>
      <c r="W37" s="21">
        <f t="shared" si="19"/>
        <v>0.52380952380952384</v>
      </c>
      <c r="X37" s="21"/>
      <c r="Y37" s="21"/>
      <c r="Z37" s="21">
        <f t="shared" si="20"/>
        <v>0.52380952380952384</v>
      </c>
      <c r="AA37" s="21">
        <f t="shared" si="21"/>
        <v>0.52380952380952384</v>
      </c>
    </row>
    <row r="38" spans="1:27" ht="22.5" customHeight="1" x14ac:dyDescent="0.25">
      <c r="A38" s="133" t="s">
        <v>170</v>
      </c>
      <c r="B38" s="133" t="s">
        <v>54</v>
      </c>
      <c r="C38" s="134">
        <v>1</v>
      </c>
      <c r="D38" s="135" t="s">
        <v>171</v>
      </c>
      <c r="E38" s="136"/>
      <c r="F38" s="135"/>
      <c r="G38" s="137">
        <v>7</v>
      </c>
      <c r="H38" s="165">
        <v>-1.3</v>
      </c>
      <c r="I38" s="145" t="s">
        <v>224</v>
      </c>
      <c r="J38" s="139">
        <f t="shared" si="11"/>
        <v>1.3</v>
      </c>
      <c r="K38" s="146" t="s">
        <v>0</v>
      </c>
      <c r="L38" s="138">
        <f t="shared" si="12"/>
        <v>1</v>
      </c>
      <c r="M38" s="141" t="str">
        <f t="shared" si="13"/>
        <v/>
      </c>
      <c r="N38" s="174"/>
      <c r="O38" s="71" t="str">
        <f t="shared" si="14"/>
        <v/>
      </c>
      <c r="P38" s="135"/>
      <c r="Q38" s="138"/>
      <c r="R38" s="138"/>
      <c r="S38" s="21" t="str">
        <f t="shared" si="15"/>
        <v/>
      </c>
      <c r="T38" s="21" t="str">
        <f t="shared" si="16"/>
        <v/>
      </c>
      <c r="U38" s="21" t="str">
        <f t="shared" si="17"/>
        <v/>
      </c>
      <c r="V38" s="21" t="str">
        <f t="shared" si="18"/>
        <v/>
      </c>
      <c r="W38" s="21" t="str">
        <f t="shared" si="19"/>
        <v/>
      </c>
      <c r="X38" s="21"/>
      <c r="Y38" s="21"/>
      <c r="Z38" s="21" t="str">
        <f t="shared" si="20"/>
        <v/>
      </c>
      <c r="AA38" s="21">
        <f t="shared" si="21"/>
        <v>0.56521739130434789</v>
      </c>
    </row>
    <row r="39" spans="1:27" ht="22.5" customHeight="1" x14ac:dyDescent="0.25">
      <c r="A39" s="133" t="s">
        <v>169</v>
      </c>
      <c r="B39" s="133" t="s">
        <v>55</v>
      </c>
      <c r="C39" s="134">
        <v>1</v>
      </c>
      <c r="D39" s="135" t="s">
        <v>28</v>
      </c>
      <c r="E39" s="136" t="s">
        <v>23</v>
      </c>
      <c r="F39" s="135">
        <v>43</v>
      </c>
      <c r="G39" s="137"/>
      <c r="H39" s="165">
        <v>-1.1399999999999999</v>
      </c>
      <c r="I39" s="145" t="s">
        <v>142</v>
      </c>
      <c r="J39" s="139">
        <f t="shared" si="11"/>
        <v>1.1399999999999999</v>
      </c>
      <c r="K39" s="146" t="s">
        <v>1</v>
      </c>
      <c r="L39" s="138">
        <f t="shared" si="12"/>
        <v>-1.1399999999999999</v>
      </c>
      <c r="M39" s="141">
        <f t="shared" si="13"/>
        <v>3.670376390475738E-2</v>
      </c>
      <c r="N39" s="174">
        <v>-1.1000000000000001</v>
      </c>
      <c r="O39" s="71">
        <f t="shared" si="14"/>
        <v>-8.9007565643079989E-3</v>
      </c>
      <c r="P39" s="135"/>
      <c r="Q39" s="138">
        <v>-1.4</v>
      </c>
      <c r="R39" s="138">
        <v>1.2669999999999999</v>
      </c>
      <c r="S39" s="21">
        <f t="shared" si="15"/>
        <v>0.58333333333333337</v>
      </c>
      <c r="T39" s="21">
        <f t="shared" si="16"/>
        <v>0.4411116012351125</v>
      </c>
      <c r="U39" s="21">
        <f t="shared" si="17"/>
        <v>1.0244449345684459</v>
      </c>
      <c r="V39" s="21">
        <f t="shared" si="18"/>
        <v>0.5694140442785891</v>
      </c>
      <c r="W39" s="21">
        <f t="shared" si="19"/>
        <v>0.53271028037383172</v>
      </c>
      <c r="X39" s="21"/>
      <c r="Y39" s="21"/>
      <c r="Z39" s="21">
        <f t="shared" si="20"/>
        <v>0.52380952380952384</v>
      </c>
      <c r="AA39" s="21">
        <f t="shared" si="21"/>
        <v>0.53271028037383183</v>
      </c>
    </row>
    <row r="40" spans="1:27" ht="22.5" customHeight="1" x14ac:dyDescent="0.25">
      <c r="A40" s="133" t="s">
        <v>168</v>
      </c>
      <c r="B40" s="133" t="s">
        <v>54</v>
      </c>
      <c r="C40" s="134">
        <v>1</v>
      </c>
      <c r="D40" s="135" t="s">
        <v>57</v>
      </c>
      <c r="E40" s="136" t="s">
        <v>23</v>
      </c>
      <c r="F40" s="135">
        <v>46</v>
      </c>
      <c r="G40" s="137"/>
      <c r="H40" s="165">
        <v>-1.1000000000000001</v>
      </c>
      <c r="I40" s="145" t="s">
        <v>182</v>
      </c>
      <c r="J40" s="139">
        <f t="shared" si="11"/>
        <v>1.1000000000000001</v>
      </c>
      <c r="K40" s="146" t="s">
        <v>1</v>
      </c>
      <c r="L40" s="138">
        <f t="shared" si="12"/>
        <v>-1.1000000000000001</v>
      </c>
      <c r="M40" s="141">
        <f t="shared" si="13"/>
        <v>-6.5181309798995057E-3</v>
      </c>
      <c r="N40" s="174">
        <v>-1.1000000000000001</v>
      </c>
      <c r="O40" s="71">
        <f t="shared" si="14"/>
        <v>0</v>
      </c>
      <c r="P40" s="135"/>
      <c r="Q40" s="138">
        <v>-1.1299999999999999</v>
      </c>
      <c r="R40" s="138">
        <v>1.02</v>
      </c>
      <c r="S40" s="21">
        <f t="shared" si="15"/>
        <v>0.53051643192488263</v>
      </c>
      <c r="T40" s="21">
        <f t="shared" si="16"/>
        <v>0.49504950495049505</v>
      </c>
      <c r="U40" s="21">
        <f t="shared" si="17"/>
        <v>1.0255659368753776</v>
      </c>
      <c r="V40" s="21">
        <f t="shared" si="18"/>
        <v>0.51729139282962433</v>
      </c>
      <c r="W40" s="21">
        <f t="shared" si="19"/>
        <v>0.52380952380952384</v>
      </c>
      <c r="X40" s="21"/>
      <c r="Y40" s="21"/>
      <c r="Z40" s="21">
        <f t="shared" si="20"/>
        <v>0.52380952380952384</v>
      </c>
      <c r="AA40" s="21">
        <f t="shared" si="21"/>
        <v>0.52380952380952384</v>
      </c>
    </row>
    <row r="41" spans="1:27" ht="22.5" customHeight="1" x14ac:dyDescent="0.25">
      <c r="A41" s="133" t="s">
        <v>167</v>
      </c>
      <c r="B41" s="133" t="s">
        <v>54</v>
      </c>
      <c r="C41" s="134">
        <v>1</v>
      </c>
      <c r="D41" s="135" t="s">
        <v>50</v>
      </c>
      <c r="E41" s="136"/>
      <c r="F41" s="135"/>
      <c r="G41" s="137">
        <v>3.5</v>
      </c>
      <c r="H41" s="165">
        <v>-1.2290000000000001</v>
      </c>
      <c r="I41" s="145" t="s">
        <v>62</v>
      </c>
      <c r="J41" s="139">
        <f t="shared" si="11"/>
        <v>1.2290000000000001</v>
      </c>
      <c r="K41" s="146" t="s">
        <v>0</v>
      </c>
      <c r="L41" s="138">
        <f t="shared" si="12"/>
        <v>1</v>
      </c>
      <c r="M41" s="141">
        <f t="shared" si="13"/>
        <v>1.7806944206062436E-3</v>
      </c>
      <c r="N41" s="174">
        <v>-1.1000000000000001</v>
      </c>
      <c r="O41" s="71">
        <f t="shared" si="14"/>
        <v>-2.7558802794334425E-2</v>
      </c>
      <c r="P41" s="135"/>
      <c r="Q41" s="138">
        <v>-1.3069999999999999</v>
      </c>
      <c r="R41" s="138">
        <v>1.1850000000000001</v>
      </c>
      <c r="S41" s="21">
        <f t="shared" si="15"/>
        <v>0.56653662765496315</v>
      </c>
      <c r="T41" s="21">
        <f t="shared" si="16"/>
        <v>0.45766590389016015</v>
      </c>
      <c r="U41" s="21">
        <f t="shared" si="17"/>
        <v>1.0242025315451233</v>
      </c>
      <c r="V41" s="21">
        <f t="shared" si="18"/>
        <v>0.5531490210244645</v>
      </c>
      <c r="W41" s="21">
        <f t="shared" si="19"/>
        <v>0.55136832660385826</v>
      </c>
      <c r="X41" s="21"/>
      <c r="Y41" s="21"/>
      <c r="Z41" s="21">
        <f t="shared" si="20"/>
        <v>0.52380952380952384</v>
      </c>
      <c r="AA41" s="21">
        <f t="shared" si="21"/>
        <v>0.55136832660385826</v>
      </c>
    </row>
    <row r="42" spans="1:27" ht="22.5" customHeight="1" x14ac:dyDescent="0.25">
      <c r="A42" s="133" t="s">
        <v>166</v>
      </c>
      <c r="B42" s="133" t="s">
        <v>55</v>
      </c>
      <c r="C42" s="134">
        <v>1</v>
      </c>
      <c r="D42" s="135" t="s">
        <v>68</v>
      </c>
      <c r="E42" s="136" t="s">
        <v>23</v>
      </c>
      <c r="F42" s="135">
        <v>44</v>
      </c>
      <c r="G42" s="137"/>
      <c r="H42" s="165">
        <v>-1.1000000000000001</v>
      </c>
      <c r="I42" s="145" t="s">
        <v>45</v>
      </c>
      <c r="J42" s="139">
        <f t="shared" si="11"/>
        <v>1.1000000000000001</v>
      </c>
      <c r="K42" s="146" t="s">
        <v>1</v>
      </c>
      <c r="L42" s="138">
        <f t="shared" si="12"/>
        <v>-1.1000000000000001</v>
      </c>
      <c r="M42" s="141">
        <f t="shared" si="13"/>
        <v>-8.975727627020591E-3</v>
      </c>
      <c r="N42" s="174">
        <v>-1.1000000000000001</v>
      </c>
      <c r="O42" s="71">
        <f t="shared" si="14"/>
        <v>0</v>
      </c>
      <c r="P42" s="135"/>
      <c r="Q42" s="138">
        <v>-1.1160000000000001</v>
      </c>
      <c r="R42" s="138">
        <v>1.012</v>
      </c>
      <c r="S42" s="21">
        <f t="shared" si="15"/>
        <v>0.52741020793950855</v>
      </c>
      <c r="T42" s="21">
        <f t="shared" si="16"/>
        <v>0.49701789264413521</v>
      </c>
      <c r="U42" s="21">
        <f t="shared" si="17"/>
        <v>1.0244281005836438</v>
      </c>
      <c r="V42" s="21">
        <f t="shared" si="18"/>
        <v>0.51483379618250324</v>
      </c>
      <c r="W42" s="21">
        <f t="shared" si="19"/>
        <v>0.52380952380952384</v>
      </c>
      <c r="X42" s="21"/>
      <c r="Y42" s="21"/>
      <c r="Z42" s="21">
        <f t="shared" si="20"/>
        <v>0.52380952380952384</v>
      </c>
      <c r="AA42" s="21">
        <f t="shared" si="21"/>
        <v>0.52380952380952384</v>
      </c>
    </row>
    <row r="43" spans="1:27" ht="22.5" customHeight="1" x14ac:dyDescent="0.25">
      <c r="A43" s="133" t="s">
        <v>164</v>
      </c>
      <c r="B43" s="133" t="s">
        <v>54</v>
      </c>
      <c r="C43" s="134">
        <v>1</v>
      </c>
      <c r="D43" s="135" t="s">
        <v>165</v>
      </c>
      <c r="E43" s="136" t="s">
        <v>23</v>
      </c>
      <c r="F43" s="135">
        <v>51</v>
      </c>
      <c r="G43" s="137"/>
      <c r="H43" s="165">
        <v>-1.1000000000000001</v>
      </c>
      <c r="I43" s="145" t="s">
        <v>29</v>
      </c>
      <c r="J43" s="139">
        <f t="shared" si="11"/>
        <v>1.1000000000000001</v>
      </c>
      <c r="K43" s="146" t="s">
        <v>1</v>
      </c>
      <c r="L43" s="138">
        <f t="shared" si="12"/>
        <v>-1.1000000000000001</v>
      </c>
      <c r="M43" s="141">
        <f t="shared" si="13"/>
        <v>7.9533296998324565E-2</v>
      </c>
      <c r="N43" s="174">
        <v>-1.1000000000000001</v>
      </c>
      <c r="O43" s="71">
        <f t="shared" si="14"/>
        <v>0</v>
      </c>
      <c r="P43" s="135"/>
      <c r="Q43" s="138">
        <v>-1.62</v>
      </c>
      <c r="R43" s="138">
        <v>1.46</v>
      </c>
      <c r="S43" s="21">
        <f t="shared" si="15"/>
        <v>0.61832061068702293</v>
      </c>
      <c r="T43" s="21">
        <f t="shared" si="16"/>
        <v>0.4065040650406504</v>
      </c>
      <c r="U43" s="21">
        <f t="shared" si="17"/>
        <v>1.0248246757276733</v>
      </c>
      <c r="V43" s="21">
        <f t="shared" si="18"/>
        <v>0.6033428208078484</v>
      </c>
      <c r="W43" s="21">
        <f t="shared" si="19"/>
        <v>0.52380952380952384</v>
      </c>
      <c r="X43" s="21"/>
      <c r="Y43" s="21"/>
      <c r="Z43" s="21">
        <f t="shared" si="20"/>
        <v>0.52380952380952384</v>
      </c>
      <c r="AA43" s="21">
        <f t="shared" si="21"/>
        <v>0.52380952380952384</v>
      </c>
    </row>
    <row r="44" spans="1:27" ht="22.5" customHeight="1" x14ac:dyDescent="0.25">
      <c r="A44" s="133" t="s">
        <v>162</v>
      </c>
      <c r="B44" s="133" t="s">
        <v>54</v>
      </c>
      <c r="C44" s="134">
        <v>1</v>
      </c>
      <c r="D44" s="135" t="s">
        <v>163</v>
      </c>
      <c r="E44" s="136"/>
      <c r="F44" s="135"/>
      <c r="G44" s="137">
        <v>7</v>
      </c>
      <c r="H44" s="165">
        <v>-1.3</v>
      </c>
      <c r="I44" s="145" t="s">
        <v>223</v>
      </c>
      <c r="J44" s="139">
        <f t="shared" si="11"/>
        <v>1.3</v>
      </c>
      <c r="K44" s="146" t="s">
        <v>1</v>
      </c>
      <c r="L44" s="138">
        <f t="shared" si="12"/>
        <v>-1.3</v>
      </c>
      <c r="M44" s="141" t="str">
        <f t="shared" si="13"/>
        <v/>
      </c>
      <c r="N44" s="174"/>
      <c r="O44" s="71" t="str">
        <f t="shared" si="14"/>
        <v/>
      </c>
      <c r="P44" s="135"/>
      <c r="Q44" s="138"/>
      <c r="R44" s="138"/>
      <c r="S44" s="21" t="str">
        <f t="shared" si="15"/>
        <v/>
      </c>
      <c r="T44" s="21" t="str">
        <f t="shared" si="16"/>
        <v/>
      </c>
      <c r="U44" s="21" t="str">
        <f t="shared" si="17"/>
        <v/>
      </c>
      <c r="V44" s="21" t="str">
        <f t="shared" si="18"/>
        <v/>
      </c>
      <c r="W44" s="21" t="str">
        <f t="shared" si="19"/>
        <v/>
      </c>
      <c r="X44" s="21"/>
      <c r="Y44" s="21"/>
      <c r="Z44" s="21" t="str">
        <f t="shared" si="20"/>
        <v/>
      </c>
      <c r="AA44" s="21">
        <f t="shared" si="21"/>
        <v>0.56521739130434789</v>
      </c>
    </row>
    <row r="45" spans="1:27" ht="22.5" customHeight="1" x14ac:dyDescent="0.25">
      <c r="A45" s="133" t="s">
        <v>161</v>
      </c>
      <c r="B45" s="133" t="s">
        <v>55</v>
      </c>
      <c r="C45" s="134">
        <v>1</v>
      </c>
      <c r="D45" s="135" t="s">
        <v>69</v>
      </c>
      <c r="E45" s="136" t="s">
        <v>23</v>
      </c>
      <c r="F45" s="135">
        <v>47</v>
      </c>
      <c r="G45" s="137"/>
      <c r="H45" s="165">
        <v>-1.1299999999999999</v>
      </c>
      <c r="I45" s="145" t="s">
        <v>160</v>
      </c>
      <c r="J45" s="139">
        <f t="shared" si="11"/>
        <v>1.1299999999999999</v>
      </c>
      <c r="K45" s="146" t="s">
        <v>0</v>
      </c>
      <c r="L45" s="138">
        <f t="shared" si="12"/>
        <v>1</v>
      </c>
      <c r="M45" s="141">
        <f t="shared" si="13"/>
        <v>6.7252033323899063E-3</v>
      </c>
      <c r="N45" s="174">
        <v>-1.1000000000000001</v>
      </c>
      <c r="O45" s="71">
        <f t="shared" si="14"/>
        <v>-6.7069081153587895E-3</v>
      </c>
      <c r="P45" s="135"/>
      <c r="Q45" s="138">
        <v>-1.222</v>
      </c>
      <c r="R45" s="138">
        <v>1.111</v>
      </c>
      <c r="S45" s="21">
        <f t="shared" si="15"/>
        <v>0.54995499549954996</v>
      </c>
      <c r="T45" s="21">
        <f t="shared" si="16"/>
        <v>0.47370914258645197</v>
      </c>
      <c r="U45" s="21">
        <f t="shared" si="17"/>
        <v>1.0236641380860019</v>
      </c>
      <c r="V45" s="21">
        <f t="shared" si="18"/>
        <v>0.53724163525727242</v>
      </c>
      <c r="W45" s="21">
        <f t="shared" si="19"/>
        <v>0.53051643192488251</v>
      </c>
      <c r="X45" s="21"/>
      <c r="Y45" s="21"/>
      <c r="Z45" s="21">
        <f t="shared" si="20"/>
        <v>0.52380952380952384</v>
      </c>
      <c r="AA45" s="21">
        <f t="shared" si="21"/>
        <v>0.53051643192488263</v>
      </c>
    </row>
    <row r="46" spans="1:27" ht="22.5" customHeight="1" x14ac:dyDescent="0.25">
      <c r="A46" s="133" t="s">
        <v>159</v>
      </c>
      <c r="B46" s="133" t="s">
        <v>54</v>
      </c>
      <c r="C46" s="134">
        <v>1</v>
      </c>
      <c r="D46" s="135" t="s">
        <v>160</v>
      </c>
      <c r="E46" s="136"/>
      <c r="F46" s="135"/>
      <c r="G46" s="137">
        <v>3</v>
      </c>
      <c r="H46" s="165">
        <v>-1.1499999999999999</v>
      </c>
      <c r="I46" s="145" t="s">
        <v>69</v>
      </c>
      <c r="J46" s="139">
        <f t="shared" si="11"/>
        <v>1.1499999999999999</v>
      </c>
      <c r="K46" s="146" t="s">
        <v>1</v>
      </c>
      <c r="L46" s="138">
        <f t="shared" si="12"/>
        <v>-1.1499999999999999</v>
      </c>
      <c r="M46" s="141">
        <f t="shared" si="13"/>
        <v>2.5306151063648419E-2</v>
      </c>
      <c r="N46" s="174">
        <v>-1.1000000000000001</v>
      </c>
      <c r="O46" s="71">
        <f t="shared" si="14"/>
        <v>-1.1074197120708673E-2</v>
      </c>
      <c r="P46" s="135"/>
      <c r="Q46" s="138">
        <v>-1.3460000000000001</v>
      </c>
      <c r="R46" s="138">
        <v>1.22</v>
      </c>
      <c r="S46" s="21">
        <f t="shared" si="15"/>
        <v>0.57374254049445872</v>
      </c>
      <c r="T46" s="21">
        <f t="shared" si="16"/>
        <v>0.45045045045045051</v>
      </c>
      <c r="U46" s="21">
        <f t="shared" si="17"/>
        <v>1.0241929909449092</v>
      </c>
      <c r="V46" s="21">
        <f t="shared" si="18"/>
        <v>0.56018987199388093</v>
      </c>
      <c r="W46" s="21">
        <f t="shared" si="19"/>
        <v>0.53488372093023251</v>
      </c>
      <c r="X46" s="21"/>
      <c r="Y46" s="21"/>
      <c r="Z46" s="21">
        <f t="shared" si="20"/>
        <v>0.52380952380952384</v>
      </c>
      <c r="AA46" s="21">
        <f t="shared" si="21"/>
        <v>0.53488372093023251</v>
      </c>
    </row>
    <row r="47" spans="1:27" ht="22.5" customHeight="1" x14ac:dyDescent="0.25">
      <c r="A47" s="133" t="s">
        <v>157</v>
      </c>
      <c r="B47" s="133" t="s">
        <v>56</v>
      </c>
      <c r="C47" s="134">
        <v>0.5</v>
      </c>
      <c r="D47" s="135" t="s">
        <v>158</v>
      </c>
      <c r="E47" s="136" t="s">
        <v>24</v>
      </c>
      <c r="F47" s="135">
        <v>21</v>
      </c>
      <c r="G47" s="137"/>
      <c r="H47" s="165">
        <v>-1.1499999999999999</v>
      </c>
      <c r="I47" s="145" t="s">
        <v>182</v>
      </c>
      <c r="J47" s="139">
        <f t="shared" si="11"/>
        <v>0.57499999999999996</v>
      </c>
      <c r="K47" s="146" t="s">
        <v>1</v>
      </c>
      <c r="L47" s="138">
        <f t="shared" si="12"/>
        <v>-0.57499999999999996</v>
      </c>
      <c r="M47" s="141" t="str">
        <f t="shared" si="13"/>
        <v/>
      </c>
      <c r="N47" s="174">
        <v>-1.1000000000000001</v>
      </c>
      <c r="O47" s="71">
        <f t="shared" si="14"/>
        <v>-1.1074197120708673E-2</v>
      </c>
      <c r="P47" s="135"/>
      <c r="Q47" s="138"/>
      <c r="R47" s="138"/>
      <c r="S47" s="21" t="str">
        <f t="shared" si="15"/>
        <v/>
      </c>
      <c r="T47" s="21" t="str">
        <f t="shared" si="16"/>
        <v/>
      </c>
      <c r="U47" s="21" t="str">
        <f t="shared" si="17"/>
        <v/>
      </c>
      <c r="V47" s="21" t="str">
        <f t="shared" si="18"/>
        <v/>
      </c>
      <c r="W47" s="21" t="str">
        <f t="shared" si="19"/>
        <v/>
      </c>
      <c r="X47" s="21"/>
      <c r="Y47" s="21"/>
      <c r="Z47" s="21">
        <f t="shared" si="20"/>
        <v>0.52380952380952384</v>
      </c>
      <c r="AA47" s="21">
        <f t="shared" si="21"/>
        <v>0.53488372093023251</v>
      </c>
    </row>
    <row r="48" spans="1:27" ht="22.5" customHeight="1" x14ac:dyDescent="0.25">
      <c r="A48" s="133" t="s">
        <v>156</v>
      </c>
      <c r="B48" s="133" t="s">
        <v>54</v>
      </c>
      <c r="C48" s="134">
        <v>1</v>
      </c>
      <c r="D48" s="135" t="s">
        <v>25</v>
      </c>
      <c r="E48" s="136"/>
      <c r="F48" s="135"/>
      <c r="G48" s="137">
        <v>-3.5</v>
      </c>
      <c r="H48" s="165">
        <v>-1.1000000000000001</v>
      </c>
      <c r="I48" s="145" t="s">
        <v>59</v>
      </c>
      <c r="J48" s="139">
        <f t="shared" si="11"/>
        <v>1.1000000000000001</v>
      </c>
      <c r="K48" s="146" t="s">
        <v>1</v>
      </c>
      <c r="L48" s="138">
        <f t="shared" si="12"/>
        <v>-1.1000000000000001</v>
      </c>
      <c r="M48" s="141">
        <f t="shared" si="13"/>
        <v>2.137180901809832E-2</v>
      </c>
      <c r="N48" s="174">
        <v>-1.1000000000000001</v>
      </c>
      <c r="O48" s="71">
        <f t="shared" si="14"/>
        <v>0</v>
      </c>
      <c r="P48" s="135"/>
      <c r="Q48" s="138">
        <v>-1.264</v>
      </c>
      <c r="R48" s="138">
        <v>1.147</v>
      </c>
      <c r="S48" s="21">
        <f t="shared" si="15"/>
        <v>0.55830388692579502</v>
      </c>
      <c r="T48" s="21">
        <f t="shared" si="16"/>
        <v>0.46576618537494174</v>
      </c>
      <c r="U48" s="21">
        <f t="shared" si="17"/>
        <v>1.0240700723007368</v>
      </c>
      <c r="V48" s="21">
        <f t="shared" si="18"/>
        <v>0.54518133282762216</v>
      </c>
      <c r="W48" s="21">
        <f t="shared" si="19"/>
        <v>0.52380952380952384</v>
      </c>
      <c r="X48" s="21"/>
      <c r="Y48" s="21"/>
      <c r="Z48" s="21">
        <f t="shared" si="20"/>
        <v>0.52380952380952384</v>
      </c>
      <c r="AA48" s="21">
        <f t="shared" si="21"/>
        <v>0.52380952380952384</v>
      </c>
    </row>
    <row r="49" spans="1:27" ht="22.5" customHeight="1" x14ac:dyDescent="0.25">
      <c r="A49" s="133" t="s">
        <v>155</v>
      </c>
      <c r="B49" s="133" t="s">
        <v>55</v>
      </c>
      <c r="C49" s="134">
        <v>1</v>
      </c>
      <c r="D49" s="135" t="s">
        <v>101</v>
      </c>
      <c r="E49" s="136" t="s">
        <v>23</v>
      </c>
      <c r="F49" s="135">
        <v>41.5</v>
      </c>
      <c r="G49" s="137"/>
      <c r="H49" s="165">
        <v>-1.1000000000000001</v>
      </c>
      <c r="I49" s="145" t="s">
        <v>184</v>
      </c>
      <c r="J49" s="139">
        <f t="shared" si="11"/>
        <v>1.1000000000000001</v>
      </c>
      <c r="K49" s="146" t="s">
        <v>1</v>
      </c>
      <c r="L49" s="138">
        <f t="shared" si="12"/>
        <v>-1.1000000000000001</v>
      </c>
      <c r="M49" s="141">
        <f t="shared" si="13"/>
        <v>4.8805015140680252E-2</v>
      </c>
      <c r="N49" s="174">
        <v>-1.1000000000000001</v>
      </c>
      <c r="O49" s="71">
        <f t="shared" si="14"/>
        <v>0</v>
      </c>
      <c r="P49" s="135"/>
      <c r="Q49" s="138">
        <v>-1.419</v>
      </c>
      <c r="R49" s="138">
        <v>1.284</v>
      </c>
      <c r="S49" s="21">
        <f t="shared" si="15"/>
        <v>0.58660603555188096</v>
      </c>
      <c r="T49" s="21">
        <f t="shared" si="16"/>
        <v>0.43782837127845886</v>
      </c>
      <c r="U49" s="21">
        <f t="shared" si="17"/>
        <v>1.0244344068303399</v>
      </c>
      <c r="V49" s="21">
        <f t="shared" si="18"/>
        <v>0.57261453895020409</v>
      </c>
      <c r="W49" s="21">
        <f t="shared" si="19"/>
        <v>0.52380952380952384</v>
      </c>
      <c r="X49" s="21"/>
      <c r="Y49" s="21"/>
      <c r="Z49" s="21">
        <f t="shared" si="20"/>
        <v>0.52380952380952384</v>
      </c>
      <c r="AA49" s="21">
        <f t="shared" si="21"/>
        <v>0.52380952380952384</v>
      </c>
    </row>
    <row r="50" spans="1:27" ht="22.5" customHeight="1" x14ac:dyDescent="0.25">
      <c r="A50" s="133" t="s">
        <v>153</v>
      </c>
      <c r="B50" s="133" t="s">
        <v>54</v>
      </c>
      <c r="C50" s="134">
        <v>1</v>
      </c>
      <c r="D50" s="135" t="s">
        <v>154</v>
      </c>
      <c r="E50" s="136"/>
      <c r="F50" s="135"/>
      <c r="G50" s="137">
        <v>7</v>
      </c>
      <c r="H50" s="165">
        <v>-1.3</v>
      </c>
      <c r="I50" s="145" t="s">
        <v>222</v>
      </c>
      <c r="J50" s="139">
        <f t="shared" si="11"/>
        <v>1.3</v>
      </c>
      <c r="K50" s="146" t="s">
        <v>1</v>
      </c>
      <c r="L50" s="138">
        <f t="shared" si="12"/>
        <v>-1.3</v>
      </c>
      <c r="M50" s="141" t="str">
        <f t="shared" si="13"/>
        <v/>
      </c>
      <c r="N50" s="174"/>
      <c r="O50" s="71" t="str">
        <f t="shared" si="14"/>
        <v/>
      </c>
      <c r="P50" s="135"/>
      <c r="Q50" s="138"/>
      <c r="R50" s="138"/>
      <c r="S50" s="21" t="str">
        <f t="shared" si="15"/>
        <v/>
      </c>
      <c r="T50" s="21" t="str">
        <f t="shared" si="16"/>
        <v/>
      </c>
      <c r="U50" s="21" t="str">
        <f t="shared" si="17"/>
        <v/>
      </c>
      <c r="V50" s="21" t="str">
        <f t="shared" si="18"/>
        <v/>
      </c>
      <c r="W50" s="21" t="str">
        <f t="shared" si="19"/>
        <v/>
      </c>
      <c r="X50" s="21"/>
      <c r="Y50" s="21"/>
      <c r="Z50" s="21" t="str">
        <f t="shared" si="20"/>
        <v/>
      </c>
      <c r="AA50" s="21">
        <f t="shared" si="21"/>
        <v>0.56521739130434789</v>
      </c>
    </row>
    <row r="51" spans="1:27" ht="22.5" customHeight="1" x14ac:dyDescent="0.25">
      <c r="A51" s="133" t="s">
        <v>151</v>
      </c>
      <c r="B51" s="133" t="s">
        <v>56</v>
      </c>
      <c r="C51" s="134">
        <v>0.5</v>
      </c>
      <c r="D51" s="135" t="s">
        <v>152</v>
      </c>
      <c r="E51" s="136" t="s">
        <v>24</v>
      </c>
      <c r="F51" s="135">
        <v>21</v>
      </c>
      <c r="G51" s="137"/>
      <c r="H51" s="165">
        <v>-1.1200000000000001</v>
      </c>
      <c r="I51" s="145" t="s">
        <v>82</v>
      </c>
      <c r="J51" s="139">
        <f t="shared" si="11"/>
        <v>0.56000000000000005</v>
      </c>
      <c r="K51" s="146" t="s">
        <v>1</v>
      </c>
      <c r="L51" s="138">
        <f t="shared" si="12"/>
        <v>-0.56000000000000005</v>
      </c>
      <c r="M51" s="141" t="str">
        <f t="shared" si="13"/>
        <v/>
      </c>
      <c r="N51" s="174">
        <v>-1.1000000000000001</v>
      </c>
      <c r="O51" s="71">
        <f t="shared" si="14"/>
        <v>-4.4923629829289879E-3</v>
      </c>
      <c r="P51" s="135"/>
      <c r="Q51" s="138"/>
      <c r="R51" s="138"/>
      <c r="S51" s="21" t="str">
        <f t="shared" si="15"/>
        <v/>
      </c>
      <c r="T51" s="21" t="str">
        <f t="shared" si="16"/>
        <v/>
      </c>
      <c r="U51" s="21" t="str">
        <f t="shared" si="17"/>
        <v/>
      </c>
      <c r="V51" s="21" t="str">
        <f t="shared" si="18"/>
        <v/>
      </c>
      <c r="W51" s="21" t="str">
        <f t="shared" si="19"/>
        <v/>
      </c>
      <c r="X51" s="21"/>
      <c r="Y51" s="21"/>
      <c r="Z51" s="21">
        <f t="shared" si="20"/>
        <v>0.52380952380952384</v>
      </c>
      <c r="AA51" s="21">
        <f t="shared" si="21"/>
        <v>0.52830188679245282</v>
      </c>
    </row>
    <row r="52" spans="1:27" ht="22.5" customHeight="1" x14ac:dyDescent="0.25">
      <c r="A52" s="133" t="s">
        <v>150</v>
      </c>
      <c r="B52" s="133" t="s">
        <v>54</v>
      </c>
      <c r="C52" s="134">
        <v>1</v>
      </c>
      <c r="D52" s="135" t="s">
        <v>29</v>
      </c>
      <c r="E52" s="136" t="s">
        <v>23</v>
      </c>
      <c r="F52" s="135">
        <v>44</v>
      </c>
      <c r="G52" s="137"/>
      <c r="H52" s="165">
        <v>-1.1000000000000001</v>
      </c>
      <c r="I52" s="145" t="s">
        <v>47</v>
      </c>
      <c r="J52" s="139">
        <f t="shared" si="11"/>
        <v>1.1000000000000001</v>
      </c>
      <c r="K52" s="146" t="s">
        <v>0</v>
      </c>
      <c r="L52" s="138">
        <f t="shared" si="12"/>
        <v>1</v>
      </c>
      <c r="M52" s="141">
        <f t="shared" si="13"/>
        <v>-2.0899428526020003E-2</v>
      </c>
      <c r="N52" s="174">
        <v>-1.1000000000000001</v>
      </c>
      <c r="O52" s="71">
        <f t="shared" si="14"/>
        <v>0</v>
      </c>
      <c r="P52" s="135"/>
      <c r="Q52" s="138">
        <v>-1.0609999999999999</v>
      </c>
      <c r="R52" s="138">
        <v>-1.036</v>
      </c>
      <c r="S52" s="21">
        <f t="shared" si="15"/>
        <v>0.51479864143619603</v>
      </c>
      <c r="T52" s="21">
        <f t="shared" si="16"/>
        <v>0.50884086444007859</v>
      </c>
      <c r="U52" s="21">
        <f t="shared" si="17"/>
        <v>1.0236395058762746</v>
      </c>
      <c r="V52" s="21">
        <f t="shared" si="18"/>
        <v>0.50291009528350383</v>
      </c>
      <c r="W52" s="21">
        <f t="shared" si="19"/>
        <v>0.52380952380952384</v>
      </c>
      <c r="X52" s="21"/>
      <c r="Y52" s="21"/>
      <c r="Z52" s="21">
        <f t="shared" si="20"/>
        <v>0.52380952380952384</v>
      </c>
      <c r="AA52" s="21">
        <f t="shared" si="21"/>
        <v>0.52380952380952384</v>
      </c>
    </row>
    <row r="53" spans="1:27" ht="22.5" customHeight="1" x14ac:dyDescent="0.25">
      <c r="A53" s="133" t="s">
        <v>148</v>
      </c>
      <c r="B53" s="133" t="s">
        <v>56</v>
      </c>
      <c r="C53" s="134">
        <v>0.5</v>
      </c>
      <c r="D53" s="135" t="s">
        <v>149</v>
      </c>
      <c r="E53" s="136" t="s">
        <v>24</v>
      </c>
      <c r="F53" s="135">
        <v>21.5</v>
      </c>
      <c r="G53" s="137"/>
      <c r="H53" s="165">
        <v>-1.5</v>
      </c>
      <c r="I53" s="145" t="s">
        <v>61</v>
      </c>
      <c r="J53" s="139">
        <f t="shared" si="11"/>
        <v>0.75</v>
      </c>
      <c r="K53" s="146" t="s">
        <v>1</v>
      </c>
      <c r="L53" s="138">
        <f t="shared" si="12"/>
        <v>-0.75</v>
      </c>
      <c r="M53" s="141" t="str">
        <f t="shared" si="13"/>
        <v/>
      </c>
      <c r="N53" s="174">
        <v>-1.1000000000000001</v>
      </c>
      <c r="O53" s="71">
        <f t="shared" si="14"/>
        <v>-7.6190476190476142E-2</v>
      </c>
      <c r="P53" s="135"/>
      <c r="Q53" s="138"/>
      <c r="R53" s="138"/>
      <c r="S53" s="21" t="str">
        <f t="shared" si="15"/>
        <v/>
      </c>
      <c r="T53" s="21" t="str">
        <f t="shared" si="16"/>
        <v/>
      </c>
      <c r="U53" s="21" t="str">
        <f t="shared" si="17"/>
        <v/>
      </c>
      <c r="V53" s="21" t="str">
        <f t="shared" si="18"/>
        <v/>
      </c>
      <c r="W53" s="21" t="str">
        <f t="shared" si="19"/>
        <v/>
      </c>
      <c r="X53" s="21"/>
      <c r="Y53" s="21"/>
      <c r="Z53" s="21">
        <f t="shared" si="20"/>
        <v>0.52380952380952384</v>
      </c>
      <c r="AA53" s="21">
        <f t="shared" si="21"/>
        <v>0.6</v>
      </c>
    </row>
    <row r="54" spans="1:27" ht="22.5" customHeight="1" x14ac:dyDescent="0.25">
      <c r="A54" s="133" t="s">
        <v>147</v>
      </c>
      <c r="B54" s="133" t="s">
        <v>54</v>
      </c>
      <c r="C54" s="134">
        <v>1</v>
      </c>
      <c r="D54" s="135" t="s">
        <v>43</v>
      </c>
      <c r="E54" s="136"/>
      <c r="F54" s="135"/>
      <c r="G54" s="137">
        <v>7</v>
      </c>
      <c r="H54" s="165">
        <v>-1.2</v>
      </c>
      <c r="I54" s="145" t="s">
        <v>80</v>
      </c>
      <c r="J54" s="139">
        <f t="shared" si="11"/>
        <v>1.2</v>
      </c>
      <c r="K54" s="146" t="s">
        <v>0</v>
      </c>
      <c r="L54" s="138">
        <f t="shared" si="12"/>
        <v>1</v>
      </c>
      <c r="M54" s="141">
        <f t="shared" si="13"/>
        <v>-9.0517167175403479E-3</v>
      </c>
      <c r="N54" s="174">
        <v>-1.1000000000000001</v>
      </c>
      <c r="O54" s="71">
        <f t="shared" si="14"/>
        <v>-2.1645021645021578E-2</v>
      </c>
      <c r="P54" s="135"/>
      <c r="Q54" s="138">
        <v>-1.218</v>
      </c>
      <c r="R54" s="138">
        <v>1.107</v>
      </c>
      <c r="S54" s="21">
        <f t="shared" si="15"/>
        <v>0.54914337240757438</v>
      </c>
      <c r="T54" s="21">
        <f t="shared" si="16"/>
        <v>0.47460844803037489</v>
      </c>
      <c r="U54" s="21">
        <f t="shared" si="17"/>
        <v>1.0237518204379492</v>
      </c>
      <c r="V54" s="21">
        <f t="shared" si="18"/>
        <v>0.53640282873700507</v>
      </c>
      <c r="W54" s="21">
        <f t="shared" si="19"/>
        <v>0.54545454545454541</v>
      </c>
      <c r="X54" s="21"/>
      <c r="Y54" s="21"/>
      <c r="Z54" s="21">
        <f t="shared" si="20"/>
        <v>0.52380952380952384</v>
      </c>
      <c r="AA54" s="21">
        <f t="shared" si="21"/>
        <v>0.54545454545454541</v>
      </c>
    </row>
    <row r="55" spans="1:27" ht="22.5" customHeight="1" x14ac:dyDescent="0.25">
      <c r="A55" s="133" t="s">
        <v>145</v>
      </c>
      <c r="B55" s="133" t="s">
        <v>54</v>
      </c>
      <c r="C55" s="134">
        <v>1</v>
      </c>
      <c r="D55" s="135" t="s">
        <v>42</v>
      </c>
      <c r="E55" s="136"/>
      <c r="F55" s="135"/>
      <c r="G55" s="137" t="s">
        <v>146</v>
      </c>
      <c r="H55" s="165">
        <v>-1.35</v>
      </c>
      <c r="I55" s="145" t="s">
        <v>68</v>
      </c>
      <c r="J55" s="139">
        <f t="shared" si="11"/>
        <v>1.35</v>
      </c>
      <c r="K55" s="146" t="s">
        <v>0</v>
      </c>
      <c r="L55" s="138">
        <f t="shared" si="12"/>
        <v>1</v>
      </c>
      <c r="M55" s="141">
        <f t="shared" si="13"/>
        <v>-2.6418608417515199E-2</v>
      </c>
      <c r="N55" s="174">
        <v>-1.3</v>
      </c>
      <c r="O55" s="71">
        <f t="shared" si="14"/>
        <v>-9.250693802035137E-3</v>
      </c>
      <c r="P55" s="135"/>
      <c r="Q55" s="138">
        <v>-1.28</v>
      </c>
      <c r="R55" s="138">
        <v>1.1599999999999999</v>
      </c>
      <c r="S55" s="21">
        <f t="shared" si="15"/>
        <v>0.56140350877192979</v>
      </c>
      <c r="T55" s="21">
        <f t="shared" si="16"/>
        <v>0.46296296296296291</v>
      </c>
      <c r="U55" s="21">
        <f t="shared" si="17"/>
        <v>1.0243664717348926</v>
      </c>
      <c r="V55" s="21">
        <f t="shared" si="18"/>
        <v>0.54804947668886783</v>
      </c>
      <c r="W55" s="21">
        <f t="shared" si="19"/>
        <v>0.57446808510638303</v>
      </c>
      <c r="X55" s="21"/>
      <c r="Y55" s="21"/>
      <c r="Z55" s="21">
        <f t="shared" si="20"/>
        <v>0.56521739130434789</v>
      </c>
      <c r="AA55" s="21">
        <f t="shared" si="21"/>
        <v>0.57446808510638303</v>
      </c>
    </row>
    <row r="56" spans="1:27" ht="22.5" customHeight="1" x14ac:dyDescent="0.25">
      <c r="A56" s="133" t="s">
        <v>144</v>
      </c>
      <c r="B56" s="133" t="s">
        <v>54</v>
      </c>
      <c r="C56" s="134">
        <v>1</v>
      </c>
      <c r="D56" s="135" t="s">
        <v>68</v>
      </c>
      <c r="E56" s="136" t="s">
        <v>23</v>
      </c>
      <c r="F56" s="135">
        <v>52</v>
      </c>
      <c r="G56" s="137"/>
      <c r="H56" s="165">
        <v>-1.2</v>
      </c>
      <c r="I56" s="145" t="s">
        <v>42</v>
      </c>
      <c r="J56" s="139">
        <f t="shared" si="11"/>
        <v>1.2</v>
      </c>
      <c r="K56" s="146" t="s">
        <v>1</v>
      </c>
      <c r="L56" s="138">
        <f t="shared" si="12"/>
        <v>-1.2</v>
      </c>
      <c r="M56" s="141">
        <f t="shared" si="13"/>
        <v>-2.1435153651989225E-2</v>
      </c>
      <c r="N56" s="174">
        <v>-1.1000000000000001</v>
      </c>
      <c r="O56" s="71">
        <f t="shared" si="14"/>
        <v>-2.1645021645021578E-2</v>
      </c>
      <c r="P56" s="135"/>
      <c r="Q56" s="138">
        <v>-1.1599999999999999</v>
      </c>
      <c r="R56" s="138">
        <v>1.05</v>
      </c>
      <c r="S56" s="21">
        <f t="shared" si="15"/>
        <v>0.53703703703703698</v>
      </c>
      <c r="T56" s="21">
        <f t="shared" si="16"/>
        <v>0.48780487804878053</v>
      </c>
      <c r="U56" s="21">
        <f t="shared" si="17"/>
        <v>1.0248419150858175</v>
      </c>
      <c r="V56" s="21">
        <f t="shared" si="18"/>
        <v>0.52401939180255619</v>
      </c>
      <c r="W56" s="21">
        <f t="shared" si="19"/>
        <v>0.54545454545454541</v>
      </c>
      <c r="X56" s="21"/>
      <c r="Y56" s="21"/>
      <c r="Z56" s="21">
        <f t="shared" si="20"/>
        <v>0.52380952380952384</v>
      </c>
      <c r="AA56" s="21">
        <f t="shared" si="21"/>
        <v>0.54545454545454541</v>
      </c>
    </row>
    <row r="57" spans="1:27" ht="22.5" customHeight="1" x14ac:dyDescent="0.25">
      <c r="A57" s="133" t="s">
        <v>143</v>
      </c>
      <c r="B57" s="158" t="s">
        <v>55</v>
      </c>
      <c r="C57" s="134">
        <v>1</v>
      </c>
      <c r="D57" s="135" t="s">
        <v>43</v>
      </c>
      <c r="E57" s="136" t="s">
        <v>23</v>
      </c>
      <c r="F57" s="135">
        <v>49</v>
      </c>
      <c r="G57" s="137"/>
      <c r="H57" s="165">
        <v>-1.21</v>
      </c>
      <c r="I57" s="145" t="s">
        <v>80</v>
      </c>
      <c r="J57" s="139">
        <f t="shared" ref="J57:J89" si="22">IF(H57="","",IF(H57&gt;1,(1/((H57+1)-1))*C57,IF(H57&lt;1,(-H57)*C57,IF(H57=1,1*C57))))</f>
        <v>1.21</v>
      </c>
      <c r="K57" s="146" t="s">
        <v>1</v>
      </c>
      <c r="L57" s="138">
        <f t="shared" si="12"/>
        <v>-1.21</v>
      </c>
      <c r="M57" s="141">
        <f t="shared" si="13"/>
        <v>-0.17310312738251538</v>
      </c>
      <c r="N57" s="174">
        <v>-1.1000000000000001</v>
      </c>
      <c r="O57" s="71">
        <f t="shared" si="14"/>
        <v>-2.3701788407670676E-2</v>
      </c>
      <c r="P57" s="135"/>
      <c r="Q57" s="138">
        <v>1.6080000000000001</v>
      </c>
      <c r="R57" s="138">
        <v>-1.7829999999999999</v>
      </c>
      <c r="S57" s="21">
        <f t="shared" si="15"/>
        <v>0.3834355828220859</v>
      </c>
      <c r="T57" s="21">
        <f t="shared" si="16"/>
        <v>0.64067553000359323</v>
      </c>
      <c r="U57" s="21">
        <f t="shared" si="17"/>
        <v>1.024111112825679</v>
      </c>
      <c r="V57" s="21">
        <f t="shared" si="18"/>
        <v>0.37440818483467925</v>
      </c>
      <c r="W57" s="21">
        <f t="shared" si="19"/>
        <v>0.54751131221719462</v>
      </c>
      <c r="X57" s="21"/>
      <c r="Y57" s="21"/>
      <c r="Z57" s="21">
        <f t="shared" si="20"/>
        <v>0.52380952380952384</v>
      </c>
      <c r="AA57" s="21">
        <f t="shared" si="21"/>
        <v>0.54751131221719451</v>
      </c>
    </row>
    <row r="58" spans="1:27" ht="22.5" customHeight="1" x14ac:dyDescent="0.25">
      <c r="A58" s="133" t="s">
        <v>141</v>
      </c>
      <c r="B58" s="133" t="s">
        <v>54</v>
      </c>
      <c r="C58" s="134">
        <v>0.75</v>
      </c>
      <c r="D58" s="135" t="s">
        <v>142</v>
      </c>
      <c r="E58" s="136"/>
      <c r="F58" s="135"/>
      <c r="G58" s="137">
        <v>13</v>
      </c>
      <c r="H58" s="165">
        <v>-1.1000000000000001</v>
      </c>
      <c r="I58" s="145" t="s">
        <v>27</v>
      </c>
      <c r="J58" s="139">
        <f t="shared" si="22"/>
        <v>0.82500000000000007</v>
      </c>
      <c r="K58" s="146" t="s">
        <v>1</v>
      </c>
      <c r="L58" s="138">
        <f t="shared" si="12"/>
        <v>-0.82500000000000007</v>
      </c>
      <c r="M58" s="141">
        <f t="shared" si="13"/>
        <v>-3.5437430786267987E-2</v>
      </c>
      <c r="N58" s="174">
        <v>-1.1000000000000001</v>
      </c>
      <c r="O58" s="71">
        <f t="shared" si="14"/>
        <v>0</v>
      </c>
      <c r="P58" s="135"/>
      <c r="Q58" s="138">
        <v>-1</v>
      </c>
      <c r="R58" s="138">
        <v>-1.1000000000000001</v>
      </c>
      <c r="S58" s="21">
        <f t="shared" si="15"/>
        <v>0.5</v>
      </c>
      <c r="T58" s="21">
        <f t="shared" si="16"/>
        <v>0.52380952380952384</v>
      </c>
      <c r="U58" s="21">
        <f t="shared" si="17"/>
        <v>1.0238095238095237</v>
      </c>
      <c r="V58" s="21">
        <f t="shared" si="18"/>
        <v>0.48837209302325585</v>
      </c>
      <c r="W58" s="21">
        <f t="shared" si="19"/>
        <v>0.52380952380952384</v>
      </c>
      <c r="X58" s="21"/>
      <c r="Y58" s="21"/>
      <c r="Z58" s="21">
        <f t="shared" si="20"/>
        <v>0.52380952380952384</v>
      </c>
      <c r="AA58" s="21">
        <f t="shared" si="21"/>
        <v>0.52380952380952384</v>
      </c>
    </row>
    <row r="59" spans="1:27" ht="22.5" customHeight="1" x14ac:dyDescent="0.25">
      <c r="A59" s="133" t="s">
        <v>140</v>
      </c>
      <c r="B59" s="133" t="s">
        <v>54</v>
      </c>
      <c r="C59" s="134">
        <v>1</v>
      </c>
      <c r="D59" s="135" t="s">
        <v>51</v>
      </c>
      <c r="E59" s="136"/>
      <c r="F59" s="135"/>
      <c r="G59" s="137">
        <v>6.5</v>
      </c>
      <c r="H59" s="165">
        <v>-1.22</v>
      </c>
      <c r="I59" s="145" t="s">
        <v>69</v>
      </c>
      <c r="J59" s="139">
        <f t="shared" si="22"/>
        <v>1.22</v>
      </c>
      <c r="K59" s="146" t="s">
        <v>1</v>
      </c>
      <c r="L59" s="138">
        <f t="shared" si="12"/>
        <v>-1.22</v>
      </c>
      <c r="M59" s="141" t="str">
        <f t="shared" si="13"/>
        <v/>
      </c>
      <c r="N59" s="174">
        <v>-1.1000000000000001</v>
      </c>
      <c r="O59" s="71">
        <f t="shared" si="14"/>
        <v>-2.5740025740025763E-2</v>
      </c>
      <c r="P59" s="135"/>
      <c r="Q59" s="138"/>
      <c r="R59" s="138"/>
      <c r="S59" s="21" t="str">
        <f t="shared" si="15"/>
        <v/>
      </c>
      <c r="T59" s="21" t="str">
        <f t="shared" si="16"/>
        <v/>
      </c>
      <c r="U59" s="21" t="str">
        <f t="shared" si="17"/>
        <v/>
      </c>
      <c r="V59" s="21" t="str">
        <f t="shared" si="18"/>
        <v/>
      </c>
      <c r="W59" s="21" t="str">
        <f t="shared" si="19"/>
        <v/>
      </c>
      <c r="X59" s="21"/>
      <c r="Y59" s="21"/>
      <c r="Z59" s="21">
        <f t="shared" si="20"/>
        <v>0.52380952380952384</v>
      </c>
      <c r="AA59" s="21">
        <f t="shared" si="21"/>
        <v>0.5495495495495496</v>
      </c>
    </row>
    <row r="60" spans="1:27" ht="22.5" customHeight="1" x14ac:dyDescent="0.25">
      <c r="A60" s="133" t="s">
        <v>139</v>
      </c>
      <c r="B60" s="133" t="s">
        <v>54</v>
      </c>
      <c r="C60" s="134">
        <v>1</v>
      </c>
      <c r="D60" s="135" t="s">
        <v>59</v>
      </c>
      <c r="E60" s="136"/>
      <c r="F60" s="135"/>
      <c r="G60" s="137">
        <v>7</v>
      </c>
      <c r="H60" s="165">
        <v>-1.17</v>
      </c>
      <c r="I60" s="145" t="s">
        <v>165</v>
      </c>
      <c r="J60" s="139">
        <f t="shared" si="22"/>
        <v>1.17</v>
      </c>
      <c r="K60" s="146" t="s">
        <v>1</v>
      </c>
      <c r="L60" s="138">
        <f t="shared" si="12"/>
        <v>-1.17</v>
      </c>
      <c r="M60" s="141">
        <f t="shared" si="13"/>
        <v>-2.1242369811114048E-2</v>
      </c>
      <c r="N60" s="174">
        <v>-1.1000000000000001</v>
      </c>
      <c r="O60" s="71">
        <f t="shared" si="14"/>
        <v>-1.5360983102918557E-2</v>
      </c>
      <c r="P60" s="135"/>
      <c r="Q60" s="138">
        <v>-1.129</v>
      </c>
      <c r="R60" s="138">
        <v>1.026</v>
      </c>
      <c r="S60" s="21">
        <f t="shared" si="15"/>
        <v>0.53029591357444805</v>
      </c>
      <c r="T60" s="21">
        <f t="shared" si="16"/>
        <v>0.49358341559723601</v>
      </c>
      <c r="U60" s="21">
        <f t="shared" si="17"/>
        <v>1.0238793291716841</v>
      </c>
      <c r="V60" s="21">
        <f t="shared" si="18"/>
        <v>0.51792813710132835</v>
      </c>
      <c r="W60" s="21">
        <f t="shared" si="19"/>
        <v>0.53917050691244239</v>
      </c>
      <c r="X60" s="21"/>
      <c r="Y60" s="21"/>
      <c r="Z60" s="21">
        <f t="shared" si="20"/>
        <v>0.52380952380952384</v>
      </c>
      <c r="AA60" s="21">
        <f t="shared" si="21"/>
        <v>0.53917050691244239</v>
      </c>
    </row>
    <row r="61" spans="1:27" ht="22.5" customHeight="1" x14ac:dyDescent="0.25">
      <c r="A61" s="133" t="s">
        <v>137</v>
      </c>
      <c r="B61" s="133" t="s">
        <v>54</v>
      </c>
      <c r="C61" s="134">
        <v>0.75</v>
      </c>
      <c r="D61" s="135" t="s">
        <v>138</v>
      </c>
      <c r="E61" s="136"/>
      <c r="F61" s="135"/>
      <c r="G61" s="137">
        <v>6.5</v>
      </c>
      <c r="H61" s="165">
        <v>-1.1000000000000001</v>
      </c>
      <c r="I61" s="145" t="s">
        <v>220</v>
      </c>
      <c r="J61" s="139">
        <f t="shared" si="22"/>
        <v>0.82500000000000007</v>
      </c>
      <c r="K61" s="146" t="s">
        <v>1</v>
      </c>
      <c r="L61" s="138">
        <f t="shared" si="12"/>
        <v>-0.82500000000000007</v>
      </c>
      <c r="M61" s="141" t="str">
        <f t="shared" si="13"/>
        <v/>
      </c>
      <c r="N61" s="174"/>
      <c r="O61" s="71" t="str">
        <f t="shared" si="14"/>
        <v/>
      </c>
      <c r="P61" s="135"/>
      <c r="Q61" s="138"/>
      <c r="R61" s="138"/>
      <c r="S61" s="21" t="str">
        <f t="shared" si="15"/>
        <v/>
      </c>
      <c r="T61" s="21" t="str">
        <f t="shared" si="16"/>
        <v/>
      </c>
      <c r="U61" s="21" t="str">
        <f t="shared" si="17"/>
        <v/>
      </c>
      <c r="V61" s="21" t="str">
        <f t="shared" si="18"/>
        <v/>
      </c>
      <c r="W61" s="21" t="str">
        <f t="shared" si="19"/>
        <v/>
      </c>
      <c r="X61" s="21"/>
      <c r="Y61" s="21"/>
      <c r="Z61" s="21" t="str">
        <f t="shared" si="20"/>
        <v/>
      </c>
      <c r="AA61" s="21">
        <f t="shared" si="21"/>
        <v>0.52380952380952384</v>
      </c>
    </row>
    <row r="62" spans="1:27" ht="22.5" customHeight="1" x14ac:dyDescent="0.25">
      <c r="A62" s="133" t="s">
        <v>136</v>
      </c>
      <c r="B62" s="133" t="s">
        <v>55</v>
      </c>
      <c r="C62" s="134">
        <v>0.75</v>
      </c>
      <c r="D62" s="135" t="s">
        <v>129</v>
      </c>
      <c r="E62" s="136" t="s">
        <v>23</v>
      </c>
      <c r="F62" s="135">
        <v>21</v>
      </c>
      <c r="G62" s="137"/>
      <c r="H62" s="165">
        <v>-1.36</v>
      </c>
      <c r="I62" s="145" t="s">
        <v>58</v>
      </c>
      <c r="J62" s="139">
        <f t="shared" si="22"/>
        <v>1.02</v>
      </c>
      <c r="K62" s="146" t="s">
        <v>1</v>
      </c>
      <c r="L62" s="138">
        <f t="shared" si="12"/>
        <v>-1.02</v>
      </c>
      <c r="M62" s="141" t="str">
        <f t="shared" si="13"/>
        <v/>
      </c>
      <c r="N62" s="174">
        <v>-1.1000000000000001</v>
      </c>
      <c r="O62" s="71">
        <f t="shared" si="14"/>
        <v>-5.2461662631154149E-2</v>
      </c>
      <c r="P62" s="135"/>
      <c r="Q62" s="138"/>
      <c r="R62" s="138"/>
      <c r="S62" s="21" t="str">
        <f t="shared" si="15"/>
        <v/>
      </c>
      <c r="T62" s="21" t="str">
        <f t="shared" si="16"/>
        <v/>
      </c>
      <c r="U62" s="21" t="str">
        <f t="shared" si="17"/>
        <v/>
      </c>
      <c r="V62" s="21" t="str">
        <f t="shared" si="18"/>
        <v/>
      </c>
      <c r="W62" s="21" t="str">
        <f t="shared" si="19"/>
        <v/>
      </c>
      <c r="X62" s="21"/>
      <c r="Y62" s="21"/>
      <c r="Z62" s="21">
        <f t="shared" si="20"/>
        <v>0.52380952380952384</v>
      </c>
      <c r="AA62" s="21">
        <f t="shared" si="21"/>
        <v>0.57627118644067798</v>
      </c>
    </row>
    <row r="63" spans="1:27" ht="22.5" customHeight="1" x14ac:dyDescent="0.25">
      <c r="A63" s="133" t="s">
        <v>135</v>
      </c>
      <c r="B63" s="133" t="s">
        <v>54</v>
      </c>
      <c r="C63" s="134">
        <v>1</v>
      </c>
      <c r="D63" s="135" t="s">
        <v>28</v>
      </c>
      <c r="E63" s="136"/>
      <c r="F63" s="135"/>
      <c r="G63" s="137">
        <v>-5.5</v>
      </c>
      <c r="H63" s="165">
        <v>-1.1779999999999999</v>
      </c>
      <c r="I63" s="145" t="s">
        <v>80</v>
      </c>
      <c r="J63" s="139">
        <f t="shared" si="22"/>
        <v>1.1779999999999999</v>
      </c>
      <c r="K63" s="146" t="s">
        <v>1</v>
      </c>
      <c r="L63" s="138">
        <f t="shared" si="12"/>
        <v>-1.1779999999999999</v>
      </c>
      <c r="M63" s="141">
        <f t="shared" si="13"/>
        <v>-3.0524294197915691E-2</v>
      </c>
      <c r="N63" s="174">
        <v>-1.1000000000000001</v>
      </c>
      <c r="O63" s="71">
        <f t="shared" si="14"/>
        <v>-1.7053653417289705E-2</v>
      </c>
      <c r="P63" s="135"/>
      <c r="Q63" s="138">
        <v>-1.095</v>
      </c>
      <c r="R63" s="138">
        <v>-1.006</v>
      </c>
      <c r="S63" s="21">
        <f t="shared" si="15"/>
        <v>0.52267303102625307</v>
      </c>
      <c r="T63" s="21">
        <f t="shared" si="16"/>
        <v>0.50149551345962107</v>
      </c>
      <c r="U63" s="21">
        <f t="shared" si="17"/>
        <v>1.0241685444858741</v>
      </c>
      <c r="V63" s="21">
        <f t="shared" si="18"/>
        <v>0.51033888302889785</v>
      </c>
      <c r="W63" s="21">
        <f t="shared" si="19"/>
        <v>0.54086317722681354</v>
      </c>
      <c r="X63" s="21"/>
      <c r="Y63" s="21"/>
      <c r="Z63" s="21">
        <f t="shared" si="20"/>
        <v>0.52380952380952384</v>
      </c>
      <c r="AA63" s="21">
        <f t="shared" si="21"/>
        <v>0.54086317722681354</v>
      </c>
    </row>
    <row r="64" spans="1:27" ht="22.5" customHeight="1" x14ac:dyDescent="0.25">
      <c r="A64" s="133" t="s">
        <v>134</v>
      </c>
      <c r="B64" s="133" t="s">
        <v>55</v>
      </c>
      <c r="C64" s="134">
        <v>1.5</v>
      </c>
      <c r="D64" s="135" t="s">
        <v>80</v>
      </c>
      <c r="E64" s="136" t="s">
        <v>23</v>
      </c>
      <c r="F64" s="135">
        <v>43</v>
      </c>
      <c r="G64" s="137"/>
      <c r="H64" s="165">
        <v>-1.4930000000000001</v>
      </c>
      <c r="I64" s="145" t="s">
        <v>28</v>
      </c>
      <c r="J64" s="139">
        <f t="shared" si="22"/>
        <v>2.2395</v>
      </c>
      <c r="K64" s="146" t="s">
        <v>0</v>
      </c>
      <c r="L64" s="138">
        <f t="shared" si="12"/>
        <v>1.5</v>
      </c>
      <c r="M64" s="141">
        <f t="shared" si="13"/>
        <v>-3.3969407246135286E-2</v>
      </c>
      <c r="N64" s="174">
        <v>-1.1000000000000001</v>
      </c>
      <c r="O64" s="71">
        <f t="shared" si="14"/>
        <v>-7.5067331385020863E-2</v>
      </c>
      <c r="P64" s="135"/>
      <c r="Q64" s="138">
        <v>-1.373</v>
      </c>
      <c r="R64" s="138">
        <v>1.244</v>
      </c>
      <c r="S64" s="21">
        <f t="shared" si="15"/>
        <v>0.57859249894648124</v>
      </c>
      <c r="T64" s="21">
        <f t="shared" si="16"/>
        <v>0.44563279857397509</v>
      </c>
      <c r="U64" s="21">
        <f t="shared" si="17"/>
        <v>1.0242252975204562</v>
      </c>
      <c r="V64" s="21">
        <f t="shared" si="18"/>
        <v>0.56490744794840941</v>
      </c>
      <c r="W64" s="21">
        <f t="shared" si="19"/>
        <v>0.5988768551945447</v>
      </c>
      <c r="X64" s="21"/>
      <c r="Y64" s="21"/>
      <c r="Z64" s="21">
        <f t="shared" si="20"/>
        <v>0.52380952380952384</v>
      </c>
      <c r="AA64" s="21">
        <f t="shared" si="21"/>
        <v>0.5988768551945447</v>
      </c>
    </row>
    <row r="65" spans="1:27" ht="22.5" customHeight="1" x14ac:dyDescent="0.25">
      <c r="A65" s="133" t="s">
        <v>132</v>
      </c>
      <c r="B65" s="133" t="s">
        <v>54</v>
      </c>
      <c r="C65" s="134">
        <v>0.75</v>
      </c>
      <c r="D65" s="135" t="s">
        <v>133</v>
      </c>
      <c r="E65" s="136" t="s">
        <v>23</v>
      </c>
      <c r="F65" s="135">
        <v>26.5</v>
      </c>
      <c r="G65" s="137"/>
      <c r="H65" s="165">
        <v>-1.21</v>
      </c>
      <c r="I65" s="145" t="s">
        <v>165</v>
      </c>
      <c r="J65" s="139">
        <f t="shared" si="22"/>
        <v>0.90749999999999997</v>
      </c>
      <c r="K65" s="146" t="s">
        <v>1</v>
      </c>
      <c r="L65" s="138">
        <f t="shared" si="12"/>
        <v>-0.90749999999999997</v>
      </c>
      <c r="M65" s="141" t="str">
        <f t="shared" si="13"/>
        <v/>
      </c>
      <c r="N65" s="174"/>
      <c r="O65" s="71" t="str">
        <f t="shared" si="14"/>
        <v/>
      </c>
      <c r="P65" s="135"/>
      <c r="Q65" s="138"/>
      <c r="R65" s="138"/>
      <c r="S65" s="21" t="str">
        <f t="shared" si="15"/>
        <v/>
      </c>
      <c r="T65" s="21" t="str">
        <f t="shared" si="16"/>
        <v/>
      </c>
      <c r="U65" s="21" t="str">
        <f t="shared" si="17"/>
        <v/>
      </c>
      <c r="V65" s="21" t="str">
        <f t="shared" si="18"/>
        <v/>
      </c>
      <c r="W65" s="21" t="str">
        <f t="shared" si="19"/>
        <v/>
      </c>
      <c r="X65" s="21"/>
      <c r="Y65" s="21"/>
      <c r="Z65" s="21" t="str">
        <f t="shared" si="20"/>
        <v/>
      </c>
      <c r="AA65" s="21">
        <f t="shared" si="21"/>
        <v>0.54751131221719451</v>
      </c>
    </row>
    <row r="66" spans="1:27" ht="22.5" customHeight="1" x14ac:dyDescent="0.25">
      <c r="A66" s="133" t="s">
        <v>130</v>
      </c>
      <c r="B66" s="133" t="s">
        <v>54</v>
      </c>
      <c r="C66" s="134">
        <v>0.5</v>
      </c>
      <c r="D66" s="135" t="s">
        <v>131</v>
      </c>
      <c r="E66" s="136" t="s">
        <v>24</v>
      </c>
      <c r="F66" s="135">
        <v>21</v>
      </c>
      <c r="G66" s="137"/>
      <c r="H66" s="165">
        <v>-1.1599999999999999</v>
      </c>
      <c r="I66" s="145" t="s">
        <v>26</v>
      </c>
      <c r="J66" s="139">
        <f t="shared" si="22"/>
        <v>0.57999999999999996</v>
      </c>
      <c r="K66" s="146" t="s">
        <v>0</v>
      </c>
      <c r="L66" s="138">
        <f t="shared" si="12"/>
        <v>0.5</v>
      </c>
      <c r="M66" s="141" t="str">
        <f t="shared" si="13"/>
        <v/>
      </c>
      <c r="N66" s="174">
        <v>-1.1000000000000001</v>
      </c>
      <c r="O66" s="71">
        <f t="shared" si="14"/>
        <v>-1.3227513227513144E-2</v>
      </c>
      <c r="P66" s="135"/>
      <c r="Q66" s="138"/>
      <c r="R66" s="138"/>
      <c r="S66" s="21" t="str">
        <f t="shared" si="15"/>
        <v/>
      </c>
      <c r="T66" s="21" t="str">
        <f t="shared" si="16"/>
        <v/>
      </c>
      <c r="U66" s="21" t="str">
        <f t="shared" si="17"/>
        <v/>
      </c>
      <c r="V66" s="21" t="str">
        <f t="shared" si="18"/>
        <v/>
      </c>
      <c r="W66" s="21" t="str">
        <f t="shared" si="19"/>
        <v/>
      </c>
      <c r="X66" s="21"/>
      <c r="Y66" s="21"/>
      <c r="Z66" s="21">
        <f t="shared" si="20"/>
        <v>0.52380952380952384</v>
      </c>
      <c r="AA66" s="21">
        <f t="shared" si="21"/>
        <v>0.53703703703703698</v>
      </c>
    </row>
    <row r="67" spans="1:27" ht="22.5" customHeight="1" x14ac:dyDescent="0.25">
      <c r="A67" s="133" t="s">
        <v>128</v>
      </c>
      <c r="B67" s="133" t="s">
        <v>56</v>
      </c>
      <c r="C67" s="134">
        <v>0.5</v>
      </c>
      <c r="D67" s="135" t="s">
        <v>129</v>
      </c>
      <c r="E67" s="136" t="s">
        <v>24</v>
      </c>
      <c r="F67" s="135">
        <v>21.5</v>
      </c>
      <c r="G67" s="137"/>
      <c r="H67" s="165">
        <v>-1.17</v>
      </c>
      <c r="I67" s="145" t="s">
        <v>25</v>
      </c>
      <c r="J67" s="139">
        <f t="shared" si="22"/>
        <v>0.58499999999999996</v>
      </c>
      <c r="K67" s="146" t="s">
        <v>0</v>
      </c>
      <c r="L67" s="138">
        <f t="shared" ref="L67:L98" si="23">IF(AND(H67&gt;1,K67="L"),-(1/((H67+1)-1))*C67,IF(AND(H67&lt;1,K67="L"),-J67,IF(K67="W",+C67,IF(K67="L",-J67,IF(K67="P",0,"")))))</f>
        <v>0.5</v>
      </c>
      <c r="M67" s="141" t="str">
        <f t="shared" ref="M67:M98" si="24">IFERROR((V67-W67),"")</f>
        <v/>
      </c>
      <c r="N67" s="174">
        <v>-1.1000000000000001</v>
      </c>
      <c r="O67" s="71">
        <f t="shared" ref="O67:O98" si="25">IFERROR((Z67-AA67),"")</f>
        <v>-1.5360983102918557E-2</v>
      </c>
      <c r="P67" s="135"/>
      <c r="Q67" s="138"/>
      <c r="R67" s="138"/>
      <c r="S67" s="21" t="str">
        <f t="shared" ref="S67:S98" si="26">IF(Q67="","",IF(Q67&lt;1,(Q67)/(Q67-1),IF(Q67&gt;=1,(1)/(Q67+1))))</f>
        <v/>
      </c>
      <c r="T67" s="21" t="str">
        <f t="shared" ref="T67:T98" si="27">IF(R67="","",IF(R67&lt;1,(R67)/(R67-1),IF(R67&gt;=1,(1)/(R67+1))))</f>
        <v/>
      </c>
      <c r="U67" s="21" t="str">
        <f t="shared" ref="U67:U98" si="28">IF(S67="","",SUM(S67+T67))</f>
        <v/>
      </c>
      <c r="V67" s="21" t="str">
        <f t="shared" ref="V67:V98" si="29">IF(S67="","",S67/U67)</f>
        <v/>
      </c>
      <c r="W67" s="21" t="str">
        <f t="shared" ref="W67:W98" si="30">IF(V67="","",IF(H67&lt;1,(-((H67*100)))/((-((H67*100)))+100),IF(H67&gt;1,100/((H67*100)+100))))</f>
        <v/>
      </c>
      <c r="X67" s="21"/>
      <c r="Y67" s="21"/>
      <c r="Z67" s="21">
        <f t="shared" ref="Z67:Z98" si="31">IF(N67="","",IF(N67&lt;1,(N67)/(N67-1),IF(N67&gt;=1,(1)/(N67+1))))</f>
        <v>0.52380952380952384</v>
      </c>
      <c r="AA67" s="21">
        <f t="shared" ref="AA67:AA98" si="32">IF(H67="","",IF(H67&lt;1,(H67)/(H67-1),IF(H67&gt;=1,(1)/(H67+1))))</f>
        <v>0.53917050691244239</v>
      </c>
    </row>
    <row r="68" spans="1:27" ht="22.5" customHeight="1" x14ac:dyDescent="0.25">
      <c r="A68" s="133" t="s">
        <v>127</v>
      </c>
      <c r="B68" s="133" t="s">
        <v>55</v>
      </c>
      <c r="C68" s="134">
        <v>1</v>
      </c>
      <c r="D68" s="135" t="s">
        <v>26</v>
      </c>
      <c r="E68" s="136" t="s">
        <v>23</v>
      </c>
      <c r="F68" s="135">
        <v>46</v>
      </c>
      <c r="G68" s="137"/>
      <c r="H68" s="165">
        <v>-1.1000000000000001</v>
      </c>
      <c r="I68" s="145" t="s">
        <v>57</v>
      </c>
      <c r="J68" s="139">
        <f t="shared" si="22"/>
        <v>1.1000000000000001</v>
      </c>
      <c r="K68" s="146" t="s">
        <v>1</v>
      </c>
      <c r="L68" s="138">
        <f t="shared" si="23"/>
        <v>-1.1000000000000001</v>
      </c>
      <c r="M68" s="141">
        <f t="shared" si="24"/>
        <v>-3.8643319992027025E-2</v>
      </c>
      <c r="N68" s="174">
        <v>-1.1000000000000001</v>
      </c>
      <c r="O68" s="71">
        <f t="shared" si="25"/>
        <v>0</v>
      </c>
      <c r="P68" s="135"/>
      <c r="Q68" s="138">
        <v>1.012</v>
      </c>
      <c r="R68" s="138">
        <v>-1.1160000000000001</v>
      </c>
      <c r="S68" s="21">
        <f t="shared" si="26"/>
        <v>0.49701789264413521</v>
      </c>
      <c r="T68" s="21">
        <f t="shared" si="27"/>
        <v>0.52741020793950855</v>
      </c>
      <c r="U68" s="21">
        <f t="shared" si="28"/>
        <v>1.0244281005836438</v>
      </c>
      <c r="V68" s="21">
        <f t="shared" si="29"/>
        <v>0.48516620381749681</v>
      </c>
      <c r="W68" s="21">
        <f t="shared" si="30"/>
        <v>0.52380952380952384</v>
      </c>
      <c r="X68" s="21"/>
      <c r="Y68" s="21"/>
      <c r="Z68" s="21">
        <f t="shared" si="31"/>
        <v>0.52380952380952384</v>
      </c>
      <c r="AA68" s="21">
        <f t="shared" si="32"/>
        <v>0.52380952380952384</v>
      </c>
    </row>
    <row r="69" spans="1:27" ht="22.5" customHeight="1" x14ac:dyDescent="0.25">
      <c r="A69" s="133" t="s">
        <v>126</v>
      </c>
      <c r="B69" s="133" t="s">
        <v>54</v>
      </c>
      <c r="C69" s="134">
        <v>1</v>
      </c>
      <c r="D69" s="135" t="s">
        <v>50</v>
      </c>
      <c r="E69" s="136"/>
      <c r="F69" s="135"/>
      <c r="G69" s="137">
        <v>3</v>
      </c>
      <c r="H69" s="165">
        <v>-1.2</v>
      </c>
      <c r="I69" s="145" t="s">
        <v>217</v>
      </c>
      <c r="J69" s="139">
        <f t="shared" si="22"/>
        <v>1.2</v>
      </c>
      <c r="K69" s="146" t="s">
        <v>0</v>
      </c>
      <c r="L69" s="138">
        <f t="shared" si="23"/>
        <v>1</v>
      </c>
      <c r="M69" s="141">
        <f t="shared" si="24"/>
        <v>-1.2819508696492621E-2</v>
      </c>
      <c r="N69" s="174">
        <v>-1.1000000000000001</v>
      </c>
      <c r="O69" s="71">
        <f t="shared" si="25"/>
        <v>-2.1645021645021578E-2</v>
      </c>
      <c r="P69" s="135"/>
      <c r="Q69" s="138">
        <v>-1.2030000000000001</v>
      </c>
      <c r="R69" s="138">
        <v>1.087</v>
      </c>
      <c r="S69" s="21">
        <f t="shared" si="26"/>
        <v>0.54607353608715381</v>
      </c>
      <c r="T69" s="21">
        <f t="shared" si="27"/>
        <v>0.47915668423574515</v>
      </c>
      <c r="U69" s="21">
        <f t="shared" si="28"/>
        <v>1.0252302203228989</v>
      </c>
      <c r="V69" s="21">
        <f t="shared" si="29"/>
        <v>0.53263503675805279</v>
      </c>
      <c r="W69" s="21">
        <f t="shared" si="30"/>
        <v>0.54545454545454541</v>
      </c>
      <c r="X69" s="21"/>
      <c r="Y69" s="21"/>
      <c r="Z69" s="21">
        <f t="shared" si="31"/>
        <v>0.52380952380952384</v>
      </c>
      <c r="AA69" s="21">
        <f t="shared" si="32"/>
        <v>0.54545454545454541</v>
      </c>
    </row>
    <row r="70" spans="1:27" ht="22.5" customHeight="1" x14ac:dyDescent="0.25">
      <c r="A70" s="133" t="s">
        <v>125</v>
      </c>
      <c r="B70" s="133" t="s">
        <v>54</v>
      </c>
      <c r="C70" s="134">
        <v>1</v>
      </c>
      <c r="D70" s="135" t="s">
        <v>33</v>
      </c>
      <c r="E70" s="136"/>
      <c r="F70" s="135"/>
      <c r="G70" s="137">
        <v>3</v>
      </c>
      <c r="H70" s="165">
        <v>-1.25</v>
      </c>
      <c r="I70" s="145" t="s">
        <v>102</v>
      </c>
      <c r="J70" s="139">
        <f t="shared" si="22"/>
        <v>1.25</v>
      </c>
      <c r="K70" s="146" t="s">
        <v>1</v>
      </c>
      <c r="L70" s="138">
        <f t="shared" si="23"/>
        <v>-1.25</v>
      </c>
      <c r="M70" s="141" t="str">
        <f t="shared" si="24"/>
        <v/>
      </c>
      <c r="N70" s="174">
        <v>-1.1000000000000001</v>
      </c>
      <c r="O70" s="71">
        <f t="shared" si="25"/>
        <v>-3.1746031746031744E-2</v>
      </c>
      <c r="P70" s="135"/>
      <c r="Q70" s="138"/>
      <c r="R70" s="138"/>
      <c r="S70" s="21" t="str">
        <f t="shared" si="26"/>
        <v/>
      </c>
      <c r="T70" s="21" t="str">
        <f t="shared" si="27"/>
        <v/>
      </c>
      <c r="U70" s="21" t="str">
        <f t="shared" si="28"/>
        <v/>
      </c>
      <c r="V70" s="21" t="str">
        <f t="shared" si="29"/>
        <v/>
      </c>
      <c r="W70" s="21" t="str">
        <f t="shared" si="30"/>
        <v/>
      </c>
      <c r="X70" s="21"/>
      <c r="Y70" s="21"/>
      <c r="Z70" s="21">
        <f t="shared" si="31"/>
        <v>0.52380952380952384</v>
      </c>
      <c r="AA70" s="21">
        <f t="shared" si="32"/>
        <v>0.55555555555555558</v>
      </c>
    </row>
    <row r="71" spans="1:27" ht="22.5" customHeight="1" x14ac:dyDescent="0.25">
      <c r="A71" s="133" t="s">
        <v>124</v>
      </c>
      <c r="B71" s="133" t="s">
        <v>56</v>
      </c>
      <c r="C71" s="134">
        <v>1</v>
      </c>
      <c r="D71" s="135" t="s">
        <v>91</v>
      </c>
      <c r="E71" s="136" t="s">
        <v>24</v>
      </c>
      <c r="F71" s="135">
        <v>20</v>
      </c>
      <c r="G71" s="137"/>
      <c r="H71" s="165">
        <v>-1.19</v>
      </c>
      <c r="I71" s="145" t="s">
        <v>28</v>
      </c>
      <c r="J71" s="139">
        <f t="shared" si="22"/>
        <v>1.19</v>
      </c>
      <c r="K71" s="146" t="s">
        <v>0</v>
      </c>
      <c r="L71" s="138">
        <f t="shared" si="23"/>
        <v>1</v>
      </c>
      <c r="M71" s="141" t="str">
        <f t="shared" si="24"/>
        <v/>
      </c>
      <c r="N71" s="174">
        <v>-1.1000000000000001</v>
      </c>
      <c r="O71" s="71">
        <f t="shared" si="25"/>
        <v>-1.9569471624266144E-2</v>
      </c>
      <c r="P71" s="135"/>
      <c r="Q71" s="138"/>
      <c r="R71" s="138"/>
      <c r="S71" s="21" t="str">
        <f t="shared" si="26"/>
        <v/>
      </c>
      <c r="T71" s="21" t="str">
        <f t="shared" si="27"/>
        <v/>
      </c>
      <c r="U71" s="21" t="str">
        <f t="shared" si="28"/>
        <v/>
      </c>
      <c r="V71" s="21" t="str">
        <f t="shared" si="29"/>
        <v/>
      </c>
      <c r="W71" s="21" t="str">
        <f t="shared" si="30"/>
        <v/>
      </c>
      <c r="X71" s="21"/>
      <c r="Y71" s="21"/>
      <c r="Z71" s="21">
        <f t="shared" si="31"/>
        <v>0.52380952380952384</v>
      </c>
      <c r="AA71" s="21">
        <f t="shared" si="32"/>
        <v>0.54337899543378998</v>
      </c>
    </row>
    <row r="72" spans="1:27" ht="22.5" customHeight="1" x14ac:dyDescent="0.25">
      <c r="A72" s="133" t="s">
        <v>123</v>
      </c>
      <c r="B72" s="133" t="s">
        <v>55</v>
      </c>
      <c r="C72" s="134">
        <v>1</v>
      </c>
      <c r="D72" s="135" t="s">
        <v>42</v>
      </c>
      <c r="E72" s="136" t="s">
        <v>23</v>
      </c>
      <c r="F72" s="135">
        <v>46.5</v>
      </c>
      <c r="G72" s="137"/>
      <c r="H72" s="165">
        <v>-1.1299999999999999</v>
      </c>
      <c r="I72" s="145" t="s">
        <v>142</v>
      </c>
      <c r="J72" s="139">
        <f t="shared" si="22"/>
        <v>1.1299999999999999</v>
      </c>
      <c r="K72" s="146" t="s">
        <v>1</v>
      </c>
      <c r="L72" s="138">
        <f t="shared" si="23"/>
        <v>-1.1299999999999999</v>
      </c>
      <c r="M72" s="141">
        <f t="shared" si="24"/>
        <v>1.9801288617592894E-2</v>
      </c>
      <c r="N72" s="174">
        <v>-1.1000000000000001</v>
      </c>
      <c r="O72" s="71">
        <f t="shared" si="25"/>
        <v>-6.7069081153587895E-3</v>
      </c>
      <c r="P72" s="135"/>
      <c r="Q72" s="138">
        <v>-1.292</v>
      </c>
      <c r="R72" s="138">
        <v>1.171</v>
      </c>
      <c r="S72" s="21">
        <f t="shared" si="26"/>
        <v>0.56369982547993025</v>
      </c>
      <c r="T72" s="21">
        <f t="shared" si="27"/>
        <v>0.46061722708429292</v>
      </c>
      <c r="U72" s="21">
        <f t="shared" si="28"/>
        <v>1.0243170525642231</v>
      </c>
      <c r="V72" s="21">
        <f t="shared" si="29"/>
        <v>0.55031772054247541</v>
      </c>
      <c r="W72" s="21">
        <f t="shared" si="30"/>
        <v>0.53051643192488251</v>
      </c>
      <c r="X72" s="21"/>
      <c r="Y72" s="21"/>
      <c r="Z72" s="21">
        <f t="shared" si="31"/>
        <v>0.52380952380952384</v>
      </c>
      <c r="AA72" s="21">
        <f t="shared" si="32"/>
        <v>0.53051643192488263</v>
      </c>
    </row>
    <row r="73" spans="1:27" ht="22.5" customHeight="1" x14ac:dyDescent="0.25">
      <c r="A73" s="133" t="s">
        <v>122</v>
      </c>
      <c r="B73" s="124" t="s">
        <v>54</v>
      </c>
      <c r="C73" s="125">
        <v>1</v>
      </c>
      <c r="D73" s="126" t="s">
        <v>51</v>
      </c>
      <c r="E73" s="127"/>
      <c r="F73" s="126"/>
      <c r="G73" s="128">
        <v>3.5</v>
      </c>
      <c r="H73" s="166">
        <v>-1.18</v>
      </c>
      <c r="I73" s="135" t="s">
        <v>82</v>
      </c>
      <c r="J73" s="130">
        <f t="shared" si="22"/>
        <v>1.18</v>
      </c>
      <c r="K73" s="131" t="s">
        <v>0</v>
      </c>
      <c r="L73" s="129">
        <f t="shared" si="23"/>
        <v>1</v>
      </c>
      <c r="M73" s="132" t="str">
        <f t="shared" si="24"/>
        <v/>
      </c>
      <c r="N73" s="174">
        <v>-1.1000000000000001</v>
      </c>
      <c r="O73" s="71">
        <f t="shared" si="25"/>
        <v>-1.747487986020102E-2</v>
      </c>
      <c r="P73" s="126"/>
      <c r="Q73" s="129"/>
      <c r="R73" s="129"/>
      <c r="S73" s="21" t="str">
        <f t="shared" si="26"/>
        <v/>
      </c>
      <c r="T73" s="21" t="str">
        <f t="shared" si="27"/>
        <v/>
      </c>
      <c r="U73" s="21" t="str">
        <f t="shared" si="28"/>
        <v/>
      </c>
      <c r="V73" s="21" t="str">
        <f t="shared" si="29"/>
        <v/>
      </c>
      <c r="W73" s="21" t="str">
        <f t="shared" si="30"/>
        <v/>
      </c>
      <c r="X73" s="21"/>
      <c r="Y73" s="21"/>
      <c r="Z73" s="21">
        <f t="shared" si="31"/>
        <v>0.52380952380952384</v>
      </c>
      <c r="AA73" s="21">
        <f t="shared" si="32"/>
        <v>0.54128440366972486</v>
      </c>
    </row>
    <row r="74" spans="1:27" ht="22.5" customHeight="1" x14ac:dyDescent="0.25">
      <c r="A74" s="133" t="s">
        <v>121</v>
      </c>
      <c r="B74" s="124" t="s">
        <v>54</v>
      </c>
      <c r="C74" s="125">
        <v>1</v>
      </c>
      <c r="D74" s="126" t="s">
        <v>69</v>
      </c>
      <c r="E74" s="127"/>
      <c r="F74" s="126"/>
      <c r="G74" s="128">
        <v>-4</v>
      </c>
      <c r="H74" s="166">
        <v>-1.1000000000000001</v>
      </c>
      <c r="I74" s="135" t="s">
        <v>62</v>
      </c>
      <c r="J74" s="130">
        <f t="shared" si="22"/>
        <v>1.1000000000000001</v>
      </c>
      <c r="K74" s="131" t="s">
        <v>0</v>
      </c>
      <c r="L74" s="129">
        <f t="shared" si="23"/>
        <v>1</v>
      </c>
      <c r="M74" s="132">
        <f t="shared" si="24"/>
        <v>4.6674828536017454E-3</v>
      </c>
      <c r="N74" s="174">
        <v>-1.1000000000000001</v>
      </c>
      <c r="O74" s="71">
        <f t="shared" si="25"/>
        <v>0</v>
      </c>
      <c r="P74" s="126"/>
      <c r="Q74" s="129">
        <v>-1.1819999999999999</v>
      </c>
      <c r="R74" s="129">
        <v>1.069</v>
      </c>
      <c r="S74" s="21">
        <f t="shared" si="26"/>
        <v>0.54170485792850598</v>
      </c>
      <c r="T74" s="21">
        <f t="shared" si="27"/>
        <v>0.48332527791203483</v>
      </c>
      <c r="U74" s="21">
        <f t="shared" si="28"/>
        <v>1.0250301358405407</v>
      </c>
      <c r="V74" s="21">
        <f t="shared" si="29"/>
        <v>0.52847700666312558</v>
      </c>
      <c r="W74" s="21">
        <f t="shared" si="30"/>
        <v>0.52380952380952384</v>
      </c>
      <c r="X74" s="21"/>
      <c r="Y74" s="21"/>
      <c r="Z74" s="21">
        <f t="shared" si="31"/>
        <v>0.52380952380952384</v>
      </c>
      <c r="AA74" s="21">
        <f t="shared" si="32"/>
        <v>0.52380952380952384</v>
      </c>
    </row>
    <row r="75" spans="1:27" ht="22.5" customHeight="1" x14ac:dyDescent="0.25">
      <c r="A75" s="133" t="s">
        <v>120</v>
      </c>
      <c r="B75" s="124" t="s">
        <v>54</v>
      </c>
      <c r="C75" s="125">
        <v>1</v>
      </c>
      <c r="D75" s="126" t="s">
        <v>48</v>
      </c>
      <c r="E75" s="127"/>
      <c r="F75" s="126"/>
      <c r="G75" s="128">
        <v>10</v>
      </c>
      <c r="H75" s="166">
        <v>-1.1299999999999999</v>
      </c>
      <c r="I75" s="135" t="s">
        <v>80</v>
      </c>
      <c r="J75" s="130">
        <f t="shared" si="22"/>
        <v>1.1299999999999999</v>
      </c>
      <c r="K75" s="131" t="s">
        <v>1</v>
      </c>
      <c r="L75" s="129">
        <f t="shared" si="23"/>
        <v>-1.1299999999999999</v>
      </c>
      <c r="M75" s="132" t="str">
        <f t="shared" si="24"/>
        <v/>
      </c>
      <c r="N75" s="174">
        <v>-1.1000000000000001</v>
      </c>
      <c r="O75" s="71">
        <f t="shared" si="25"/>
        <v>-6.7069081153587895E-3</v>
      </c>
      <c r="P75" s="126"/>
      <c r="Q75" s="129"/>
      <c r="R75" s="129"/>
      <c r="S75" s="21" t="str">
        <f t="shared" si="26"/>
        <v/>
      </c>
      <c r="T75" s="21" t="str">
        <f t="shared" si="27"/>
        <v/>
      </c>
      <c r="U75" s="21" t="str">
        <f t="shared" si="28"/>
        <v/>
      </c>
      <c r="V75" s="21" t="str">
        <f t="shared" si="29"/>
        <v/>
      </c>
      <c r="W75" s="21" t="str">
        <f t="shared" si="30"/>
        <v/>
      </c>
      <c r="X75" s="21"/>
      <c r="Y75" s="21"/>
      <c r="Z75" s="21">
        <f t="shared" si="31"/>
        <v>0.52380952380952384</v>
      </c>
      <c r="AA75" s="21">
        <f t="shared" si="32"/>
        <v>0.53051643192488263</v>
      </c>
    </row>
    <row r="76" spans="1:27" ht="22.5" customHeight="1" x14ac:dyDescent="0.25">
      <c r="A76" s="133" t="s">
        <v>119</v>
      </c>
      <c r="B76" s="124" t="s">
        <v>55</v>
      </c>
      <c r="C76" s="125">
        <v>1</v>
      </c>
      <c r="D76" s="126" t="s">
        <v>48</v>
      </c>
      <c r="E76" s="127" t="s">
        <v>23</v>
      </c>
      <c r="F76" s="126">
        <v>45</v>
      </c>
      <c r="G76" s="128"/>
      <c r="H76" s="166">
        <v>-1.1000000000000001</v>
      </c>
      <c r="I76" s="135" t="s">
        <v>80</v>
      </c>
      <c r="J76" s="130">
        <f t="shared" si="22"/>
        <v>1.1000000000000001</v>
      </c>
      <c r="K76" s="131" t="s">
        <v>0</v>
      </c>
      <c r="L76" s="129">
        <f t="shared" si="23"/>
        <v>1</v>
      </c>
      <c r="M76" s="132">
        <f t="shared" si="24"/>
        <v>2.3137758929103747E-3</v>
      </c>
      <c r="N76" s="174">
        <v>-1.1000000000000001</v>
      </c>
      <c r="O76" s="71">
        <f t="shared" si="25"/>
        <v>0</v>
      </c>
      <c r="P76" s="126"/>
      <c r="Q76" s="129">
        <v>-1.169</v>
      </c>
      <c r="R76" s="129">
        <v>1.06</v>
      </c>
      <c r="S76" s="21">
        <f t="shared" si="26"/>
        <v>0.53895804518211154</v>
      </c>
      <c r="T76" s="21">
        <f t="shared" si="27"/>
        <v>0.4854368932038835</v>
      </c>
      <c r="U76" s="21">
        <f t="shared" si="28"/>
        <v>1.0243949383859952</v>
      </c>
      <c r="V76" s="21">
        <f t="shared" si="29"/>
        <v>0.52612329970243421</v>
      </c>
      <c r="W76" s="21">
        <f t="shared" si="30"/>
        <v>0.52380952380952384</v>
      </c>
      <c r="X76" s="21"/>
      <c r="Y76" s="21"/>
      <c r="Z76" s="21">
        <f t="shared" si="31"/>
        <v>0.52380952380952384</v>
      </c>
      <c r="AA76" s="21">
        <f t="shared" si="32"/>
        <v>0.52380952380952384</v>
      </c>
    </row>
    <row r="77" spans="1:27" ht="22.5" customHeight="1" x14ac:dyDescent="0.25">
      <c r="A77" s="133" t="s">
        <v>118</v>
      </c>
      <c r="B77" s="115" t="s">
        <v>54</v>
      </c>
      <c r="C77" s="116">
        <v>1</v>
      </c>
      <c r="D77" s="117" t="s">
        <v>68</v>
      </c>
      <c r="E77" s="118" t="s">
        <v>23</v>
      </c>
      <c r="F77" s="117">
        <v>44.5</v>
      </c>
      <c r="G77" s="119"/>
      <c r="H77" s="167">
        <v>-1.1299999999999999</v>
      </c>
      <c r="I77" s="135" t="s">
        <v>80</v>
      </c>
      <c r="J77" s="121">
        <f t="shared" si="22"/>
        <v>1.1299999999999999</v>
      </c>
      <c r="K77" s="122" t="s">
        <v>0</v>
      </c>
      <c r="L77" s="120">
        <f t="shared" si="23"/>
        <v>1</v>
      </c>
      <c r="M77" s="123">
        <f t="shared" si="24"/>
        <v>-2.7391538981399899E-2</v>
      </c>
      <c r="N77" s="174">
        <v>-1.1000000000000001</v>
      </c>
      <c r="O77" s="71">
        <f t="shared" si="25"/>
        <v>-6.7069081153587895E-3</v>
      </c>
      <c r="P77" s="117"/>
      <c r="Q77" s="120">
        <v>-1.0660000000000001</v>
      </c>
      <c r="R77" s="120">
        <v>-1.0389999999999999</v>
      </c>
      <c r="S77" s="21">
        <f t="shared" si="26"/>
        <v>0.51597289448209105</v>
      </c>
      <c r="T77" s="21">
        <f t="shared" si="27"/>
        <v>0.50956351152525747</v>
      </c>
      <c r="U77" s="21">
        <f t="shared" si="28"/>
        <v>1.0255364060073484</v>
      </c>
      <c r="V77" s="21">
        <f t="shared" si="29"/>
        <v>0.50312489294348262</v>
      </c>
      <c r="W77" s="21">
        <f t="shared" si="30"/>
        <v>0.53051643192488251</v>
      </c>
      <c r="X77" s="21"/>
      <c r="Y77" s="21"/>
      <c r="Z77" s="21">
        <f t="shared" si="31"/>
        <v>0.52380952380952384</v>
      </c>
      <c r="AA77" s="21">
        <f t="shared" si="32"/>
        <v>0.53051643192488263</v>
      </c>
    </row>
    <row r="78" spans="1:27" ht="22.5" customHeight="1" x14ac:dyDescent="0.25">
      <c r="A78" s="133" t="s">
        <v>117</v>
      </c>
      <c r="B78" s="115" t="s">
        <v>54</v>
      </c>
      <c r="C78" s="116">
        <v>1</v>
      </c>
      <c r="D78" s="117" t="s">
        <v>67</v>
      </c>
      <c r="E78" s="118" t="s">
        <v>23</v>
      </c>
      <c r="F78" s="117">
        <v>24.5</v>
      </c>
      <c r="G78" s="119"/>
      <c r="H78" s="167">
        <v>-1.1000000000000001</v>
      </c>
      <c r="I78" s="135" t="s">
        <v>42</v>
      </c>
      <c r="J78" s="121">
        <f t="shared" si="22"/>
        <v>1.1000000000000001</v>
      </c>
      <c r="K78" s="122" t="s">
        <v>0</v>
      </c>
      <c r="L78" s="120">
        <f t="shared" si="23"/>
        <v>1</v>
      </c>
      <c r="M78" s="123" t="str">
        <f t="shared" si="24"/>
        <v/>
      </c>
      <c r="N78" s="174"/>
      <c r="O78" s="71" t="str">
        <f t="shared" si="25"/>
        <v/>
      </c>
      <c r="P78" s="117"/>
      <c r="Q78" s="120"/>
      <c r="R78" s="120"/>
      <c r="S78" s="21" t="str">
        <f t="shared" si="26"/>
        <v/>
      </c>
      <c r="T78" s="21" t="str">
        <f t="shared" si="27"/>
        <v/>
      </c>
      <c r="U78" s="21" t="str">
        <f t="shared" si="28"/>
        <v/>
      </c>
      <c r="V78" s="21" t="str">
        <f t="shared" si="29"/>
        <v/>
      </c>
      <c r="W78" s="21" t="str">
        <f t="shared" si="30"/>
        <v/>
      </c>
      <c r="X78" s="21"/>
      <c r="Y78" s="21"/>
      <c r="Z78" s="21" t="str">
        <f t="shared" si="31"/>
        <v/>
      </c>
      <c r="AA78" s="21">
        <f t="shared" si="32"/>
        <v>0.52380952380952384</v>
      </c>
    </row>
    <row r="79" spans="1:27" ht="22.5" customHeight="1" x14ac:dyDescent="0.25">
      <c r="A79" s="133" t="s">
        <v>116</v>
      </c>
      <c r="B79" s="115" t="s">
        <v>54</v>
      </c>
      <c r="C79" s="116">
        <v>1</v>
      </c>
      <c r="D79" s="117" t="s">
        <v>58</v>
      </c>
      <c r="E79" s="118"/>
      <c r="F79" s="117"/>
      <c r="G79" s="119">
        <v>-3</v>
      </c>
      <c r="H79" s="167">
        <v>-1.1499999999999999</v>
      </c>
      <c r="I79" s="135" t="s">
        <v>160</v>
      </c>
      <c r="J79" s="121">
        <f t="shared" si="22"/>
        <v>1.1499999999999999</v>
      </c>
      <c r="K79" s="122" t="s">
        <v>0</v>
      </c>
      <c r="L79" s="120">
        <f t="shared" si="23"/>
        <v>1</v>
      </c>
      <c r="M79" s="123">
        <f t="shared" si="24"/>
        <v>-4.1855276981543121E-2</v>
      </c>
      <c r="N79" s="174">
        <v>-1.1000000000000001</v>
      </c>
      <c r="O79" s="71">
        <f t="shared" si="25"/>
        <v>-1.1074197120708673E-2</v>
      </c>
      <c r="P79" s="117"/>
      <c r="Q79" s="120">
        <v>-1.02</v>
      </c>
      <c r="R79" s="120">
        <v>-1.08</v>
      </c>
      <c r="S79" s="21">
        <f t="shared" si="26"/>
        <v>0.50495049504950495</v>
      </c>
      <c r="T79" s="21">
        <f t="shared" si="27"/>
        <v>0.51923076923076927</v>
      </c>
      <c r="U79" s="21">
        <f t="shared" si="28"/>
        <v>1.0241812642802741</v>
      </c>
      <c r="V79" s="21">
        <f t="shared" si="29"/>
        <v>0.49302844394868939</v>
      </c>
      <c r="W79" s="21">
        <f t="shared" si="30"/>
        <v>0.53488372093023251</v>
      </c>
      <c r="X79" s="21"/>
      <c r="Y79" s="21"/>
      <c r="Z79" s="21">
        <f t="shared" si="31"/>
        <v>0.52380952380952384</v>
      </c>
      <c r="AA79" s="21">
        <f t="shared" si="32"/>
        <v>0.53488372093023251</v>
      </c>
    </row>
    <row r="80" spans="1:27" ht="22.5" customHeight="1" x14ac:dyDescent="0.25">
      <c r="A80" s="133" t="s">
        <v>115</v>
      </c>
      <c r="B80" s="115" t="s">
        <v>54</v>
      </c>
      <c r="C80" s="116">
        <v>1</v>
      </c>
      <c r="D80" s="117" t="s">
        <v>66</v>
      </c>
      <c r="E80" s="118"/>
      <c r="F80" s="117"/>
      <c r="G80" s="119">
        <v>7</v>
      </c>
      <c r="H80" s="167">
        <v>-1.3</v>
      </c>
      <c r="I80" s="135" t="s">
        <v>218</v>
      </c>
      <c r="J80" s="121">
        <f t="shared" si="22"/>
        <v>1.3</v>
      </c>
      <c r="K80" s="122" t="s">
        <v>1</v>
      </c>
      <c r="L80" s="120">
        <f t="shared" si="23"/>
        <v>-1.3</v>
      </c>
      <c r="M80" s="123" t="str">
        <f t="shared" si="24"/>
        <v/>
      </c>
      <c r="N80" s="174"/>
      <c r="O80" s="71" t="str">
        <f t="shared" si="25"/>
        <v/>
      </c>
      <c r="P80" s="117"/>
      <c r="Q80" s="120"/>
      <c r="R80" s="120"/>
      <c r="S80" s="21" t="str">
        <f t="shared" si="26"/>
        <v/>
      </c>
      <c r="T80" s="21" t="str">
        <f t="shared" si="27"/>
        <v/>
      </c>
      <c r="U80" s="21" t="str">
        <f t="shared" si="28"/>
        <v/>
      </c>
      <c r="V80" s="21" t="str">
        <f t="shared" si="29"/>
        <v/>
      </c>
      <c r="W80" s="21" t="str">
        <f t="shared" si="30"/>
        <v/>
      </c>
      <c r="X80" s="21"/>
      <c r="Y80" s="21"/>
      <c r="Z80" s="21" t="str">
        <f t="shared" si="31"/>
        <v/>
      </c>
      <c r="AA80" s="21">
        <f t="shared" si="32"/>
        <v>0.56521739130434789</v>
      </c>
    </row>
    <row r="81" spans="1:27" ht="22.5" customHeight="1" x14ac:dyDescent="0.25">
      <c r="A81" s="133" t="s">
        <v>114</v>
      </c>
      <c r="B81" s="115" t="s">
        <v>56</v>
      </c>
      <c r="C81" s="116">
        <v>0.5</v>
      </c>
      <c r="D81" s="117" t="s">
        <v>65</v>
      </c>
      <c r="E81" s="118" t="s">
        <v>24</v>
      </c>
      <c r="F81" s="117">
        <v>21</v>
      </c>
      <c r="G81" s="119"/>
      <c r="H81" s="167">
        <v>-1.19</v>
      </c>
      <c r="I81" s="135" t="s">
        <v>25</v>
      </c>
      <c r="J81" s="121">
        <f t="shared" si="22"/>
        <v>0.59499999999999997</v>
      </c>
      <c r="K81" s="122" t="s">
        <v>0</v>
      </c>
      <c r="L81" s="120">
        <f t="shared" si="23"/>
        <v>0.5</v>
      </c>
      <c r="M81" s="123" t="str">
        <f t="shared" si="24"/>
        <v/>
      </c>
      <c r="N81" s="174">
        <v>-1.1000000000000001</v>
      </c>
      <c r="O81" s="71">
        <f t="shared" si="25"/>
        <v>-1.9569471624266144E-2</v>
      </c>
      <c r="P81" s="117"/>
      <c r="Q81" s="120"/>
      <c r="R81" s="120"/>
      <c r="S81" s="21" t="str">
        <f t="shared" si="26"/>
        <v/>
      </c>
      <c r="T81" s="21" t="str">
        <f t="shared" si="27"/>
        <v/>
      </c>
      <c r="U81" s="21" t="str">
        <f t="shared" si="28"/>
        <v/>
      </c>
      <c r="V81" s="21" t="str">
        <f t="shared" si="29"/>
        <v/>
      </c>
      <c r="W81" s="21" t="str">
        <f t="shared" si="30"/>
        <v/>
      </c>
      <c r="X81" s="21"/>
      <c r="Y81" s="21"/>
      <c r="Z81" s="21">
        <f t="shared" si="31"/>
        <v>0.52380952380952384</v>
      </c>
      <c r="AA81" s="21">
        <f t="shared" si="32"/>
        <v>0.54337899543378998</v>
      </c>
    </row>
    <row r="82" spans="1:27" ht="22.5" customHeight="1" x14ac:dyDescent="0.25">
      <c r="A82" s="133" t="s">
        <v>113</v>
      </c>
      <c r="B82" s="115" t="s">
        <v>56</v>
      </c>
      <c r="C82" s="116">
        <v>0.5</v>
      </c>
      <c r="D82" s="117" t="s">
        <v>64</v>
      </c>
      <c r="E82" s="118" t="s">
        <v>24</v>
      </c>
      <c r="F82" s="117">
        <v>22</v>
      </c>
      <c r="G82" s="119"/>
      <c r="H82" s="167">
        <v>-1.17</v>
      </c>
      <c r="I82" s="135" t="s">
        <v>217</v>
      </c>
      <c r="J82" s="121">
        <f t="shared" si="22"/>
        <v>0.58499999999999996</v>
      </c>
      <c r="K82" s="122" t="s">
        <v>1</v>
      </c>
      <c r="L82" s="120">
        <f t="shared" si="23"/>
        <v>-0.58499999999999996</v>
      </c>
      <c r="M82" s="123" t="str">
        <f t="shared" si="24"/>
        <v/>
      </c>
      <c r="N82" s="174">
        <v>-1.1000000000000001</v>
      </c>
      <c r="O82" s="71">
        <f t="shared" si="25"/>
        <v>-1.5360983102918557E-2</v>
      </c>
      <c r="P82" s="117"/>
      <c r="Q82" s="120"/>
      <c r="R82" s="120"/>
      <c r="S82" s="21" t="str">
        <f t="shared" si="26"/>
        <v/>
      </c>
      <c r="T82" s="21" t="str">
        <f t="shared" si="27"/>
        <v/>
      </c>
      <c r="U82" s="21" t="str">
        <f t="shared" si="28"/>
        <v/>
      </c>
      <c r="V82" s="21" t="str">
        <f t="shared" si="29"/>
        <v/>
      </c>
      <c r="W82" s="21" t="str">
        <f t="shared" si="30"/>
        <v/>
      </c>
      <c r="X82" s="21"/>
      <c r="Y82" s="21"/>
      <c r="Z82" s="21">
        <f t="shared" si="31"/>
        <v>0.52380952380952384</v>
      </c>
      <c r="AA82" s="21">
        <f t="shared" si="32"/>
        <v>0.53917050691244239</v>
      </c>
    </row>
    <row r="83" spans="1:27" ht="22.5" customHeight="1" x14ac:dyDescent="0.25">
      <c r="A83" s="133" t="s">
        <v>112</v>
      </c>
      <c r="B83" s="115" t="s">
        <v>56</v>
      </c>
      <c r="C83" s="116">
        <v>0.5</v>
      </c>
      <c r="D83" s="117" t="s">
        <v>33</v>
      </c>
      <c r="E83" s="118" t="s">
        <v>24</v>
      </c>
      <c r="F83" s="117">
        <v>20</v>
      </c>
      <c r="G83" s="119"/>
      <c r="H83" s="167">
        <v>-1.1499999999999999</v>
      </c>
      <c r="I83" s="135" t="s">
        <v>160</v>
      </c>
      <c r="J83" s="121">
        <f t="shared" si="22"/>
        <v>0.57499999999999996</v>
      </c>
      <c r="K83" s="122" t="s">
        <v>2</v>
      </c>
      <c r="L83" s="120">
        <f t="shared" si="23"/>
        <v>0</v>
      </c>
      <c r="M83" s="123" t="str">
        <f t="shared" si="24"/>
        <v/>
      </c>
      <c r="N83" s="174">
        <v>-1.1000000000000001</v>
      </c>
      <c r="O83" s="71">
        <f t="shared" si="25"/>
        <v>-1.1074197120708673E-2</v>
      </c>
      <c r="P83" s="117"/>
      <c r="Q83" s="120"/>
      <c r="R83" s="120"/>
      <c r="S83" s="21" t="str">
        <f t="shared" si="26"/>
        <v/>
      </c>
      <c r="T83" s="21" t="str">
        <f t="shared" si="27"/>
        <v/>
      </c>
      <c r="U83" s="21" t="str">
        <f t="shared" si="28"/>
        <v/>
      </c>
      <c r="V83" s="21" t="str">
        <f t="shared" si="29"/>
        <v/>
      </c>
      <c r="W83" s="21" t="str">
        <f t="shared" si="30"/>
        <v/>
      </c>
      <c r="X83" s="21"/>
      <c r="Y83" s="21"/>
      <c r="Z83" s="21">
        <f t="shared" si="31"/>
        <v>0.52380952380952384</v>
      </c>
      <c r="AA83" s="21">
        <f t="shared" si="32"/>
        <v>0.53488372093023251</v>
      </c>
    </row>
    <row r="84" spans="1:27" ht="22.5" customHeight="1" x14ac:dyDescent="0.25">
      <c r="A84" s="133" t="s">
        <v>111</v>
      </c>
      <c r="B84" s="115" t="s">
        <v>54</v>
      </c>
      <c r="C84" s="116">
        <v>1</v>
      </c>
      <c r="D84" s="117" t="s">
        <v>63</v>
      </c>
      <c r="E84" s="118"/>
      <c r="F84" s="117"/>
      <c r="G84" s="119">
        <v>7</v>
      </c>
      <c r="H84" s="167">
        <v>-1.3</v>
      </c>
      <c r="I84" s="135" t="s">
        <v>216</v>
      </c>
      <c r="J84" s="121">
        <f t="shared" si="22"/>
        <v>1.3</v>
      </c>
      <c r="K84" s="122" t="s">
        <v>1</v>
      </c>
      <c r="L84" s="120">
        <f t="shared" si="23"/>
        <v>-1.3</v>
      </c>
      <c r="M84" s="123" t="str">
        <f t="shared" si="24"/>
        <v/>
      </c>
      <c r="N84" s="174"/>
      <c r="O84" s="71" t="str">
        <f t="shared" si="25"/>
        <v/>
      </c>
      <c r="P84" s="117"/>
      <c r="Q84" s="120"/>
      <c r="R84" s="120"/>
      <c r="S84" s="21" t="str">
        <f t="shared" si="26"/>
        <v/>
      </c>
      <c r="T84" s="21" t="str">
        <f t="shared" si="27"/>
        <v/>
      </c>
      <c r="U84" s="21" t="str">
        <f t="shared" si="28"/>
        <v/>
      </c>
      <c r="V84" s="21" t="str">
        <f t="shared" si="29"/>
        <v/>
      </c>
      <c r="W84" s="21" t="str">
        <f t="shared" si="30"/>
        <v/>
      </c>
      <c r="X84" s="21"/>
      <c r="Y84" s="21"/>
      <c r="Z84" s="21" t="str">
        <f t="shared" si="31"/>
        <v/>
      </c>
      <c r="AA84" s="21">
        <f t="shared" si="32"/>
        <v>0.56521739130434789</v>
      </c>
    </row>
    <row r="85" spans="1:27" ht="22.5" customHeight="1" x14ac:dyDescent="0.25">
      <c r="A85" s="133" t="s">
        <v>110</v>
      </c>
      <c r="B85" s="115" t="s">
        <v>55</v>
      </c>
      <c r="C85" s="116">
        <v>1</v>
      </c>
      <c r="D85" s="117" t="s">
        <v>62</v>
      </c>
      <c r="E85" s="118" t="s">
        <v>23</v>
      </c>
      <c r="F85" s="117">
        <v>42.5</v>
      </c>
      <c r="G85" s="119"/>
      <c r="H85" s="167">
        <v>-1.1000000000000001</v>
      </c>
      <c r="I85" s="135" t="s">
        <v>182</v>
      </c>
      <c r="J85" s="121">
        <f t="shared" si="22"/>
        <v>1.1000000000000001</v>
      </c>
      <c r="K85" s="122" t="s">
        <v>1</v>
      </c>
      <c r="L85" s="120">
        <f t="shared" si="23"/>
        <v>-1.1000000000000001</v>
      </c>
      <c r="M85" s="123">
        <f t="shared" si="24"/>
        <v>1.7983390484204165E-3</v>
      </c>
      <c r="N85" s="174">
        <v>-1.1000000000000001</v>
      </c>
      <c r="O85" s="71">
        <f t="shared" si="25"/>
        <v>0</v>
      </c>
      <c r="P85" s="117"/>
      <c r="Q85" s="120">
        <v>-1.165</v>
      </c>
      <c r="R85" s="120">
        <v>1.0589999999999999</v>
      </c>
      <c r="S85" s="21">
        <f t="shared" si="26"/>
        <v>0.53810623556581982</v>
      </c>
      <c r="T85" s="21">
        <f t="shared" si="27"/>
        <v>0.48567265662943171</v>
      </c>
      <c r="U85" s="21">
        <f t="shared" si="28"/>
        <v>1.0237788921952515</v>
      </c>
      <c r="V85" s="21">
        <f t="shared" si="29"/>
        <v>0.52560786285794425</v>
      </c>
      <c r="W85" s="21">
        <f t="shared" si="30"/>
        <v>0.52380952380952384</v>
      </c>
      <c r="X85" s="21"/>
      <c r="Y85" s="21"/>
      <c r="Z85" s="21">
        <f t="shared" si="31"/>
        <v>0.52380952380952384</v>
      </c>
      <c r="AA85" s="21">
        <f t="shared" si="32"/>
        <v>0.52380952380952384</v>
      </c>
    </row>
    <row r="86" spans="1:27" ht="22.5" customHeight="1" x14ac:dyDescent="0.25">
      <c r="A86" s="133" t="s">
        <v>109</v>
      </c>
      <c r="B86" s="115" t="s">
        <v>54</v>
      </c>
      <c r="C86" s="116">
        <v>1</v>
      </c>
      <c r="D86" s="117" t="s">
        <v>61</v>
      </c>
      <c r="E86" s="118"/>
      <c r="F86" s="117"/>
      <c r="G86" s="119">
        <v>-3</v>
      </c>
      <c r="H86" s="167">
        <v>-1.23</v>
      </c>
      <c r="I86" s="135" t="s">
        <v>29</v>
      </c>
      <c r="J86" s="121">
        <f t="shared" si="22"/>
        <v>1.23</v>
      </c>
      <c r="K86" s="122" t="s">
        <v>0</v>
      </c>
      <c r="L86" s="120">
        <f t="shared" si="23"/>
        <v>1</v>
      </c>
      <c r="M86" s="123">
        <f t="shared" si="24"/>
        <v>1.0392102071792753E-2</v>
      </c>
      <c r="N86" s="174">
        <v>-1.1000000000000001</v>
      </c>
      <c r="O86" s="71">
        <f t="shared" si="25"/>
        <v>-2.7759982916933601E-2</v>
      </c>
      <c r="P86" s="117"/>
      <c r="Q86" s="120">
        <v>-1.3560000000000001</v>
      </c>
      <c r="R86" s="120">
        <v>1.2290000000000001</v>
      </c>
      <c r="S86" s="21">
        <f t="shared" si="26"/>
        <v>0.57555178268251284</v>
      </c>
      <c r="T86" s="21">
        <f t="shared" si="27"/>
        <v>0.44863167339614174</v>
      </c>
      <c r="U86" s="21">
        <f t="shared" si="28"/>
        <v>1.0241834560786547</v>
      </c>
      <c r="V86" s="21">
        <f t="shared" si="29"/>
        <v>0.56196160879825019</v>
      </c>
      <c r="W86" s="21">
        <f t="shared" si="30"/>
        <v>0.55156950672645744</v>
      </c>
      <c r="X86" s="21"/>
      <c r="Y86" s="21"/>
      <c r="Z86" s="21">
        <f t="shared" si="31"/>
        <v>0.52380952380952384</v>
      </c>
      <c r="AA86" s="21">
        <f t="shared" si="32"/>
        <v>0.55156950672645744</v>
      </c>
    </row>
    <row r="87" spans="1:27" ht="22.5" customHeight="1" x14ac:dyDescent="0.25">
      <c r="A87" s="133" t="s">
        <v>108</v>
      </c>
      <c r="B87" s="115" t="s">
        <v>56</v>
      </c>
      <c r="C87" s="116">
        <v>0.5</v>
      </c>
      <c r="D87" s="117" t="s">
        <v>60</v>
      </c>
      <c r="E87" s="118" t="s">
        <v>24</v>
      </c>
      <c r="F87" s="117">
        <v>21</v>
      </c>
      <c r="G87" s="119"/>
      <c r="H87" s="167">
        <v>-1.2</v>
      </c>
      <c r="I87" s="135" t="s">
        <v>102</v>
      </c>
      <c r="J87" s="121">
        <f t="shared" si="22"/>
        <v>0.6</v>
      </c>
      <c r="K87" s="122" t="s">
        <v>0</v>
      </c>
      <c r="L87" s="120">
        <f t="shared" si="23"/>
        <v>0.5</v>
      </c>
      <c r="M87" s="123" t="str">
        <f t="shared" si="24"/>
        <v/>
      </c>
      <c r="N87" s="174">
        <v>-1.1000000000000001</v>
      </c>
      <c r="O87" s="71">
        <f t="shared" si="25"/>
        <v>-2.1645021645021578E-2</v>
      </c>
      <c r="P87" s="117"/>
      <c r="Q87" s="120"/>
      <c r="R87" s="120"/>
      <c r="S87" s="21" t="str">
        <f t="shared" si="26"/>
        <v/>
      </c>
      <c r="T87" s="21" t="str">
        <f t="shared" si="27"/>
        <v/>
      </c>
      <c r="U87" s="21" t="str">
        <f t="shared" si="28"/>
        <v/>
      </c>
      <c r="V87" s="21" t="str">
        <f t="shared" si="29"/>
        <v/>
      </c>
      <c r="W87" s="21" t="str">
        <f t="shared" si="30"/>
        <v/>
      </c>
      <c r="X87" s="21"/>
      <c r="Y87" s="21"/>
      <c r="Z87" s="21">
        <f t="shared" si="31"/>
        <v>0.52380952380952384</v>
      </c>
      <c r="AA87" s="21">
        <f t="shared" si="32"/>
        <v>0.54545454545454541</v>
      </c>
    </row>
    <row r="88" spans="1:27" ht="22.5" customHeight="1" x14ac:dyDescent="0.25">
      <c r="A88" s="133" t="s">
        <v>107</v>
      </c>
      <c r="B88" s="115" t="s">
        <v>54</v>
      </c>
      <c r="C88" s="116">
        <v>1</v>
      </c>
      <c r="D88" s="117" t="s">
        <v>59</v>
      </c>
      <c r="E88" s="118"/>
      <c r="F88" s="117"/>
      <c r="G88" s="119">
        <v>-1</v>
      </c>
      <c r="H88" s="167">
        <v>-1.2</v>
      </c>
      <c r="I88" s="135" t="s">
        <v>27</v>
      </c>
      <c r="J88" s="121">
        <f t="shared" si="22"/>
        <v>1.2</v>
      </c>
      <c r="K88" s="122" t="s">
        <v>1</v>
      </c>
      <c r="L88" s="120">
        <f t="shared" si="23"/>
        <v>-1.2</v>
      </c>
      <c r="M88" s="123">
        <f t="shared" si="24"/>
        <v>-3.2573970399313978E-2</v>
      </c>
      <c r="N88" s="174">
        <v>-1.1000000000000001</v>
      </c>
      <c r="O88" s="71">
        <f t="shared" si="25"/>
        <v>-2.1645021645021578E-2</v>
      </c>
      <c r="P88" s="117"/>
      <c r="Q88" s="120">
        <v>-1.107</v>
      </c>
      <c r="R88" s="120">
        <v>1.004</v>
      </c>
      <c r="S88" s="21">
        <f t="shared" si="26"/>
        <v>0.52539155196962495</v>
      </c>
      <c r="T88" s="21">
        <f t="shared" si="27"/>
        <v>0.49900199600798401</v>
      </c>
      <c r="U88" s="21">
        <f t="shared" si="28"/>
        <v>1.024393547977609</v>
      </c>
      <c r="V88" s="21">
        <f t="shared" si="29"/>
        <v>0.51288057505523144</v>
      </c>
      <c r="W88" s="21">
        <f t="shared" si="30"/>
        <v>0.54545454545454541</v>
      </c>
      <c r="X88" s="21"/>
      <c r="Y88" s="21"/>
      <c r="Z88" s="21">
        <f t="shared" si="31"/>
        <v>0.52380952380952384</v>
      </c>
      <c r="AA88" s="21">
        <f t="shared" si="32"/>
        <v>0.54545454545454541</v>
      </c>
    </row>
    <row r="89" spans="1:27" ht="22.5" customHeight="1" x14ac:dyDescent="0.25">
      <c r="A89" s="133" t="s">
        <v>106</v>
      </c>
      <c r="B89" s="115" t="s">
        <v>54</v>
      </c>
      <c r="C89" s="116">
        <v>1</v>
      </c>
      <c r="D89" s="117" t="s">
        <v>45</v>
      </c>
      <c r="E89" s="118"/>
      <c r="F89" s="117"/>
      <c r="G89" s="119">
        <v>3</v>
      </c>
      <c r="H89" s="167">
        <v>-1.1000000000000001</v>
      </c>
      <c r="I89" s="135" t="s">
        <v>184</v>
      </c>
      <c r="J89" s="121">
        <f t="shared" si="22"/>
        <v>1.1000000000000001</v>
      </c>
      <c r="K89" s="122" t="s">
        <v>0</v>
      </c>
      <c r="L89" s="120">
        <f t="shared" si="23"/>
        <v>1</v>
      </c>
      <c r="M89" s="123">
        <f t="shared" si="24"/>
        <v>2.5235527280612846E-2</v>
      </c>
      <c r="N89" s="174">
        <v>-1.1000000000000001</v>
      </c>
      <c r="O89" s="71">
        <f t="shared" si="25"/>
        <v>0</v>
      </c>
      <c r="P89" s="117"/>
      <c r="Q89" s="120">
        <v>-1.2849999999999999</v>
      </c>
      <c r="R89" s="120">
        <v>1.165</v>
      </c>
      <c r="S89" s="21">
        <f t="shared" si="26"/>
        <v>0.56236323851203496</v>
      </c>
      <c r="T89" s="21">
        <f t="shared" si="27"/>
        <v>0.46189376443418012</v>
      </c>
      <c r="U89" s="21">
        <f t="shared" si="28"/>
        <v>1.024257002946215</v>
      </c>
      <c r="V89" s="21">
        <f t="shared" si="29"/>
        <v>0.54904505109013668</v>
      </c>
      <c r="W89" s="21">
        <f t="shared" si="30"/>
        <v>0.52380952380952384</v>
      </c>
      <c r="X89" s="21"/>
      <c r="Y89" s="21"/>
      <c r="Z89" s="21">
        <f t="shared" si="31"/>
        <v>0.52380952380952384</v>
      </c>
      <c r="AA89" s="21">
        <f t="shared" si="32"/>
        <v>0.52380952380952384</v>
      </c>
    </row>
    <row r="90" spans="1:27" ht="22.5" customHeight="1" x14ac:dyDescent="0.25">
      <c r="A90" s="133" t="s">
        <v>105</v>
      </c>
      <c r="B90" s="115" t="s">
        <v>55</v>
      </c>
      <c r="C90" s="116">
        <v>1</v>
      </c>
      <c r="D90" s="117" t="s">
        <v>58</v>
      </c>
      <c r="E90" s="118" t="s">
        <v>23</v>
      </c>
      <c r="F90" s="117">
        <v>40</v>
      </c>
      <c r="G90" s="119"/>
      <c r="H90" s="167">
        <v>-1.1000000000000001</v>
      </c>
      <c r="I90" s="135" t="s">
        <v>48</v>
      </c>
      <c r="J90" s="121">
        <f t="shared" ref="J90:J114" si="33">IF(H90="","",IF(H90&gt;1,(1/((H90+1)-1))*C90,IF(H90&lt;1,(-H90)*C90,IF(H90=1,1*C90))))</f>
        <v>1.1000000000000001</v>
      </c>
      <c r="K90" s="122" t="s">
        <v>1</v>
      </c>
      <c r="L90" s="120">
        <f t="shared" si="23"/>
        <v>-1.1000000000000001</v>
      </c>
      <c r="M90" s="123">
        <f t="shared" si="24"/>
        <v>3.2250036689441153E-2</v>
      </c>
      <c r="N90" s="174">
        <v>-1.1000000000000001</v>
      </c>
      <c r="O90" s="71">
        <f t="shared" si="25"/>
        <v>0</v>
      </c>
      <c r="P90" s="117"/>
      <c r="Q90" s="120">
        <v>-1.3520000000000001</v>
      </c>
      <c r="R90" s="120">
        <v>1.179</v>
      </c>
      <c r="S90" s="21">
        <f t="shared" si="26"/>
        <v>0.57482993197278909</v>
      </c>
      <c r="T90" s="21">
        <f t="shared" si="27"/>
        <v>0.45892611289582369</v>
      </c>
      <c r="U90" s="21">
        <f t="shared" si="28"/>
        <v>1.0337560448686127</v>
      </c>
      <c r="V90" s="21">
        <f t="shared" si="29"/>
        <v>0.55605956049896499</v>
      </c>
      <c r="W90" s="21">
        <f t="shared" si="30"/>
        <v>0.52380952380952384</v>
      </c>
      <c r="X90" s="21"/>
      <c r="Y90" s="21"/>
      <c r="Z90" s="21">
        <f t="shared" si="31"/>
        <v>0.52380952380952384</v>
      </c>
      <c r="AA90" s="21">
        <f t="shared" si="32"/>
        <v>0.52380952380952384</v>
      </c>
    </row>
    <row r="91" spans="1:27" ht="22.5" customHeight="1" x14ac:dyDescent="0.25">
      <c r="A91" s="133" t="s">
        <v>104</v>
      </c>
      <c r="B91" s="115" t="s">
        <v>55</v>
      </c>
      <c r="C91" s="116">
        <v>1</v>
      </c>
      <c r="D91" s="117" t="s">
        <v>57</v>
      </c>
      <c r="E91" s="118" t="s">
        <v>23</v>
      </c>
      <c r="F91" s="117">
        <v>46.5</v>
      </c>
      <c r="G91" s="119"/>
      <c r="H91" s="167">
        <v>-1.1000000000000001</v>
      </c>
      <c r="I91" s="135" t="s">
        <v>42</v>
      </c>
      <c r="J91" s="121">
        <f t="shared" si="33"/>
        <v>1.1000000000000001</v>
      </c>
      <c r="K91" s="122" t="s">
        <v>0</v>
      </c>
      <c r="L91" s="120">
        <f t="shared" si="23"/>
        <v>1</v>
      </c>
      <c r="M91" s="123">
        <f t="shared" si="24"/>
        <v>0.10798977254083597</v>
      </c>
      <c r="N91" s="174">
        <v>-1.1000000000000001</v>
      </c>
      <c r="O91" s="71">
        <f t="shared" si="25"/>
        <v>0</v>
      </c>
      <c r="P91" s="117"/>
      <c r="Q91" s="120">
        <v>-1.869</v>
      </c>
      <c r="R91" s="120">
        <v>1.6339999999999999</v>
      </c>
      <c r="S91" s="21">
        <f t="shared" si="26"/>
        <v>0.65144649703729529</v>
      </c>
      <c r="T91" s="21">
        <f t="shared" si="27"/>
        <v>0.37965072133637057</v>
      </c>
      <c r="U91" s="21">
        <f t="shared" si="28"/>
        <v>1.0310972183736657</v>
      </c>
      <c r="V91" s="21">
        <f t="shared" si="29"/>
        <v>0.63179929635035981</v>
      </c>
      <c r="W91" s="21">
        <f t="shared" si="30"/>
        <v>0.52380952380952384</v>
      </c>
      <c r="X91" s="21"/>
      <c r="Y91" s="21"/>
      <c r="Z91" s="21">
        <f t="shared" si="31"/>
        <v>0.52380952380952384</v>
      </c>
      <c r="AA91" s="21">
        <f t="shared" si="32"/>
        <v>0.52380952380952384</v>
      </c>
    </row>
    <row r="92" spans="1:27" ht="22.5" customHeight="1" x14ac:dyDescent="0.25">
      <c r="A92" s="133" t="s">
        <v>100</v>
      </c>
      <c r="B92" s="133" t="s">
        <v>54</v>
      </c>
      <c r="C92" s="134">
        <v>0.5</v>
      </c>
      <c r="D92" s="135" t="s">
        <v>83</v>
      </c>
      <c r="E92" s="136" t="s">
        <v>24</v>
      </c>
      <c r="F92" s="135">
        <v>21</v>
      </c>
      <c r="G92" s="137"/>
      <c r="H92" s="165">
        <v>-1.1000000000000001</v>
      </c>
      <c r="I92" s="135" t="s">
        <v>28</v>
      </c>
      <c r="J92" s="139">
        <f t="shared" si="33"/>
        <v>0.55000000000000004</v>
      </c>
      <c r="K92" s="140" t="s">
        <v>0</v>
      </c>
      <c r="L92" s="138">
        <f t="shared" si="23"/>
        <v>0.5</v>
      </c>
      <c r="M92" s="141" t="str">
        <f t="shared" si="24"/>
        <v/>
      </c>
      <c r="N92" s="174">
        <v>-1.1000000000000001</v>
      </c>
      <c r="O92" s="71">
        <f t="shared" si="25"/>
        <v>0</v>
      </c>
      <c r="P92" s="135"/>
      <c r="Q92" s="138"/>
      <c r="R92" s="138"/>
      <c r="S92" s="21" t="str">
        <f t="shared" si="26"/>
        <v/>
      </c>
      <c r="T92" s="21" t="str">
        <f t="shared" si="27"/>
        <v/>
      </c>
      <c r="U92" s="21" t="str">
        <f t="shared" si="28"/>
        <v/>
      </c>
      <c r="V92" s="21" t="str">
        <f t="shared" si="29"/>
        <v/>
      </c>
      <c r="W92" s="21" t="str">
        <f t="shared" si="30"/>
        <v/>
      </c>
      <c r="X92" s="21"/>
      <c r="Y92" s="21"/>
      <c r="Z92" s="21">
        <f t="shared" si="31"/>
        <v>0.52380952380952384</v>
      </c>
      <c r="AA92" s="21">
        <f t="shared" si="32"/>
        <v>0.52380952380952384</v>
      </c>
    </row>
    <row r="93" spans="1:27" ht="22.5" customHeight="1" x14ac:dyDescent="0.25">
      <c r="A93" s="133" t="s">
        <v>100</v>
      </c>
      <c r="B93" s="105" t="s">
        <v>54</v>
      </c>
      <c r="C93" s="106">
        <v>1</v>
      </c>
      <c r="D93" s="107" t="s">
        <v>52</v>
      </c>
      <c r="E93" s="108"/>
      <c r="F93" s="107"/>
      <c r="G93" s="109">
        <v>7</v>
      </c>
      <c r="H93" s="168">
        <v>-1.3</v>
      </c>
      <c r="I93" s="135" t="s">
        <v>103</v>
      </c>
      <c r="J93" s="111">
        <f t="shared" si="33"/>
        <v>1.3</v>
      </c>
      <c r="K93" s="112" t="s">
        <v>1</v>
      </c>
      <c r="L93" s="110">
        <f t="shared" si="23"/>
        <v>-1.3</v>
      </c>
      <c r="M93" s="113" t="str">
        <f t="shared" si="24"/>
        <v/>
      </c>
      <c r="N93" s="174"/>
      <c r="O93" s="71" t="str">
        <f t="shared" si="25"/>
        <v/>
      </c>
      <c r="P93" s="107"/>
      <c r="Q93" s="110"/>
      <c r="R93" s="110"/>
      <c r="S93" s="21" t="str">
        <f t="shared" si="26"/>
        <v/>
      </c>
      <c r="T93" s="21" t="str">
        <f t="shared" si="27"/>
        <v/>
      </c>
      <c r="U93" s="21" t="str">
        <f t="shared" si="28"/>
        <v/>
      </c>
      <c r="V93" s="21" t="str">
        <f t="shared" si="29"/>
        <v/>
      </c>
      <c r="W93" s="21" t="str">
        <f t="shared" si="30"/>
        <v/>
      </c>
      <c r="X93" s="21"/>
      <c r="Y93" s="21"/>
      <c r="Z93" s="21" t="str">
        <f t="shared" si="31"/>
        <v/>
      </c>
      <c r="AA93" s="21">
        <f t="shared" si="32"/>
        <v>0.56521739130434789</v>
      </c>
    </row>
    <row r="94" spans="1:27" ht="22.5" customHeight="1" x14ac:dyDescent="0.25">
      <c r="A94" s="133" t="s">
        <v>99</v>
      </c>
      <c r="B94" s="105" t="s">
        <v>56</v>
      </c>
      <c r="C94" s="106">
        <v>0.5</v>
      </c>
      <c r="D94" s="107" t="s">
        <v>51</v>
      </c>
      <c r="E94" s="108" t="s">
        <v>24</v>
      </c>
      <c r="F94" s="107">
        <v>22</v>
      </c>
      <c r="G94" s="109"/>
      <c r="H94" s="168">
        <v>-1.2</v>
      </c>
      <c r="I94" s="135" t="s">
        <v>102</v>
      </c>
      <c r="J94" s="111">
        <f t="shared" si="33"/>
        <v>0.6</v>
      </c>
      <c r="K94" s="112" t="s">
        <v>1</v>
      </c>
      <c r="L94" s="110">
        <f t="shared" si="23"/>
        <v>-0.6</v>
      </c>
      <c r="M94" s="113" t="str">
        <f t="shared" si="24"/>
        <v/>
      </c>
      <c r="N94" s="174">
        <v>-1.1000000000000001</v>
      </c>
      <c r="O94" s="71">
        <f t="shared" si="25"/>
        <v>-2.1645021645021578E-2</v>
      </c>
      <c r="P94" s="107"/>
      <c r="Q94" s="110"/>
      <c r="R94" s="110"/>
      <c r="S94" s="21" t="str">
        <f t="shared" si="26"/>
        <v/>
      </c>
      <c r="T94" s="21" t="str">
        <f t="shared" si="27"/>
        <v/>
      </c>
      <c r="U94" s="21" t="str">
        <f t="shared" si="28"/>
        <v/>
      </c>
      <c r="V94" s="21" t="str">
        <f t="shared" si="29"/>
        <v/>
      </c>
      <c r="W94" s="21" t="str">
        <f t="shared" si="30"/>
        <v/>
      </c>
      <c r="X94" s="21"/>
      <c r="Y94" s="21"/>
      <c r="Z94" s="21">
        <f t="shared" si="31"/>
        <v>0.52380952380952384</v>
      </c>
      <c r="AA94" s="21">
        <f t="shared" si="32"/>
        <v>0.54545454545454541</v>
      </c>
    </row>
    <row r="95" spans="1:27" ht="22.5" customHeight="1" x14ac:dyDescent="0.25">
      <c r="A95" s="133" t="s">
        <v>98</v>
      </c>
      <c r="B95" s="105" t="s">
        <v>54</v>
      </c>
      <c r="C95" s="106">
        <v>1</v>
      </c>
      <c r="D95" s="107" t="s">
        <v>50</v>
      </c>
      <c r="E95" s="108"/>
      <c r="F95" s="107"/>
      <c r="G95" s="109">
        <v>7.5</v>
      </c>
      <c r="H95" s="168">
        <v>-1.23</v>
      </c>
      <c r="I95" s="135" t="s">
        <v>102</v>
      </c>
      <c r="J95" s="111">
        <f t="shared" si="33"/>
        <v>1.23</v>
      </c>
      <c r="K95" s="112" t="s">
        <v>0</v>
      </c>
      <c r="L95" s="110">
        <f t="shared" si="23"/>
        <v>1</v>
      </c>
      <c r="M95" s="113">
        <f t="shared" si="24"/>
        <v>1.7432623571373984E-3</v>
      </c>
      <c r="N95" s="174">
        <v>-1.2</v>
      </c>
      <c r="O95" s="71">
        <f t="shared" si="25"/>
        <v>-6.1149612719120228E-3</v>
      </c>
      <c r="P95" s="107"/>
      <c r="Q95" s="110">
        <v>-1.3089999999999999</v>
      </c>
      <c r="R95" s="110">
        <v>1.1850000000000001</v>
      </c>
      <c r="S95" s="21">
        <f t="shared" si="26"/>
        <v>0.56691208315288</v>
      </c>
      <c r="T95" s="21">
        <f t="shared" si="27"/>
        <v>0.45766590389016015</v>
      </c>
      <c r="U95" s="21">
        <f t="shared" si="28"/>
        <v>1.02457798704304</v>
      </c>
      <c r="V95" s="21">
        <f t="shared" si="29"/>
        <v>0.55331276908359484</v>
      </c>
      <c r="W95" s="21">
        <f t="shared" si="30"/>
        <v>0.55156950672645744</v>
      </c>
      <c r="X95" s="21"/>
      <c r="Y95" s="21"/>
      <c r="Z95" s="21">
        <f t="shared" si="31"/>
        <v>0.54545454545454541</v>
      </c>
      <c r="AA95" s="21">
        <f t="shared" si="32"/>
        <v>0.55156950672645744</v>
      </c>
    </row>
    <row r="96" spans="1:27" ht="22.5" customHeight="1" x14ac:dyDescent="0.25">
      <c r="A96" s="133" t="s">
        <v>97</v>
      </c>
      <c r="B96" s="105" t="s">
        <v>55</v>
      </c>
      <c r="C96" s="106">
        <v>1</v>
      </c>
      <c r="D96" s="107" t="s">
        <v>49</v>
      </c>
      <c r="E96" s="108" t="s">
        <v>23</v>
      </c>
      <c r="F96" s="107">
        <v>50.5</v>
      </c>
      <c r="G96" s="109"/>
      <c r="H96" s="168">
        <v>-1.1000000000000001</v>
      </c>
      <c r="I96" s="135" t="s">
        <v>62</v>
      </c>
      <c r="J96" s="111">
        <f t="shared" si="33"/>
        <v>1.1000000000000001</v>
      </c>
      <c r="K96" s="112" t="s">
        <v>0</v>
      </c>
      <c r="L96" s="110">
        <f t="shared" si="23"/>
        <v>1</v>
      </c>
      <c r="M96" s="113">
        <f t="shared" si="24"/>
        <v>-6.1279872049733175E-3</v>
      </c>
      <c r="N96" s="174">
        <v>-1.1000000000000001</v>
      </c>
      <c r="O96" s="71">
        <f t="shared" si="25"/>
        <v>0</v>
      </c>
      <c r="P96" s="107"/>
      <c r="Q96" s="39">
        <v>-1.129</v>
      </c>
      <c r="R96" s="39">
        <v>1.024</v>
      </c>
      <c r="S96" s="21">
        <f t="shared" si="26"/>
        <v>0.53029591357444805</v>
      </c>
      <c r="T96" s="21">
        <f t="shared" si="27"/>
        <v>0.49407114624505927</v>
      </c>
      <c r="U96" s="21">
        <f t="shared" si="28"/>
        <v>1.0243670598195074</v>
      </c>
      <c r="V96" s="21">
        <f t="shared" si="29"/>
        <v>0.51768153660455052</v>
      </c>
      <c r="W96" s="21">
        <f t="shared" si="30"/>
        <v>0.52380952380952384</v>
      </c>
      <c r="X96" s="21"/>
      <c r="Y96" s="21"/>
      <c r="Z96" s="21">
        <f t="shared" si="31"/>
        <v>0.52380952380952384</v>
      </c>
      <c r="AA96" s="21">
        <f t="shared" si="32"/>
        <v>0.52380952380952384</v>
      </c>
    </row>
    <row r="97" spans="1:27" ht="22.5" customHeight="1" x14ac:dyDescent="0.25">
      <c r="A97" s="133" t="s">
        <v>96</v>
      </c>
      <c r="B97" s="105" t="s">
        <v>54</v>
      </c>
      <c r="C97" s="106">
        <v>1</v>
      </c>
      <c r="D97" s="107" t="s">
        <v>25</v>
      </c>
      <c r="E97" s="108"/>
      <c r="F97" s="107"/>
      <c r="G97" s="109">
        <v>3</v>
      </c>
      <c r="H97" s="168">
        <v>-1.25</v>
      </c>
      <c r="I97" s="135" t="s">
        <v>82</v>
      </c>
      <c r="J97" s="111">
        <f t="shared" si="33"/>
        <v>1.25</v>
      </c>
      <c r="K97" s="112" t="s">
        <v>0</v>
      </c>
      <c r="L97" s="110">
        <f t="shared" si="23"/>
        <v>1</v>
      </c>
      <c r="M97" s="113" t="str">
        <f t="shared" si="24"/>
        <v/>
      </c>
      <c r="N97" s="174">
        <v>-1.1000000000000001</v>
      </c>
      <c r="O97" s="71">
        <f t="shared" si="25"/>
        <v>-3.1746031746031744E-2</v>
      </c>
      <c r="P97" s="107"/>
      <c r="Q97" s="110"/>
      <c r="R97" s="110"/>
      <c r="S97" s="21" t="str">
        <f t="shared" si="26"/>
        <v/>
      </c>
      <c r="T97" s="21" t="str">
        <f t="shared" si="27"/>
        <v/>
      </c>
      <c r="U97" s="21" t="str">
        <f t="shared" si="28"/>
        <v/>
      </c>
      <c r="V97" s="21" t="str">
        <f t="shared" si="29"/>
        <v/>
      </c>
      <c r="W97" s="21" t="str">
        <f t="shared" si="30"/>
        <v/>
      </c>
      <c r="X97" s="21"/>
      <c r="Y97" s="21"/>
      <c r="Z97" s="21">
        <f t="shared" si="31"/>
        <v>0.52380952380952384</v>
      </c>
      <c r="AA97" s="21">
        <f t="shared" si="32"/>
        <v>0.55555555555555558</v>
      </c>
    </row>
    <row r="98" spans="1:27" ht="22.5" customHeight="1" x14ac:dyDescent="0.25">
      <c r="A98" s="133" t="s">
        <v>95</v>
      </c>
      <c r="B98" s="105" t="s">
        <v>54</v>
      </c>
      <c r="C98" s="106">
        <v>1</v>
      </c>
      <c r="D98" s="107" t="s">
        <v>48</v>
      </c>
      <c r="E98" s="108" t="s">
        <v>23</v>
      </c>
      <c r="F98" s="107">
        <v>41</v>
      </c>
      <c r="G98" s="109"/>
      <c r="H98" s="168">
        <v>-1.1000000000000001</v>
      </c>
      <c r="I98" s="135" t="s">
        <v>43</v>
      </c>
      <c r="J98" s="111">
        <f t="shared" si="33"/>
        <v>1.1000000000000001</v>
      </c>
      <c r="K98" s="112" t="s">
        <v>0</v>
      </c>
      <c r="L98" s="110">
        <f t="shared" si="23"/>
        <v>1</v>
      </c>
      <c r="M98" s="113">
        <f t="shared" si="24"/>
        <v>-6.5486549521087678E-4</v>
      </c>
      <c r="N98" s="174">
        <v>-1.1000000000000001</v>
      </c>
      <c r="O98" s="71">
        <f t="shared" si="25"/>
        <v>0</v>
      </c>
      <c r="P98" s="107"/>
      <c r="Q98" s="110">
        <v>-1.155</v>
      </c>
      <c r="R98" s="110">
        <v>1.0469999999999999</v>
      </c>
      <c r="S98" s="21">
        <f t="shared" si="26"/>
        <v>0.53596287703016232</v>
      </c>
      <c r="T98" s="21">
        <f t="shared" si="27"/>
        <v>0.48851978505129462</v>
      </c>
      <c r="U98" s="21">
        <f t="shared" si="28"/>
        <v>1.0244826620814569</v>
      </c>
      <c r="V98" s="21">
        <f t="shared" si="29"/>
        <v>0.52315465831431296</v>
      </c>
      <c r="W98" s="21">
        <f t="shared" si="30"/>
        <v>0.52380952380952384</v>
      </c>
      <c r="X98" s="21"/>
      <c r="Y98" s="21"/>
      <c r="Z98" s="21">
        <f t="shared" si="31"/>
        <v>0.52380952380952384</v>
      </c>
      <c r="AA98" s="21">
        <f t="shared" si="32"/>
        <v>0.52380952380952384</v>
      </c>
    </row>
    <row r="99" spans="1:27" ht="22.5" customHeight="1" x14ac:dyDescent="0.25">
      <c r="A99" s="133" t="s">
        <v>92</v>
      </c>
      <c r="B99" s="105" t="s">
        <v>54</v>
      </c>
      <c r="C99" s="106">
        <v>1</v>
      </c>
      <c r="D99" s="107" t="s">
        <v>47</v>
      </c>
      <c r="E99" s="108" t="s">
        <v>23</v>
      </c>
      <c r="F99" s="107">
        <v>42</v>
      </c>
      <c r="G99" s="109"/>
      <c r="H99" s="168">
        <v>-1.1000000000000001</v>
      </c>
      <c r="I99" s="135" t="s">
        <v>101</v>
      </c>
      <c r="J99" s="111">
        <f t="shared" si="33"/>
        <v>1.1000000000000001</v>
      </c>
      <c r="K99" s="112" t="s">
        <v>1</v>
      </c>
      <c r="L99" s="110">
        <f t="shared" ref="L99:L114" si="34">IF(AND(H99&gt;1,K99="L"),-(1/((H99+1)-1))*C99,IF(AND(H99&lt;1,K99="L"),-J99,IF(K99="W",+C99,IF(K99="L",-J99,IF(K99="P",0,"")))))</f>
        <v>-1.1000000000000001</v>
      </c>
      <c r="M99" s="113">
        <f t="shared" ref="M99:M114" si="35">IFERROR((V99-W99),"")</f>
        <v>-9.7727341855746719E-3</v>
      </c>
      <c r="N99" s="174">
        <v>-1.1000000000000001</v>
      </c>
      <c r="O99" s="71">
        <f t="shared" ref="O99:O114" si="36">IFERROR((Z99-AA99),"")</f>
        <v>0</v>
      </c>
      <c r="P99" s="107"/>
      <c r="Q99" s="110">
        <v>-1.1120000000000001</v>
      </c>
      <c r="R99" s="110">
        <v>1.0089999999999999</v>
      </c>
      <c r="S99" s="21">
        <f t="shared" ref="S99:S114" si="37">IF(Q99="","",IF(Q99&lt;1,(Q99)/(Q99-1),IF(Q99&gt;=1,(1)/(Q99+1))))</f>
        <v>0.52651515151515149</v>
      </c>
      <c r="T99" s="21">
        <f t="shared" ref="T99:T114" si="38">IF(R99="","",IF(R99&lt;1,(R99)/(R99-1),IF(R99&gt;=1,(1)/(R99+1))))</f>
        <v>0.49776007964161278</v>
      </c>
      <c r="U99" s="21">
        <f t="shared" ref="U99:U114" si="39">IF(S99="","",SUM(S99+T99))</f>
        <v>1.0242752311567642</v>
      </c>
      <c r="V99" s="21">
        <f t="shared" ref="V99:V114" si="40">IF(S99="","",S99/U99)</f>
        <v>0.51403678962394916</v>
      </c>
      <c r="W99" s="21">
        <f t="shared" ref="W99:W114" si="41">IF(V99="","",IF(H99&lt;1,(-((H99*100)))/((-((H99*100)))+100),IF(H99&gt;1,100/((H99*100)+100))))</f>
        <v>0.52380952380952384</v>
      </c>
      <c r="X99" s="21"/>
      <c r="Y99" s="21"/>
      <c r="Z99" s="21">
        <f t="shared" ref="Z99:Z114" si="42">IF(N99="","",IF(N99&lt;1,(N99)/(N99-1),IF(N99&gt;=1,(1)/(N99+1))))</f>
        <v>0.52380952380952384</v>
      </c>
      <c r="AA99" s="21">
        <f t="shared" ref="AA99:AA114" si="43">IF(H99="","",IF(H99&lt;1,(H99)/(H99-1),IF(H99&gt;=1,(1)/(H99+1))))</f>
        <v>0.52380952380952384</v>
      </c>
    </row>
    <row r="100" spans="1:27" ht="22.5" customHeight="1" x14ac:dyDescent="0.25">
      <c r="A100" s="133" t="s">
        <v>90</v>
      </c>
      <c r="B100" s="105" t="s">
        <v>54</v>
      </c>
      <c r="C100" s="89">
        <v>1</v>
      </c>
      <c r="D100" s="90" t="s">
        <v>44</v>
      </c>
      <c r="E100" s="91"/>
      <c r="F100" s="90"/>
      <c r="G100" s="92">
        <v>6</v>
      </c>
      <c r="H100" s="169">
        <v>-1.1000000000000001</v>
      </c>
      <c r="I100" s="135" t="s">
        <v>94</v>
      </c>
      <c r="J100" s="94">
        <f t="shared" si="33"/>
        <v>1.1000000000000001</v>
      </c>
      <c r="K100" s="95" t="s">
        <v>0</v>
      </c>
      <c r="L100" s="93">
        <f t="shared" si="34"/>
        <v>1</v>
      </c>
      <c r="M100" s="96" t="str">
        <f t="shared" si="35"/>
        <v/>
      </c>
      <c r="N100" s="174"/>
      <c r="O100" s="71" t="str">
        <f t="shared" si="36"/>
        <v/>
      </c>
      <c r="P100" s="90"/>
      <c r="Q100" s="93"/>
      <c r="R100" s="93"/>
      <c r="S100" s="21" t="str">
        <f t="shared" si="37"/>
        <v/>
      </c>
      <c r="T100" s="21" t="str">
        <f t="shared" si="38"/>
        <v/>
      </c>
      <c r="U100" s="21" t="str">
        <f t="shared" si="39"/>
        <v/>
      </c>
      <c r="V100" s="21" t="str">
        <f t="shared" si="40"/>
        <v/>
      </c>
      <c r="W100" s="21" t="str">
        <f t="shared" si="41"/>
        <v/>
      </c>
      <c r="X100" s="21"/>
      <c r="Y100" s="21"/>
      <c r="Z100" s="21" t="str">
        <f t="shared" si="42"/>
        <v/>
      </c>
      <c r="AA100" s="21">
        <f t="shared" si="43"/>
        <v>0.52380952380952384</v>
      </c>
    </row>
    <row r="101" spans="1:27" ht="22.5" customHeight="1" x14ac:dyDescent="0.25">
      <c r="A101" s="133" t="s">
        <v>89</v>
      </c>
      <c r="B101" s="105" t="s">
        <v>54</v>
      </c>
      <c r="C101" s="89">
        <v>1</v>
      </c>
      <c r="D101" s="90" t="s">
        <v>43</v>
      </c>
      <c r="E101" s="91"/>
      <c r="F101" s="90"/>
      <c r="G101" s="92">
        <v>7</v>
      </c>
      <c r="H101" s="169">
        <v>-1.1499999999999999</v>
      </c>
      <c r="I101" s="135" t="s">
        <v>26</v>
      </c>
      <c r="J101" s="94">
        <f t="shared" si="33"/>
        <v>1.1499999999999999</v>
      </c>
      <c r="K101" s="95" t="s">
        <v>0</v>
      </c>
      <c r="L101" s="93">
        <f t="shared" si="34"/>
        <v>1</v>
      </c>
      <c r="M101" s="96">
        <f t="shared" si="35"/>
        <v>-8.6621585530437528E-3</v>
      </c>
      <c r="N101" s="174">
        <v>-1.1000000000000001</v>
      </c>
      <c r="O101" s="71">
        <f t="shared" si="36"/>
        <v>-1.1074197120708673E-2</v>
      </c>
      <c r="P101" s="90"/>
      <c r="Q101" s="93">
        <v>-1.17</v>
      </c>
      <c r="R101" s="93">
        <v>1.06</v>
      </c>
      <c r="S101" s="21">
        <f t="shared" si="37"/>
        <v>0.53917050691244239</v>
      </c>
      <c r="T101" s="21">
        <f t="shared" si="38"/>
        <v>0.4854368932038835</v>
      </c>
      <c r="U101" s="21">
        <f t="shared" si="39"/>
        <v>1.0246074001163259</v>
      </c>
      <c r="V101" s="21">
        <f t="shared" si="40"/>
        <v>0.52622156237718876</v>
      </c>
      <c r="W101" s="21">
        <f t="shared" si="41"/>
        <v>0.53488372093023251</v>
      </c>
      <c r="X101" s="21"/>
      <c r="Y101" s="21"/>
      <c r="Z101" s="21">
        <f t="shared" si="42"/>
        <v>0.52380952380952384</v>
      </c>
      <c r="AA101" s="21">
        <f t="shared" si="43"/>
        <v>0.53488372093023251</v>
      </c>
    </row>
    <row r="102" spans="1:27" ht="22.5" customHeight="1" x14ac:dyDescent="0.25">
      <c r="A102" s="133" t="s">
        <v>93</v>
      </c>
      <c r="B102" s="105" t="s">
        <v>54</v>
      </c>
      <c r="C102" s="89">
        <v>1</v>
      </c>
      <c r="D102" s="90" t="s">
        <v>42</v>
      </c>
      <c r="E102" s="91" t="s">
        <v>23</v>
      </c>
      <c r="F102" s="90">
        <v>42</v>
      </c>
      <c r="G102" s="92"/>
      <c r="H102" s="169">
        <v>-1.1000000000000001</v>
      </c>
      <c r="I102" s="135" t="s">
        <v>61</v>
      </c>
      <c r="J102" s="94">
        <f t="shared" si="33"/>
        <v>1.1000000000000001</v>
      </c>
      <c r="K102" s="95" t="s">
        <v>0</v>
      </c>
      <c r="L102" s="93">
        <f t="shared" si="34"/>
        <v>1</v>
      </c>
      <c r="M102" s="96">
        <f t="shared" si="35"/>
        <v>1.0202820108386246E-2</v>
      </c>
      <c r="N102" s="174">
        <v>-1.1000000000000001</v>
      </c>
      <c r="O102" s="71">
        <f t="shared" si="36"/>
        <v>0</v>
      </c>
      <c r="P102" s="90"/>
      <c r="Q102" s="93">
        <v>-1.2050000000000001</v>
      </c>
      <c r="R102" s="93">
        <v>1.097</v>
      </c>
      <c r="S102" s="21">
        <f t="shared" si="37"/>
        <v>0.54648526077097503</v>
      </c>
      <c r="T102" s="21">
        <f t="shared" si="38"/>
        <v>0.47687172150691465</v>
      </c>
      <c r="U102" s="21">
        <f t="shared" si="39"/>
        <v>1.0233569822778896</v>
      </c>
      <c r="V102" s="21">
        <f t="shared" si="40"/>
        <v>0.53401234391791008</v>
      </c>
      <c r="W102" s="21">
        <f t="shared" si="41"/>
        <v>0.52380952380952384</v>
      </c>
      <c r="X102" s="21"/>
      <c r="Y102" s="21"/>
      <c r="Z102" s="21">
        <f t="shared" si="42"/>
        <v>0.52380952380952384</v>
      </c>
      <c r="AA102" s="21">
        <f t="shared" si="43"/>
        <v>0.52380952380952384</v>
      </c>
    </row>
    <row r="103" spans="1:27" ht="22.5" customHeight="1" x14ac:dyDescent="0.25">
      <c r="A103" s="133" t="s">
        <v>85</v>
      </c>
      <c r="B103" s="105" t="s">
        <v>54</v>
      </c>
      <c r="C103" s="97">
        <v>0.5</v>
      </c>
      <c r="D103" s="135" t="s">
        <v>91</v>
      </c>
      <c r="E103" s="99" t="s">
        <v>24</v>
      </c>
      <c r="F103" s="98">
        <v>21.5</v>
      </c>
      <c r="G103" s="100"/>
      <c r="H103" s="170">
        <v>-1.35</v>
      </c>
      <c r="I103" s="135" t="s">
        <v>62</v>
      </c>
      <c r="J103" s="102">
        <f t="shared" si="33"/>
        <v>0.67500000000000004</v>
      </c>
      <c r="K103" s="103" t="s">
        <v>1</v>
      </c>
      <c r="L103" s="101">
        <f t="shared" si="34"/>
        <v>-0.67500000000000004</v>
      </c>
      <c r="M103" s="104" t="str">
        <f t="shared" si="35"/>
        <v/>
      </c>
      <c r="N103" s="174">
        <v>-1.1000000000000001</v>
      </c>
      <c r="O103" s="71">
        <f t="shared" si="36"/>
        <v>-5.0658561296859195E-2</v>
      </c>
      <c r="P103" s="98"/>
      <c r="Q103" s="101"/>
      <c r="R103" s="101"/>
      <c r="S103" s="21" t="str">
        <f t="shared" si="37"/>
        <v/>
      </c>
      <c r="T103" s="21" t="str">
        <f t="shared" si="38"/>
        <v/>
      </c>
      <c r="U103" s="21" t="str">
        <f t="shared" si="39"/>
        <v/>
      </c>
      <c r="V103" s="21" t="str">
        <f t="shared" si="40"/>
        <v/>
      </c>
      <c r="W103" s="21" t="str">
        <f t="shared" si="41"/>
        <v/>
      </c>
      <c r="X103" s="21"/>
      <c r="Y103" s="21"/>
      <c r="Z103" s="21">
        <f t="shared" si="42"/>
        <v>0.52380952380952384</v>
      </c>
      <c r="AA103" s="21">
        <f t="shared" si="43"/>
        <v>0.57446808510638303</v>
      </c>
    </row>
    <row r="104" spans="1:27" ht="22.5" customHeight="1" x14ac:dyDescent="0.25">
      <c r="A104" s="133" t="s">
        <v>85</v>
      </c>
      <c r="B104" s="105" t="s">
        <v>54</v>
      </c>
      <c r="C104" s="89">
        <v>1</v>
      </c>
      <c r="D104" s="90" t="s">
        <v>41</v>
      </c>
      <c r="E104" s="91" t="s">
        <v>23</v>
      </c>
      <c r="F104" s="90">
        <v>54</v>
      </c>
      <c r="G104" s="92"/>
      <c r="H104" s="169">
        <v>-1.22</v>
      </c>
      <c r="I104" s="135" t="s">
        <v>49</v>
      </c>
      <c r="J104" s="94">
        <f t="shared" si="33"/>
        <v>1.22</v>
      </c>
      <c r="K104" s="95" t="s">
        <v>0</v>
      </c>
      <c r="L104" s="93">
        <f t="shared" si="34"/>
        <v>1</v>
      </c>
      <c r="M104" s="96">
        <f t="shared" si="35"/>
        <v>-2.674997372770449E-2</v>
      </c>
      <c r="N104" s="174">
        <v>-1.22</v>
      </c>
      <c r="O104" s="71">
        <f t="shared" si="36"/>
        <v>0</v>
      </c>
      <c r="P104" s="90"/>
      <c r="Q104" s="93">
        <v>-1.1599999999999999</v>
      </c>
      <c r="R104" s="93">
        <v>1.04</v>
      </c>
      <c r="S104" s="21">
        <f t="shared" si="37"/>
        <v>0.53703703703703698</v>
      </c>
      <c r="T104" s="21">
        <f t="shared" si="38"/>
        <v>0.49019607843137253</v>
      </c>
      <c r="U104" s="21">
        <f t="shared" si="39"/>
        <v>1.0272331154684096</v>
      </c>
      <c r="V104" s="21">
        <f t="shared" si="40"/>
        <v>0.52279957582184511</v>
      </c>
      <c r="W104" s="21">
        <f t="shared" si="41"/>
        <v>0.5495495495495496</v>
      </c>
      <c r="X104" s="21"/>
      <c r="Y104" s="21"/>
      <c r="Z104" s="21">
        <f t="shared" si="42"/>
        <v>0.5495495495495496</v>
      </c>
      <c r="AA104" s="21">
        <f t="shared" si="43"/>
        <v>0.5495495495495496</v>
      </c>
    </row>
    <row r="105" spans="1:27" ht="22.5" customHeight="1" x14ac:dyDescent="0.25">
      <c r="A105" s="133" t="s">
        <v>84</v>
      </c>
      <c r="B105" s="105" t="s">
        <v>54</v>
      </c>
      <c r="C105" s="89">
        <v>0.5</v>
      </c>
      <c r="D105" s="90" t="s">
        <v>40</v>
      </c>
      <c r="E105" s="91" t="s">
        <v>24</v>
      </c>
      <c r="F105" s="90">
        <v>21</v>
      </c>
      <c r="G105" s="92"/>
      <c r="H105" s="169">
        <v>-1.2</v>
      </c>
      <c r="I105" s="135" t="s">
        <v>83</v>
      </c>
      <c r="J105" s="94">
        <f t="shared" si="33"/>
        <v>0.6</v>
      </c>
      <c r="K105" s="95" t="s">
        <v>0</v>
      </c>
      <c r="L105" s="93">
        <f t="shared" si="34"/>
        <v>0.5</v>
      </c>
      <c r="M105" s="96" t="str">
        <f t="shared" si="35"/>
        <v/>
      </c>
      <c r="N105" s="174">
        <v>-1.1000000000000001</v>
      </c>
      <c r="O105" s="71">
        <f t="shared" si="36"/>
        <v>-2.1645021645021578E-2</v>
      </c>
      <c r="P105" s="90"/>
      <c r="Q105" s="93"/>
      <c r="R105" s="93"/>
      <c r="S105" s="21" t="str">
        <f t="shared" si="37"/>
        <v/>
      </c>
      <c r="T105" s="21" t="str">
        <f t="shared" si="38"/>
        <v/>
      </c>
      <c r="U105" s="21" t="str">
        <f t="shared" si="39"/>
        <v/>
      </c>
      <c r="V105" s="21" t="str">
        <f t="shared" si="40"/>
        <v/>
      </c>
      <c r="W105" s="21" t="str">
        <f t="shared" si="41"/>
        <v/>
      </c>
      <c r="X105" s="21"/>
      <c r="Y105" s="21"/>
      <c r="Z105" s="21">
        <f t="shared" si="42"/>
        <v>0.52380952380952384</v>
      </c>
      <c r="AA105" s="21">
        <f t="shared" si="43"/>
        <v>0.54545454545454541</v>
      </c>
    </row>
    <row r="106" spans="1:27" ht="22.5" customHeight="1" x14ac:dyDescent="0.25">
      <c r="A106" s="133" t="s">
        <v>77</v>
      </c>
      <c r="B106" s="105" t="s">
        <v>54</v>
      </c>
      <c r="C106" s="42">
        <v>0.75</v>
      </c>
      <c r="D106" s="43" t="s">
        <v>29</v>
      </c>
      <c r="E106" s="44" t="s">
        <v>23</v>
      </c>
      <c r="F106" s="43">
        <v>49.5</v>
      </c>
      <c r="G106" s="45"/>
      <c r="H106" s="171">
        <v>-1.1100000000000001</v>
      </c>
      <c r="I106" s="135" t="s">
        <v>83</v>
      </c>
      <c r="J106" s="81">
        <f t="shared" si="33"/>
        <v>0.83250000000000002</v>
      </c>
      <c r="K106" s="47" t="s">
        <v>1</v>
      </c>
      <c r="L106" s="46">
        <f t="shared" si="34"/>
        <v>-0.83250000000000002</v>
      </c>
      <c r="M106" s="75">
        <f t="shared" si="35"/>
        <v>-1.2118273034735561E-2</v>
      </c>
      <c r="N106" s="174">
        <v>-1.1000000000000001</v>
      </c>
      <c r="O106" s="71">
        <f t="shared" si="36"/>
        <v>-2.2568269013766296E-3</v>
      </c>
      <c r="P106" s="43"/>
      <c r="Q106" s="46">
        <v>-1.1100000000000001</v>
      </c>
      <c r="R106" s="46">
        <v>1.01</v>
      </c>
      <c r="S106" s="21">
        <f t="shared" si="37"/>
        <v>0.52606635071090047</v>
      </c>
      <c r="T106" s="21">
        <f t="shared" si="38"/>
        <v>0.49751243781094534</v>
      </c>
      <c r="U106" s="21">
        <f t="shared" si="39"/>
        <v>1.0235787885218457</v>
      </c>
      <c r="V106" s="21">
        <f t="shared" si="40"/>
        <v>0.51394807767616502</v>
      </c>
      <c r="W106" s="21">
        <f t="shared" si="41"/>
        <v>0.52606635071090058</v>
      </c>
      <c r="X106" s="21"/>
      <c r="Y106" s="21"/>
      <c r="Z106" s="21">
        <f t="shared" si="42"/>
        <v>0.52380952380952384</v>
      </c>
      <c r="AA106" s="21">
        <f t="shared" si="43"/>
        <v>0.52606635071090047</v>
      </c>
    </row>
    <row r="107" spans="1:27" ht="22.5" customHeight="1" x14ac:dyDescent="0.25">
      <c r="A107" s="133" t="s">
        <v>79</v>
      </c>
      <c r="B107" s="105" t="s">
        <v>54</v>
      </c>
      <c r="C107" s="42">
        <v>1</v>
      </c>
      <c r="D107" s="43" t="s">
        <v>28</v>
      </c>
      <c r="E107" s="44"/>
      <c r="F107" s="43"/>
      <c r="G107" s="45">
        <v>3</v>
      </c>
      <c r="H107" s="171">
        <v>-1.34</v>
      </c>
      <c r="I107" s="135" t="s">
        <v>41</v>
      </c>
      <c r="J107" s="81">
        <f t="shared" si="33"/>
        <v>1.34</v>
      </c>
      <c r="K107" s="47" t="s">
        <v>1</v>
      </c>
      <c r="L107" s="46">
        <f t="shared" si="34"/>
        <v>-1.34</v>
      </c>
      <c r="M107" s="75">
        <f t="shared" si="35"/>
        <v>-8.4277479626316765E-2</v>
      </c>
      <c r="N107" s="174">
        <v>-1.2</v>
      </c>
      <c r="O107" s="71">
        <f t="shared" si="36"/>
        <v>-2.719502719502731E-2</v>
      </c>
      <c r="P107" s="43"/>
      <c r="Q107" s="46">
        <v>-1</v>
      </c>
      <c r="R107" s="46">
        <v>-1.1000000000000001</v>
      </c>
      <c r="S107" s="21">
        <f t="shared" si="37"/>
        <v>0.5</v>
      </c>
      <c r="T107" s="21">
        <f t="shared" si="38"/>
        <v>0.52380952380952384</v>
      </c>
      <c r="U107" s="21">
        <f t="shared" si="39"/>
        <v>1.0238095238095237</v>
      </c>
      <c r="V107" s="21">
        <f t="shared" si="40"/>
        <v>0.48837209302325585</v>
      </c>
      <c r="W107" s="21">
        <f t="shared" si="41"/>
        <v>0.57264957264957261</v>
      </c>
      <c r="X107" s="21"/>
      <c r="Y107" s="21"/>
      <c r="Z107" s="21">
        <f t="shared" si="42"/>
        <v>0.54545454545454541</v>
      </c>
      <c r="AA107" s="21">
        <f t="shared" si="43"/>
        <v>0.57264957264957272</v>
      </c>
    </row>
    <row r="108" spans="1:27" ht="22.5" customHeight="1" x14ac:dyDescent="0.25">
      <c r="A108" s="133" t="s">
        <v>76</v>
      </c>
      <c r="B108" s="105" t="s">
        <v>54</v>
      </c>
      <c r="C108" s="42">
        <v>1</v>
      </c>
      <c r="D108" s="43" t="s">
        <v>27</v>
      </c>
      <c r="E108" s="44" t="s">
        <v>23</v>
      </c>
      <c r="F108" s="43">
        <v>48</v>
      </c>
      <c r="G108" s="45"/>
      <c r="H108" s="171">
        <v>-1.1000000000000001</v>
      </c>
      <c r="I108" s="135" t="s">
        <v>46</v>
      </c>
      <c r="J108" s="81">
        <f t="shared" si="33"/>
        <v>1.1000000000000001</v>
      </c>
      <c r="K108" s="47" t="s">
        <v>1</v>
      </c>
      <c r="L108" s="46">
        <f t="shared" si="34"/>
        <v>-1.1000000000000001</v>
      </c>
      <c r="M108" s="75">
        <f t="shared" si="35"/>
        <v>-1.1787599255358439E-3</v>
      </c>
      <c r="N108" s="174">
        <v>-1.1000000000000001</v>
      </c>
      <c r="O108" s="71">
        <f t="shared" si="36"/>
        <v>0</v>
      </c>
      <c r="P108" s="43"/>
      <c r="Q108" s="46">
        <v>-1.151</v>
      </c>
      <c r="R108" s="46">
        <v>1.046</v>
      </c>
      <c r="S108" s="21">
        <f t="shared" si="37"/>
        <v>0.5350999535099954</v>
      </c>
      <c r="T108" s="21">
        <f t="shared" si="38"/>
        <v>0.48875855327468226</v>
      </c>
      <c r="U108" s="21">
        <f t="shared" si="39"/>
        <v>1.0238585067846777</v>
      </c>
      <c r="V108" s="21">
        <f t="shared" si="40"/>
        <v>0.52263076388398799</v>
      </c>
      <c r="W108" s="21">
        <f t="shared" si="41"/>
        <v>0.52380952380952384</v>
      </c>
      <c r="X108" s="21"/>
      <c r="Y108" s="21"/>
      <c r="Z108" s="21">
        <f t="shared" si="42"/>
        <v>0.52380952380952384</v>
      </c>
      <c r="AA108" s="21">
        <f t="shared" si="43"/>
        <v>0.52380952380952384</v>
      </c>
    </row>
    <row r="109" spans="1:27" ht="22.5" customHeight="1" x14ac:dyDescent="0.25">
      <c r="A109" s="133" t="s">
        <v>75</v>
      </c>
      <c r="B109" s="105" t="s">
        <v>54</v>
      </c>
      <c r="C109" s="42">
        <v>0.5</v>
      </c>
      <c r="D109" s="66" t="s">
        <v>31</v>
      </c>
      <c r="E109" s="44" t="s">
        <v>24</v>
      </c>
      <c r="F109" s="43">
        <v>24</v>
      </c>
      <c r="G109" s="45"/>
      <c r="H109" s="171">
        <v>-1.1599999999999999</v>
      </c>
      <c r="I109" s="135" t="s">
        <v>45</v>
      </c>
      <c r="J109" s="81">
        <f t="shared" si="33"/>
        <v>0.57999999999999996</v>
      </c>
      <c r="K109" s="47" t="s">
        <v>0</v>
      </c>
      <c r="L109" s="46">
        <f t="shared" si="34"/>
        <v>0.5</v>
      </c>
      <c r="M109" s="75" t="str">
        <f t="shared" si="35"/>
        <v/>
      </c>
      <c r="N109" s="174">
        <v>-1.1000000000000001</v>
      </c>
      <c r="O109" s="71">
        <f t="shared" si="36"/>
        <v>-1.3227513227513144E-2</v>
      </c>
      <c r="P109" s="43"/>
      <c r="Q109" s="46"/>
      <c r="R109" s="46"/>
      <c r="S109" s="21" t="str">
        <f t="shared" si="37"/>
        <v/>
      </c>
      <c r="T109" s="21" t="str">
        <f t="shared" si="38"/>
        <v/>
      </c>
      <c r="U109" s="21" t="str">
        <f t="shared" si="39"/>
        <v/>
      </c>
      <c r="V109" s="21" t="str">
        <f t="shared" si="40"/>
        <v/>
      </c>
      <c r="W109" s="21" t="str">
        <f t="shared" si="41"/>
        <v/>
      </c>
      <c r="X109" s="21"/>
      <c r="Y109" s="21"/>
      <c r="Z109" s="21">
        <f t="shared" si="42"/>
        <v>0.52380952380952384</v>
      </c>
      <c r="AA109" s="21">
        <f t="shared" si="43"/>
        <v>0.53703703703703698</v>
      </c>
    </row>
    <row r="110" spans="1:27" ht="22.5" customHeight="1" x14ac:dyDescent="0.25">
      <c r="A110" s="133" t="s">
        <v>74</v>
      </c>
      <c r="B110" s="105" t="s">
        <v>54</v>
      </c>
      <c r="C110" s="42">
        <v>0.5</v>
      </c>
      <c r="D110" s="66" t="s">
        <v>32</v>
      </c>
      <c r="E110" s="44" t="s">
        <v>24</v>
      </c>
      <c r="F110" s="43">
        <v>21.5</v>
      </c>
      <c r="G110" s="45"/>
      <c r="H110" s="171">
        <v>-1.1499999999999999</v>
      </c>
      <c r="I110" s="135" t="s">
        <v>59</v>
      </c>
      <c r="J110" s="81">
        <f t="shared" si="33"/>
        <v>0.57499999999999996</v>
      </c>
      <c r="K110" s="47" t="s">
        <v>0</v>
      </c>
      <c r="L110" s="46">
        <f t="shared" si="34"/>
        <v>0.5</v>
      </c>
      <c r="M110" s="75" t="str">
        <f t="shared" si="35"/>
        <v/>
      </c>
      <c r="N110" s="174">
        <v>-1.1000000000000001</v>
      </c>
      <c r="O110" s="71">
        <f t="shared" si="36"/>
        <v>-1.1074197120708673E-2</v>
      </c>
      <c r="P110" s="43"/>
      <c r="Q110" s="46"/>
      <c r="R110" s="46"/>
      <c r="S110" s="21" t="str">
        <f t="shared" si="37"/>
        <v/>
      </c>
      <c r="T110" s="21" t="str">
        <f t="shared" si="38"/>
        <v/>
      </c>
      <c r="U110" s="21" t="str">
        <f t="shared" si="39"/>
        <v/>
      </c>
      <c r="V110" s="21" t="str">
        <f t="shared" si="40"/>
        <v/>
      </c>
      <c r="W110" s="21" t="str">
        <f t="shared" si="41"/>
        <v/>
      </c>
      <c r="X110" s="21"/>
      <c r="Y110" s="21"/>
      <c r="Z110" s="21">
        <f t="shared" si="42"/>
        <v>0.52380952380952384</v>
      </c>
      <c r="AA110" s="21">
        <f t="shared" si="43"/>
        <v>0.53488372093023251</v>
      </c>
    </row>
    <row r="111" spans="1:27" ht="22.5" customHeight="1" x14ac:dyDescent="0.25">
      <c r="A111" s="133" t="s">
        <v>73</v>
      </c>
      <c r="B111" s="105" t="s">
        <v>54</v>
      </c>
      <c r="C111" s="42">
        <v>0.5</v>
      </c>
      <c r="D111" s="66" t="s">
        <v>33</v>
      </c>
      <c r="E111" s="44" t="s">
        <v>24</v>
      </c>
      <c r="F111" s="43">
        <v>21</v>
      </c>
      <c r="G111" s="45"/>
      <c r="H111" s="171">
        <v>-1.19</v>
      </c>
      <c r="I111" s="135" t="s">
        <v>82</v>
      </c>
      <c r="J111" s="81">
        <f t="shared" si="33"/>
        <v>0.59499999999999997</v>
      </c>
      <c r="K111" s="47" t="s">
        <v>0</v>
      </c>
      <c r="L111" s="46">
        <f t="shared" si="34"/>
        <v>0.5</v>
      </c>
      <c r="M111" s="75" t="str">
        <f t="shared" si="35"/>
        <v/>
      </c>
      <c r="N111" s="174">
        <v>-1.1000000000000001</v>
      </c>
      <c r="O111" s="71">
        <f t="shared" si="36"/>
        <v>-1.9569471624266144E-2</v>
      </c>
      <c r="P111" s="43"/>
      <c r="Q111" s="46"/>
      <c r="R111" s="46"/>
      <c r="S111" s="21" t="str">
        <f t="shared" si="37"/>
        <v/>
      </c>
      <c r="T111" s="21" t="str">
        <f t="shared" si="38"/>
        <v/>
      </c>
      <c r="U111" s="21" t="str">
        <f t="shared" si="39"/>
        <v/>
      </c>
      <c r="V111" s="21" t="str">
        <f t="shared" si="40"/>
        <v/>
      </c>
      <c r="W111" s="21" t="str">
        <f t="shared" si="41"/>
        <v/>
      </c>
      <c r="X111" s="21"/>
      <c r="Y111" s="21"/>
      <c r="Z111" s="21">
        <f t="shared" si="42"/>
        <v>0.52380952380952384</v>
      </c>
      <c r="AA111" s="21">
        <f t="shared" si="43"/>
        <v>0.54337899543378998</v>
      </c>
    </row>
    <row r="112" spans="1:27" ht="22.5" customHeight="1" x14ac:dyDescent="0.25">
      <c r="A112" s="133" t="s">
        <v>71</v>
      </c>
      <c r="B112" s="105" t="s">
        <v>54</v>
      </c>
      <c r="C112" s="42">
        <v>1</v>
      </c>
      <c r="D112" s="43" t="s">
        <v>26</v>
      </c>
      <c r="E112" s="44"/>
      <c r="F112" s="43"/>
      <c r="G112" s="45">
        <v>-1.5</v>
      </c>
      <c r="H112" s="171">
        <v>-1.1339999999999999</v>
      </c>
      <c r="I112" s="135" t="s">
        <v>62</v>
      </c>
      <c r="J112" s="81">
        <f t="shared" si="33"/>
        <v>1.1339999999999999</v>
      </c>
      <c r="K112" s="47" t="s">
        <v>1</v>
      </c>
      <c r="L112" s="46">
        <f t="shared" si="34"/>
        <v>-1.1339999999999999</v>
      </c>
      <c r="M112" s="75">
        <f t="shared" si="35"/>
        <v>-3.7782004169703676E-2</v>
      </c>
      <c r="N112" s="174">
        <v>-1.1000000000000001</v>
      </c>
      <c r="O112" s="71">
        <f t="shared" si="36"/>
        <v>-7.5869148034095613E-3</v>
      </c>
      <c r="P112" s="43"/>
      <c r="Q112" s="46">
        <v>-1.0229999999999999</v>
      </c>
      <c r="R112" s="46">
        <v>-1.0780000000000001</v>
      </c>
      <c r="S112" s="21">
        <f t="shared" si="37"/>
        <v>0.5056846267918933</v>
      </c>
      <c r="T112" s="21">
        <f t="shared" si="38"/>
        <v>0.51876804619826755</v>
      </c>
      <c r="U112" s="21">
        <f t="shared" si="39"/>
        <v>1.0244526729901609</v>
      </c>
      <c r="V112" s="21">
        <f t="shared" si="40"/>
        <v>0.49361443444322983</v>
      </c>
      <c r="W112" s="21">
        <f t="shared" si="41"/>
        <v>0.53139643861293351</v>
      </c>
      <c r="X112" s="21"/>
      <c r="Y112" s="21"/>
      <c r="Z112" s="21">
        <f t="shared" si="42"/>
        <v>0.52380952380952384</v>
      </c>
      <c r="AA112" s="21">
        <f t="shared" si="43"/>
        <v>0.5313964386129334</v>
      </c>
    </row>
    <row r="113" spans="1:27" ht="22.5" customHeight="1" x14ac:dyDescent="0.25">
      <c r="A113" s="133" t="s">
        <v>72</v>
      </c>
      <c r="B113" s="105" t="s">
        <v>54</v>
      </c>
      <c r="C113" s="35">
        <v>1</v>
      </c>
      <c r="D113" s="59" t="s">
        <v>30</v>
      </c>
      <c r="E113" s="37"/>
      <c r="F113" s="36"/>
      <c r="G113" s="38">
        <v>7</v>
      </c>
      <c r="H113" s="172">
        <v>-1.3</v>
      </c>
      <c r="I113" s="135" t="s">
        <v>81</v>
      </c>
      <c r="J113" s="82">
        <f t="shared" si="33"/>
        <v>1.3</v>
      </c>
      <c r="K113" s="47" t="s">
        <v>1</v>
      </c>
      <c r="L113" s="39">
        <f t="shared" si="34"/>
        <v>-1.3</v>
      </c>
      <c r="M113" s="76" t="str">
        <f t="shared" si="35"/>
        <v/>
      </c>
      <c r="N113" s="174"/>
      <c r="O113" s="71" t="str">
        <f t="shared" si="36"/>
        <v/>
      </c>
      <c r="P113" s="36"/>
      <c r="Q113" s="39"/>
      <c r="R113" s="39"/>
      <c r="S113" s="21" t="str">
        <f t="shared" si="37"/>
        <v/>
      </c>
      <c r="T113" s="21" t="str">
        <f t="shared" si="38"/>
        <v/>
      </c>
      <c r="U113" s="21" t="str">
        <f t="shared" si="39"/>
        <v/>
      </c>
      <c r="V113" s="21" t="str">
        <f t="shared" si="40"/>
        <v/>
      </c>
      <c r="W113" s="21" t="str">
        <f t="shared" si="41"/>
        <v/>
      </c>
      <c r="X113" s="21"/>
      <c r="Y113" s="21"/>
      <c r="Z113" s="21" t="str">
        <f t="shared" si="42"/>
        <v/>
      </c>
      <c r="AA113" s="21">
        <f t="shared" si="43"/>
        <v>0.56521739130434789</v>
      </c>
    </row>
    <row r="114" spans="1:27" ht="22.5" customHeight="1" x14ac:dyDescent="0.25">
      <c r="A114" s="133" t="s">
        <v>78</v>
      </c>
      <c r="B114" s="105" t="s">
        <v>54</v>
      </c>
      <c r="C114" s="35">
        <v>1</v>
      </c>
      <c r="D114" s="43" t="s">
        <v>25</v>
      </c>
      <c r="E114" s="37"/>
      <c r="F114" s="36"/>
      <c r="G114" s="38">
        <v>6</v>
      </c>
      <c r="H114" s="172">
        <v>-1.196</v>
      </c>
      <c r="I114" s="135" t="s">
        <v>80</v>
      </c>
      <c r="J114" s="82">
        <f t="shared" si="33"/>
        <v>1.196</v>
      </c>
      <c r="K114" s="47" t="s">
        <v>0</v>
      </c>
      <c r="L114" s="39">
        <f t="shared" si="34"/>
        <v>1</v>
      </c>
      <c r="M114" s="76">
        <f t="shared" si="35"/>
        <v>-2.694505720237117E-2</v>
      </c>
      <c r="N114" s="174">
        <v>-1.1000000000000001</v>
      </c>
      <c r="O114" s="71">
        <f t="shared" si="36"/>
        <v>-2.0817069997397852E-2</v>
      </c>
      <c r="P114" s="36"/>
      <c r="Q114" s="39">
        <v>-1.129</v>
      </c>
      <c r="R114" s="39">
        <v>1.024</v>
      </c>
      <c r="S114" s="21">
        <f t="shared" si="37"/>
        <v>0.53029591357444805</v>
      </c>
      <c r="T114" s="21">
        <f t="shared" si="38"/>
        <v>0.49407114624505927</v>
      </c>
      <c r="U114" s="21">
        <f t="shared" si="39"/>
        <v>1.0243670598195074</v>
      </c>
      <c r="V114" s="21">
        <f t="shared" si="40"/>
        <v>0.51768153660455052</v>
      </c>
      <c r="W114" s="21">
        <f t="shared" si="41"/>
        <v>0.54462659380692169</v>
      </c>
      <c r="X114" s="21"/>
      <c r="Y114" s="21"/>
      <c r="Z114" s="21">
        <f t="shared" si="42"/>
        <v>0.52380952380952384</v>
      </c>
      <c r="AA114" s="21">
        <f t="shared" si="43"/>
        <v>0.54462659380692169</v>
      </c>
    </row>
    <row r="115" spans="1:27" ht="22.5" customHeight="1" x14ac:dyDescent="0.25">
      <c r="A115" s="34"/>
      <c r="B115" s="34"/>
      <c r="C115" s="35"/>
      <c r="D115" s="36"/>
      <c r="E115" s="37"/>
      <c r="F115" s="36"/>
      <c r="G115" s="38"/>
      <c r="H115" s="39"/>
      <c r="I115" s="36"/>
      <c r="J115" s="82" t="str">
        <f t="shared" ref="J115:J120" si="44">IF(H115="","",IF(H115&gt;1,(1/((H115+1)-1))*C115,IF(H115&lt;1,(-H115)*C115,IF(H115=1,1*C115))))</f>
        <v/>
      </c>
      <c r="K115" s="40"/>
      <c r="L115" s="39" t="str">
        <f t="shared" ref="L115:L120" si="45">IF(AND(H115&gt;1,K115="L"),-(1/((H115+1)-1))*C115,IF(AND(H115&lt;1,K115="L"),-J115,IF(K115="W",+C115,IF(K115="L",-J115,IF(K115="P",0,"")))))</f>
        <v/>
      </c>
      <c r="M115" s="76" t="str">
        <f t="shared" ref="M115:M120" si="46">IFERROR((V115-W115),"")</f>
        <v/>
      </c>
      <c r="P115" s="36"/>
      <c r="Q115" s="39"/>
      <c r="R115" s="39"/>
      <c r="S115" s="21" t="str">
        <f t="shared" ref="S115:T120" si="47">IF(Q115="","",IF(Q115&lt;1,(Q115)/(Q115-1),IF(Q115&gt;=1,(1)/(Q115+1))))</f>
        <v/>
      </c>
      <c r="T115" s="21" t="str">
        <f t="shared" si="47"/>
        <v/>
      </c>
      <c r="U115" s="21" t="str">
        <f t="shared" ref="U115:U120" si="48">IF(S115="","",SUM(S115+T115))</f>
        <v/>
      </c>
      <c r="V115" s="21" t="str">
        <f t="shared" ref="V115:V120" si="49">IF(S115="","",S115/U115)</f>
        <v/>
      </c>
      <c r="W115" s="21" t="str">
        <f t="shared" ref="W115:W120" si="50">IF(V115="","",IF(H115&lt;1,(-((H115*100)))/((-((H115*100)))+100),IF(H115&gt;1,100/((H115*100)+100))))</f>
        <v/>
      </c>
    </row>
    <row r="116" spans="1:27" ht="22.5" customHeight="1" x14ac:dyDescent="0.25">
      <c r="A116" s="34"/>
      <c r="B116" s="34"/>
      <c r="C116" s="35"/>
      <c r="D116" s="36"/>
      <c r="E116" s="37"/>
      <c r="F116" s="36"/>
      <c r="G116" s="38"/>
      <c r="H116" s="39"/>
      <c r="I116" s="36"/>
      <c r="J116" s="82" t="str">
        <f t="shared" si="44"/>
        <v/>
      </c>
      <c r="K116" s="40"/>
      <c r="L116" s="39" t="str">
        <f t="shared" si="45"/>
        <v/>
      </c>
      <c r="M116" s="76" t="str">
        <f t="shared" si="46"/>
        <v/>
      </c>
      <c r="P116" s="36"/>
      <c r="Q116" s="39"/>
      <c r="R116" s="39"/>
      <c r="S116" s="21" t="str">
        <f t="shared" si="47"/>
        <v/>
      </c>
      <c r="T116" s="21" t="str">
        <f t="shared" si="47"/>
        <v/>
      </c>
      <c r="U116" s="21" t="str">
        <f t="shared" si="48"/>
        <v/>
      </c>
      <c r="V116" s="21" t="str">
        <f t="shared" si="49"/>
        <v/>
      </c>
      <c r="W116" s="21" t="str">
        <f t="shared" si="50"/>
        <v/>
      </c>
    </row>
    <row r="117" spans="1:27" ht="22.5" customHeight="1" x14ac:dyDescent="0.25">
      <c r="A117" s="34"/>
      <c r="B117" s="34"/>
      <c r="C117" s="35"/>
      <c r="D117" s="36"/>
      <c r="E117" s="37"/>
      <c r="F117" s="36"/>
      <c r="G117" s="38"/>
      <c r="H117" s="39"/>
      <c r="I117" s="36"/>
      <c r="J117" s="82" t="str">
        <f t="shared" si="44"/>
        <v/>
      </c>
      <c r="K117" s="40"/>
      <c r="L117" s="39" t="str">
        <f t="shared" si="45"/>
        <v/>
      </c>
      <c r="M117" s="76" t="str">
        <f t="shared" si="46"/>
        <v/>
      </c>
      <c r="P117" s="36"/>
      <c r="Q117" s="39"/>
      <c r="R117" s="39"/>
      <c r="S117" s="21" t="str">
        <f t="shared" si="47"/>
        <v/>
      </c>
      <c r="T117" s="21" t="str">
        <f t="shared" si="47"/>
        <v/>
      </c>
      <c r="U117" s="21" t="str">
        <f t="shared" si="48"/>
        <v/>
      </c>
      <c r="V117" s="21" t="str">
        <f t="shared" si="49"/>
        <v/>
      </c>
      <c r="W117" s="21" t="str">
        <f t="shared" si="50"/>
        <v/>
      </c>
    </row>
    <row r="118" spans="1:27" ht="22.5" customHeight="1" x14ac:dyDescent="0.25">
      <c r="A118" s="34"/>
      <c r="B118" s="34"/>
      <c r="C118" s="35"/>
      <c r="D118" s="36"/>
      <c r="E118" s="37"/>
      <c r="F118" s="36"/>
      <c r="G118" s="38"/>
      <c r="H118" s="39"/>
      <c r="I118" s="36"/>
      <c r="J118" s="82" t="str">
        <f t="shared" si="44"/>
        <v/>
      </c>
      <c r="K118" s="40"/>
      <c r="L118" s="39" t="str">
        <f t="shared" si="45"/>
        <v/>
      </c>
      <c r="M118" s="76" t="str">
        <f t="shared" si="46"/>
        <v/>
      </c>
      <c r="P118" s="36"/>
      <c r="Q118" s="39"/>
      <c r="R118" s="39"/>
      <c r="S118" s="21" t="str">
        <f t="shared" si="47"/>
        <v/>
      </c>
      <c r="T118" s="21" t="str">
        <f t="shared" si="47"/>
        <v/>
      </c>
      <c r="U118" s="21" t="str">
        <f t="shared" si="48"/>
        <v/>
      </c>
      <c r="V118" s="21" t="str">
        <f t="shared" si="49"/>
        <v/>
      </c>
      <c r="W118" s="21" t="str">
        <f t="shared" si="50"/>
        <v/>
      </c>
    </row>
    <row r="119" spans="1:27" ht="22.5" customHeight="1" x14ac:dyDescent="0.25">
      <c r="A119" s="34"/>
      <c r="B119" s="34"/>
      <c r="C119" s="35"/>
      <c r="D119" s="36"/>
      <c r="E119" s="37"/>
      <c r="F119" s="36"/>
      <c r="G119" s="38"/>
      <c r="H119" s="39"/>
      <c r="I119" s="36"/>
      <c r="J119" s="82" t="str">
        <f t="shared" si="44"/>
        <v/>
      </c>
      <c r="K119" s="40"/>
      <c r="L119" s="39" t="str">
        <f t="shared" si="45"/>
        <v/>
      </c>
      <c r="M119" s="76" t="str">
        <f t="shared" si="46"/>
        <v/>
      </c>
      <c r="P119" s="36"/>
      <c r="Q119" s="39"/>
      <c r="R119" s="39"/>
      <c r="S119" s="21" t="str">
        <f t="shared" si="47"/>
        <v/>
      </c>
      <c r="T119" s="21" t="str">
        <f t="shared" si="47"/>
        <v/>
      </c>
      <c r="U119" s="21" t="str">
        <f t="shared" si="48"/>
        <v/>
      </c>
      <c r="V119" s="21" t="str">
        <f t="shared" si="49"/>
        <v/>
      </c>
      <c r="W119" s="21" t="str">
        <f t="shared" si="50"/>
        <v/>
      </c>
    </row>
    <row r="120" spans="1:27" ht="22.5" customHeight="1" x14ac:dyDescent="0.25">
      <c r="A120" s="34"/>
      <c r="B120" s="34"/>
      <c r="C120" s="35"/>
      <c r="D120" s="36"/>
      <c r="E120" s="37"/>
      <c r="F120" s="36"/>
      <c r="G120" s="38"/>
      <c r="H120" s="39"/>
      <c r="I120" s="36"/>
      <c r="J120" s="82" t="str">
        <f t="shared" si="44"/>
        <v/>
      </c>
      <c r="K120" s="40"/>
      <c r="L120" s="39" t="str">
        <f t="shared" si="45"/>
        <v/>
      </c>
      <c r="M120" s="76" t="str">
        <f t="shared" si="46"/>
        <v/>
      </c>
      <c r="P120" s="36"/>
      <c r="Q120" s="39"/>
      <c r="R120" s="39"/>
      <c r="S120" s="21" t="str">
        <f t="shared" si="47"/>
        <v/>
      </c>
      <c r="T120" s="21" t="str">
        <f t="shared" si="47"/>
        <v/>
      </c>
      <c r="U120" s="21" t="str">
        <f t="shared" si="48"/>
        <v/>
      </c>
      <c r="V120" s="21" t="str">
        <f t="shared" si="49"/>
        <v/>
      </c>
      <c r="W120" s="21" t="str">
        <f t="shared" si="50"/>
        <v/>
      </c>
    </row>
    <row r="121" spans="1:27" ht="22.5" customHeight="1" x14ac:dyDescent="0.25">
      <c r="A121" s="24"/>
      <c r="B121" s="24"/>
      <c r="C121" s="25"/>
      <c r="D121" s="36"/>
      <c r="E121" s="27"/>
      <c r="F121" s="26"/>
      <c r="G121" s="28"/>
      <c r="H121" s="29"/>
      <c r="I121" s="36"/>
      <c r="J121" s="83" t="str">
        <f t="shared" ref="J121:J144" si="51">IF(H121="","",IF(H121&gt;1,(1/((H121+1)-1))*C121,IF(H121&lt;1,(-H121)*C121,IF(H121=1,1*C121))))</f>
        <v/>
      </c>
      <c r="K121" s="30"/>
      <c r="L121" s="29" t="str">
        <f t="shared" ref="L121:L145" si="52">IF(AND(H121&gt;1,K121="L"),-(1/((H121+1)-1))*C121,IF(AND(H121&lt;1,K121="L"),-J121,IF(K121="W",+C121,IF(K121="L",-J121,IF(K121="P",0,"")))))</f>
        <v/>
      </c>
      <c r="M121" s="77" t="str">
        <f t="shared" ref="M121:M138" si="53">IFERROR((V121-W121),"")</f>
        <v/>
      </c>
      <c r="P121" s="26"/>
      <c r="Q121" s="29"/>
      <c r="R121" s="29"/>
      <c r="S121" s="21" t="str">
        <f t="shared" ref="S121:S138" si="54">IF(Q121="","",IF(Q121&lt;1,(Q121)/(Q121-1),IF(Q121&gt;=1,(1)/(Q121+1))))</f>
        <v/>
      </c>
      <c r="T121" s="21" t="str">
        <f t="shared" ref="T121:T138" si="55">IF(R121="","",IF(R121&lt;1,(R121)/(R121-1),IF(R121&gt;=1,(1)/(R121+1))))</f>
        <v/>
      </c>
      <c r="U121" s="21" t="str">
        <f t="shared" ref="U121:U138" si="56">IF(S121="","",SUM(S121+T121))</f>
        <v/>
      </c>
      <c r="V121" s="21" t="str">
        <f t="shared" ref="V121:V138" si="57">IF(S121="","",S121/U121)</f>
        <v/>
      </c>
      <c r="W121" s="21" t="str">
        <f t="shared" ref="W121:W138" si="58">IF(V121="","",IF(H121&lt;1,(-((H121*100)))/((-((H121*100)))+100),IF(H121&gt;1,100/((H121*100)+100))))</f>
        <v/>
      </c>
    </row>
    <row r="122" spans="1:27" ht="22.5" customHeight="1" x14ac:dyDescent="0.25">
      <c r="A122" s="24"/>
      <c r="B122" s="24"/>
      <c r="C122" s="25"/>
      <c r="D122" s="36"/>
      <c r="E122" s="37"/>
      <c r="F122" s="26"/>
      <c r="G122" s="28"/>
      <c r="H122" s="29"/>
      <c r="I122" s="36"/>
      <c r="J122" s="83" t="str">
        <f t="shared" si="51"/>
        <v/>
      </c>
      <c r="K122" s="40"/>
      <c r="L122" s="29" t="str">
        <f t="shared" si="52"/>
        <v/>
      </c>
      <c r="M122" s="77" t="str">
        <f t="shared" si="53"/>
        <v/>
      </c>
      <c r="P122" s="26"/>
      <c r="Q122" s="29"/>
      <c r="R122" s="29"/>
      <c r="S122" s="21" t="str">
        <f t="shared" si="54"/>
        <v/>
      </c>
      <c r="T122" s="21" t="str">
        <f t="shared" si="55"/>
        <v/>
      </c>
      <c r="U122" s="21" t="str">
        <f t="shared" si="56"/>
        <v/>
      </c>
      <c r="V122" s="21" t="str">
        <f t="shared" si="57"/>
        <v/>
      </c>
      <c r="W122" s="21" t="str">
        <f t="shared" si="58"/>
        <v/>
      </c>
    </row>
    <row r="123" spans="1:27" ht="22.5" customHeight="1" x14ac:dyDescent="0.25">
      <c r="A123" s="34"/>
      <c r="B123" s="34"/>
      <c r="C123" s="35"/>
      <c r="D123" s="36"/>
      <c r="E123" s="37"/>
      <c r="F123" s="36"/>
      <c r="G123" s="38"/>
      <c r="H123" s="39"/>
      <c r="I123" s="36"/>
      <c r="J123" s="82" t="str">
        <f t="shared" si="51"/>
        <v/>
      </c>
      <c r="K123" s="40"/>
      <c r="L123" s="39" t="str">
        <f t="shared" si="52"/>
        <v/>
      </c>
      <c r="M123" s="76" t="str">
        <f t="shared" si="53"/>
        <v/>
      </c>
      <c r="P123" s="36"/>
      <c r="Q123" s="39"/>
      <c r="R123" s="39"/>
      <c r="S123" s="21" t="str">
        <f t="shared" si="54"/>
        <v/>
      </c>
      <c r="T123" s="21" t="str">
        <f t="shared" si="55"/>
        <v/>
      </c>
      <c r="U123" s="21" t="str">
        <f t="shared" si="56"/>
        <v/>
      </c>
      <c r="V123" s="21" t="str">
        <f t="shared" si="57"/>
        <v/>
      </c>
      <c r="W123" s="21" t="str">
        <f t="shared" si="58"/>
        <v/>
      </c>
    </row>
    <row r="124" spans="1:27" ht="22.5" customHeight="1" x14ac:dyDescent="0.25">
      <c r="A124" s="34"/>
      <c r="B124" s="34"/>
      <c r="C124" s="35"/>
      <c r="D124" s="36"/>
      <c r="E124" s="37"/>
      <c r="F124" s="36"/>
      <c r="G124" s="38"/>
      <c r="H124" s="39"/>
      <c r="I124" s="36"/>
      <c r="J124" s="82" t="str">
        <f t="shared" si="51"/>
        <v/>
      </c>
      <c r="K124" s="40"/>
      <c r="L124" s="39" t="str">
        <f t="shared" si="52"/>
        <v/>
      </c>
      <c r="M124" s="76" t="str">
        <f t="shared" si="53"/>
        <v/>
      </c>
      <c r="P124" s="36"/>
      <c r="Q124" s="39"/>
      <c r="R124" s="39"/>
      <c r="S124" s="21" t="str">
        <f t="shared" si="54"/>
        <v/>
      </c>
      <c r="T124" s="21" t="str">
        <f t="shared" si="55"/>
        <v/>
      </c>
      <c r="U124" s="21" t="str">
        <f t="shared" si="56"/>
        <v/>
      </c>
      <c r="V124" s="21" t="str">
        <f t="shared" si="57"/>
        <v/>
      </c>
      <c r="W124" s="21" t="str">
        <f t="shared" si="58"/>
        <v/>
      </c>
    </row>
    <row r="125" spans="1:27" ht="22.5" customHeight="1" x14ac:dyDescent="0.25">
      <c r="A125" s="34"/>
      <c r="B125" s="34"/>
      <c r="C125" s="35"/>
      <c r="D125" s="36"/>
      <c r="E125" s="37"/>
      <c r="F125" s="36"/>
      <c r="G125" s="38"/>
      <c r="H125" s="39"/>
      <c r="I125" s="36"/>
      <c r="J125" s="82" t="str">
        <f t="shared" si="51"/>
        <v/>
      </c>
      <c r="K125" s="40"/>
      <c r="L125" s="39" t="str">
        <f t="shared" si="52"/>
        <v/>
      </c>
      <c r="M125" s="76" t="str">
        <f t="shared" si="53"/>
        <v/>
      </c>
      <c r="P125" s="36"/>
      <c r="Q125" s="39"/>
      <c r="R125" s="39"/>
      <c r="S125" s="21" t="str">
        <f t="shared" si="54"/>
        <v/>
      </c>
      <c r="T125" s="21" t="str">
        <f t="shared" si="55"/>
        <v/>
      </c>
      <c r="U125" s="21" t="str">
        <f t="shared" si="56"/>
        <v/>
      </c>
      <c r="V125" s="21" t="str">
        <f t="shared" si="57"/>
        <v/>
      </c>
      <c r="W125" s="21" t="str">
        <f t="shared" si="58"/>
        <v/>
      </c>
    </row>
    <row r="126" spans="1:27" ht="22.5" customHeight="1" x14ac:dyDescent="0.25">
      <c r="A126" s="34"/>
      <c r="B126" s="34"/>
      <c r="C126" s="35"/>
      <c r="D126" s="36"/>
      <c r="E126" s="37"/>
      <c r="F126" s="36"/>
      <c r="G126" s="38"/>
      <c r="H126" s="39"/>
      <c r="I126" s="36"/>
      <c r="J126" s="82" t="str">
        <f t="shared" si="51"/>
        <v/>
      </c>
      <c r="K126" s="40"/>
      <c r="L126" s="39" t="str">
        <f t="shared" si="52"/>
        <v/>
      </c>
      <c r="M126" s="76" t="str">
        <f t="shared" si="53"/>
        <v/>
      </c>
      <c r="P126" s="36"/>
      <c r="Q126" s="39"/>
      <c r="R126" s="39"/>
      <c r="S126" s="21" t="str">
        <f t="shared" si="54"/>
        <v/>
      </c>
      <c r="T126" s="21" t="str">
        <f t="shared" si="55"/>
        <v/>
      </c>
      <c r="U126" s="21" t="str">
        <f t="shared" si="56"/>
        <v/>
      </c>
      <c r="V126" s="21" t="str">
        <f t="shared" si="57"/>
        <v/>
      </c>
      <c r="W126" s="21" t="str">
        <f t="shared" si="58"/>
        <v/>
      </c>
    </row>
    <row r="127" spans="1:27" ht="22.5" customHeight="1" x14ac:dyDescent="0.25">
      <c r="A127" s="34"/>
      <c r="B127" s="34"/>
      <c r="C127" s="35"/>
      <c r="D127" s="36"/>
      <c r="E127" s="37"/>
      <c r="F127" s="36"/>
      <c r="G127" s="38"/>
      <c r="H127" s="39"/>
      <c r="I127" s="36"/>
      <c r="J127" s="82" t="str">
        <f t="shared" si="51"/>
        <v/>
      </c>
      <c r="K127" s="40"/>
      <c r="L127" s="39" t="str">
        <f t="shared" si="52"/>
        <v/>
      </c>
      <c r="M127" s="76" t="str">
        <f t="shared" si="53"/>
        <v/>
      </c>
      <c r="P127" s="36"/>
      <c r="Q127" s="39"/>
      <c r="R127" s="39"/>
      <c r="S127" s="21" t="str">
        <f t="shared" si="54"/>
        <v/>
      </c>
      <c r="T127" s="21" t="str">
        <f t="shared" si="55"/>
        <v/>
      </c>
      <c r="U127" s="21" t="str">
        <f t="shared" si="56"/>
        <v/>
      </c>
      <c r="V127" s="21" t="str">
        <f t="shared" si="57"/>
        <v/>
      </c>
      <c r="W127" s="21" t="str">
        <f t="shared" si="58"/>
        <v/>
      </c>
    </row>
    <row r="128" spans="1:27" ht="22.5" customHeight="1" x14ac:dyDescent="0.25">
      <c r="A128" s="34"/>
      <c r="B128" s="34"/>
      <c r="C128" s="35"/>
      <c r="D128" s="36"/>
      <c r="E128" s="37"/>
      <c r="F128" s="36"/>
      <c r="G128" s="38"/>
      <c r="H128" s="39"/>
      <c r="I128" s="36"/>
      <c r="J128" s="82" t="str">
        <f t="shared" si="51"/>
        <v/>
      </c>
      <c r="K128" s="40"/>
      <c r="L128" s="39" t="str">
        <f t="shared" si="52"/>
        <v/>
      </c>
      <c r="M128" s="76" t="str">
        <f t="shared" si="53"/>
        <v/>
      </c>
      <c r="P128" s="36"/>
      <c r="Q128" s="39"/>
      <c r="R128" s="39"/>
      <c r="S128" s="21" t="str">
        <f t="shared" si="54"/>
        <v/>
      </c>
      <c r="T128" s="21" t="str">
        <f t="shared" si="55"/>
        <v/>
      </c>
      <c r="U128" s="21" t="str">
        <f t="shared" si="56"/>
        <v/>
      </c>
      <c r="V128" s="21" t="str">
        <f t="shared" si="57"/>
        <v/>
      </c>
      <c r="W128" s="21" t="str">
        <f t="shared" si="58"/>
        <v/>
      </c>
    </row>
    <row r="129" spans="1:23" ht="22.5" customHeight="1" x14ac:dyDescent="0.25">
      <c r="A129" s="34"/>
      <c r="B129" s="34"/>
      <c r="C129" s="35"/>
      <c r="D129" s="36"/>
      <c r="E129" s="37"/>
      <c r="F129" s="36"/>
      <c r="G129" s="38"/>
      <c r="H129" s="39"/>
      <c r="I129" s="36"/>
      <c r="J129" s="82" t="str">
        <f t="shared" si="51"/>
        <v/>
      </c>
      <c r="K129" s="40"/>
      <c r="L129" s="39" t="str">
        <f t="shared" si="52"/>
        <v/>
      </c>
      <c r="M129" s="76" t="str">
        <f t="shared" si="53"/>
        <v/>
      </c>
      <c r="P129" s="36"/>
      <c r="Q129" s="39"/>
      <c r="R129" s="39"/>
      <c r="S129" s="21" t="str">
        <f t="shared" si="54"/>
        <v/>
      </c>
      <c r="T129" s="21" t="str">
        <f t="shared" si="55"/>
        <v/>
      </c>
      <c r="U129" s="21" t="str">
        <f t="shared" si="56"/>
        <v/>
      </c>
      <c r="V129" s="21" t="str">
        <f t="shared" si="57"/>
        <v/>
      </c>
      <c r="W129" s="21" t="str">
        <f t="shared" si="58"/>
        <v/>
      </c>
    </row>
    <row r="130" spans="1:23" ht="22.5" customHeight="1" x14ac:dyDescent="0.25">
      <c r="A130" s="34"/>
      <c r="B130" s="34"/>
      <c r="C130" s="35"/>
      <c r="D130" s="36"/>
      <c r="E130" s="37"/>
      <c r="F130" s="36"/>
      <c r="G130" s="38"/>
      <c r="H130" s="39"/>
      <c r="I130" s="36"/>
      <c r="J130" s="82" t="str">
        <f t="shared" si="51"/>
        <v/>
      </c>
      <c r="K130" s="40"/>
      <c r="L130" s="39" t="str">
        <f t="shared" si="52"/>
        <v/>
      </c>
      <c r="M130" s="76" t="str">
        <f t="shared" si="53"/>
        <v/>
      </c>
      <c r="P130" s="36"/>
      <c r="Q130" s="39"/>
      <c r="R130" s="39"/>
      <c r="S130" s="21" t="str">
        <f t="shared" si="54"/>
        <v/>
      </c>
      <c r="T130" s="21" t="str">
        <f t="shared" si="55"/>
        <v/>
      </c>
      <c r="U130" s="21" t="str">
        <f t="shared" si="56"/>
        <v/>
      </c>
      <c r="V130" s="21" t="str">
        <f t="shared" si="57"/>
        <v/>
      </c>
      <c r="W130" s="21" t="str">
        <f t="shared" si="58"/>
        <v/>
      </c>
    </row>
    <row r="131" spans="1:23" ht="22.5" customHeight="1" x14ac:dyDescent="0.25">
      <c r="A131" s="34"/>
      <c r="B131" s="34"/>
      <c r="C131" s="35"/>
      <c r="D131" s="36"/>
      <c r="E131" s="37"/>
      <c r="F131" s="36"/>
      <c r="G131" s="38"/>
      <c r="H131" s="39"/>
      <c r="I131" s="36"/>
      <c r="J131" s="82" t="str">
        <f t="shared" si="51"/>
        <v/>
      </c>
      <c r="K131" s="40"/>
      <c r="L131" s="39" t="str">
        <f t="shared" si="52"/>
        <v/>
      </c>
      <c r="M131" s="76" t="str">
        <f t="shared" si="53"/>
        <v/>
      </c>
      <c r="P131" s="36"/>
      <c r="Q131" s="39"/>
      <c r="R131" s="39"/>
      <c r="S131" s="21" t="str">
        <f t="shared" si="54"/>
        <v/>
      </c>
      <c r="T131" s="21" t="str">
        <f t="shared" si="55"/>
        <v/>
      </c>
      <c r="U131" s="21" t="str">
        <f t="shared" si="56"/>
        <v/>
      </c>
      <c r="V131" s="21" t="str">
        <f t="shared" si="57"/>
        <v/>
      </c>
      <c r="W131" s="21" t="str">
        <f t="shared" si="58"/>
        <v/>
      </c>
    </row>
    <row r="132" spans="1:23" ht="22.5" customHeight="1" x14ac:dyDescent="0.25">
      <c r="A132" s="34"/>
      <c r="B132" s="34"/>
      <c r="C132" s="35"/>
      <c r="D132" s="36"/>
      <c r="E132" s="37"/>
      <c r="F132" s="36"/>
      <c r="G132" s="38"/>
      <c r="H132" s="39"/>
      <c r="I132" s="36"/>
      <c r="J132" s="82" t="str">
        <f t="shared" si="51"/>
        <v/>
      </c>
      <c r="K132" s="40"/>
      <c r="L132" s="39" t="str">
        <f t="shared" si="52"/>
        <v/>
      </c>
      <c r="M132" s="76" t="str">
        <f t="shared" si="53"/>
        <v/>
      </c>
      <c r="P132" s="36"/>
      <c r="Q132" s="39"/>
      <c r="R132" s="39"/>
      <c r="S132" s="21" t="str">
        <f t="shared" si="54"/>
        <v/>
      </c>
      <c r="T132" s="21" t="str">
        <f t="shared" si="55"/>
        <v/>
      </c>
      <c r="U132" s="21" t="str">
        <f t="shared" si="56"/>
        <v/>
      </c>
      <c r="V132" s="21" t="str">
        <f t="shared" si="57"/>
        <v/>
      </c>
      <c r="W132" s="21" t="str">
        <f t="shared" si="58"/>
        <v/>
      </c>
    </row>
    <row r="133" spans="1:23" ht="22.5" customHeight="1" x14ac:dyDescent="0.25">
      <c r="A133" s="34"/>
      <c r="B133" s="34"/>
      <c r="C133" s="35"/>
      <c r="D133" s="36"/>
      <c r="E133" s="37"/>
      <c r="F133" s="36"/>
      <c r="G133" s="38"/>
      <c r="H133" s="39"/>
      <c r="I133" s="36"/>
      <c r="J133" s="82" t="str">
        <f t="shared" si="51"/>
        <v/>
      </c>
      <c r="K133" s="40"/>
      <c r="L133" s="39" t="str">
        <f t="shared" si="52"/>
        <v/>
      </c>
      <c r="M133" s="76" t="str">
        <f t="shared" si="53"/>
        <v/>
      </c>
      <c r="P133" s="36"/>
      <c r="Q133" s="39"/>
      <c r="R133" s="39"/>
      <c r="S133" s="21" t="str">
        <f t="shared" si="54"/>
        <v/>
      </c>
      <c r="T133" s="21" t="str">
        <f t="shared" si="55"/>
        <v/>
      </c>
      <c r="U133" s="21" t="str">
        <f t="shared" si="56"/>
        <v/>
      </c>
      <c r="V133" s="21" t="str">
        <f t="shared" si="57"/>
        <v/>
      </c>
      <c r="W133" s="21" t="str">
        <f t="shared" si="58"/>
        <v/>
      </c>
    </row>
    <row r="134" spans="1:23" ht="22.5" customHeight="1" x14ac:dyDescent="0.25">
      <c r="A134" s="34"/>
      <c r="B134" s="34"/>
      <c r="C134" s="35"/>
      <c r="D134" s="36"/>
      <c r="E134" s="37"/>
      <c r="F134" s="36"/>
      <c r="G134" s="38"/>
      <c r="H134" s="39"/>
      <c r="I134" s="36"/>
      <c r="J134" s="82" t="str">
        <f t="shared" si="51"/>
        <v/>
      </c>
      <c r="K134" s="40"/>
      <c r="L134" s="39" t="str">
        <f t="shared" si="52"/>
        <v/>
      </c>
      <c r="M134" s="76" t="str">
        <f t="shared" si="53"/>
        <v/>
      </c>
      <c r="P134" s="36"/>
      <c r="Q134" s="39"/>
      <c r="R134" s="39"/>
      <c r="S134" s="21" t="str">
        <f t="shared" si="54"/>
        <v/>
      </c>
      <c r="T134" s="21" t="str">
        <f t="shared" si="55"/>
        <v/>
      </c>
      <c r="U134" s="21" t="str">
        <f t="shared" si="56"/>
        <v/>
      </c>
      <c r="V134" s="21" t="str">
        <f t="shared" si="57"/>
        <v/>
      </c>
      <c r="W134" s="21" t="str">
        <f t="shared" si="58"/>
        <v/>
      </c>
    </row>
    <row r="135" spans="1:23" ht="22.5" customHeight="1" x14ac:dyDescent="0.25">
      <c r="A135" s="34"/>
      <c r="B135" s="34"/>
      <c r="C135" s="35"/>
      <c r="D135" s="36"/>
      <c r="E135" s="37"/>
      <c r="F135" s="36"/>
      <c r="G135" s="38"/>
      <c r="H135" s="39"/>
      <c r="I135" s="36"/>
      <c r="J135" s="82" t="str">
        <f t="shared" si="51"/>
        <v/>
      </c>
      <c r="K135" s="40"/>
      <c r="L135" s="39" t="str">
        <f t="shared" si="52"/>
        <v/>
      </c>
      <c r="M135" s="76" t="str">
        <f t="shared" si="53"/>
        <v/>
      </c>
      <c r="P135" s="36"/>
      <c r="Q135" s="39"/>
      <c r="R135" s="39"/>
      <c r="S135" s="21" t="str">
        <f t="shared" si="54"/>
        <v/>
      </c>
      <c r="T135" s="21" t="str">
        <f t="shared" si="55"/>
        <v/>
      </c>
      <c r="U135" s="21" t="str">
        <f t="shared" si="56"/>
        <v/>
      </c>
      <c r="V135" s="21" t="str">
        <f t="shared" si="57"/>
        <v/>
      </c>
      <c r="W135" s="21" t="str">
        <f t="shared" si="58"/>
        <v/>
      </c>
    </row>
    <row r="136" spans="1:23" ht="22.5" customHeight="1" x14ac:dyDescent="0.25">
      <c r="A136" s="24"/>
      <c r="B136" s="24"/>
      <c r="C136" s="25"/>
      <c r="D136" s="26"/>
      <c r="E136" s="27"/>
      <c r="F136" s="26"/>
      <c r="G136" s="28"/>
      <c r="H136" s="29"/>
      <c r="I136" s="26"/>
      <c r="J136" s="83" t="str">
        <f t="shared" si="51"/>
        <v/>
      </c>
      <c r="K136" s="30"/>
      <c r="L136" s="29" t="str">
        <f t="shared" si="52"/>
        <v/>
      </c>
      <c r="M136" s="77" t="str">
        <f t="shared" si="53"/>
        <v/>
      </c>
      <c r="P136" s="60"/>
      <c r="Q136" s="20"/>
      <c r="R136" s="20"/>
      <c r="S136" s="21" t="str">
        <f t="shared" si="54"/>
        <v/>
      </c>
      <c r="T136" s="21" t="str">
        <f t="shared" si="55"/>
        <v/>
      </c>
      <c r="U136" s="21" t="str">
        <f t="shared" si="56"/>
        <v/>
      </c>
      <c r="V136" s="21" t="str">
        <f t="shared" si="57"/>
        <v/>
      </c>
      <c r="W136" s="21" t="str">
        <f t="shared" si="58"/>
        <v/>
      </c>
    </row>
    <row r="137" spans="1:23" ht="22.5" customHeight="1" x14ac:dyDescent="0.25">
      <c r="A137" s="24"/>
      <c r="B137" s="24"/>
      <c r="C137" s="25"/>
      <c r="D137" s="26"/>
      <c r="E137" s="27"/>
      <c r="F137" s="26"/>
      <c r="G137" s="28"/>
      <c r="H137" s="29"/>
      <c r="I137" s="26"/>
      <c r="J137" s="83" t="str">
        <f t="shared" si="51"/>
        <v/>
      </c>
      <c r="K137" s="30"/>
      <c r="L137" s="29" t="str">
        <f t="shared" si="52"/>
        <v/>
      </c>
      <c r="M137" s="77" t="str">
        <f t="shared" si="53"/>
        <v/>
      </c>
      <c r="P137" s="60"/>
      <c r="Q137" s="20"/>
      <c r="R137" s="20"/>
      <c r="S137" s="21" t="str">
        <f t="shared" si="54"/>
        <v/>
      </c>
      <c r="T137" s="21" t="str">
        <f t="shared" si="55"/>
        <v/>
      </c>
      <c r="U137" s="21" t="str">
        <f t="shared" si="56"/>
        <v/>
      </c>
      <c r="V137" s="21" t="str">
        <f t="shared" si="57"/>
        <v/>
      </c>
      <c r="W137" s="21" t="str">
        <f t="shared" si="58"/>
        <v/>
      </c>
    </row>
    <row r="138" spans="1:23" ht="22.5" customHeight="1" x14ac:dyDescent="0.25">
      <c r="G138" s="15"/>
      <c r="J138" s="83" t="str">
        <f t="shared" si="51"/>
        <v/>
      </c>
      <c r="K138" s="30"/>
      <c r="L138" s="29" t="str">
        <f t="shared" si="52"/>
        <v/>
      </c>
      <c r="M138" s="77" t="str">
        <f t="shared" si="53"/>
        <v/>
      </c>
      <c r="P138" s="26"/>
      <c r="Q138" s="29"/>
      <c r="R138" s="29"/>
      <c r="S138" s="21" t="str">
        <f t="shared" si="54"/>
        <v/>
      </c>
      <c r="T138" s="21" t="str">
        <f t="shared" si="55"/>
        <v/>
      </c>
      <c r="U138" s="21" t="str">
        <f t="shared" si="56"/>
        <v/>
      </c>
      <c r="V138" s="21" t="str">
        <f t="shared" si="57"/>
        <v/>
      </c>
      <c r="W138" s="21" t="str">
        <f t="shared" si="58"/>
        <v/>
      </c>
    </row>
    <row r="139" spans="1:23" ht="22.5" customHeight="1" x14ac:dyDescent="0.25">
      <c r="G139" s="15"/>
      <c r="J139" s="83" t="str">
        <f t="shared" si="51"/>
        <v/>
      </c>
      <c r="K139" s="30"/>
      <c r="L139" s="29" t="str">
        <f t="shared" si="52"/>
        <v/>
      </c>
      <c r="M139" s="77"/>
      <c r="P139" s="60"/>
      <c r="Q139" s="20"/>
      <c r="R139" s="20"/>
      <c r="S139" s="21"/>
      <c r="T139" s="21"/>
      <c r="U139" s="21"/>
      <c r="V139" s="21"/>
      <c r="W139" s="21"/>
    </row>
    <row r="140" spans="1:23" ht="22.5" customHeight="1" x14ac:dyDescent="0.25">
      <c r="G140" s="15"/>
      <c r="J140" s="83" t="str">
        <f t="shared" si="51"/>
        <v/>
      </c>
      <c r="K140" s="30"/>
      <c r="L140" s="29" t="str">
        <f t="shared" si="52"/>
        <v/>
      </c>
      <c r="M140" s="77"/>
      <c r="P140" s="60"/>
      <c r="Q140" s="20"/>
      <c r="R140" s="20"/>
      <c r="S140" s="21"/>
      <c r="T140" s="21"/>
      <c r="U140" s="21"/>
      <c r="V140" s="21"/>
      <c r="W140" s="21"/>
    </row>
    <row r="141" spans="1:23" ht="22.5" customHeight="1" x14ac:dyDescent="0.25">
      <c r="G141" s="15"/>
      <c r="J141" s="83" t="str">
        <f t="shared" si="51"/>
        <v/>
      </c>
      <c r="K141" s="30"/>
      <c r="L141" s="29" t="str">
        <f t="shared" si="52"/>
        <v/>
      </c>
      <c r="M141" s="77"/>
      <c r="P141" s="60"/>
      <c r="Q141" s="20"/>
      <c r="R141" s="20"/>
      <c r="S141" s="21"/>
      <c r="T141" s="21"/>
      <c r="U141" s="21"/>
      <c r="V141" s="21"/>
      <c r="W141" s="21"/>
    </row>
    <row r="142" spans="1:23" ht="22.5" customHeight="1" x14ac:dyDescent="0.25">
      <c r="G142" s="15"/>
      <c r="J142" s="83" t="str">
        <f t="shared" si="51"/>
        <v/>
      </c>
      <c r="K142" s="30"/>
      <c r="L142" s="29" t="str">
        <f t="shared" si="52"/>
        <v/>
      </c>
      <c r="M142" s="77"/>
      <c r="P142" s="60"/>
      <c r="Q142" s="20"/>
      <c r="R142" s="20"/>
      <c r="S142" s="21"/>
      <c r="T142" s="21"/>
      <c r="U142" s="21"/>
      <c r="V142" s="21"/>
      <c r="W142" s="21"/>
    </row>
    <row r="143" spans="1:23" ht="22.5" customHeight="1" x14ac:dyDescent="0.25">
      <c r="G143" s="15"/>
      <c r="J143" s="83" t="str">
        <f t="shared" si="51"/>
        <v/>
      </c>
      <c r="K143" s="30"/>
      <c r="L143" s="29" t="str">
        <f t="shared" si="52"/>
        <v/>
      </c>
      <c r="M143" s="77"/>
      <c r="P143" s="60"/>
      <c r="Q143" s="20"/>
      <c r="R143" s="20"/>
      <c r="S143" s="21"/>
      <c r="T143" s="21"/>
      <c r="U143" s="21"/>
      <c r="V143" s="21"/>
      <c r="W143" s="21"/>
    </row>
    <row r="144" spans="1:23" ht="22.5" customHeight="1" x14ac:dyDescent="0.25">
      <c r="G144" s="15"/>
      <c r="J144" s="83" t="str">
        <f t="shared" si="51"/>
        <v/>
      </c>
      <c r="K144" s="30"/>
      <c r="L144" s="29" t="str">
        <f t="shared" si="52"/>
        <v/>
      </c>
      <c r="M144" s="77"/>
      <c r="P144" s="60"/>
      <c r="Q144" s="20"/>
      <c r="R144" s="20"/>
      <c r="S144" s="21"/>
      <c r="T144" s="21"/>
      <c r="U144" s="21"/>
      <c r="V144" s="21"/>
      <c r="W144" s="21"/>
    </row>
    <row r="145" spans="7:23" ht="22.5" customHeight="1" x14ac:dyDescent="0.25">
      <c r="G145" s="15"/>
      <c r="J145" s="78" t="str">
        <f>IF(H145="","",IF(H145&gt;1,(1/((H145+1)-1))*C145,IF(H145&lt;1,(-H145)*C145,IF(H145=1,1*C145))))</f>
        <v/>
      </c>
      <c r="K145" s="18"/>
      <c r="L145" s="8" t="str">
        <f t="shared" si="52"/>
        <v/>
      </c>
      <c r="M145" s="77"/>
      <c r="P145" s="60"/>
      <c r="Q145" s="20"/>
      <c r="R145" s="20"/>
      <c r="S145" s="21"/>
      <c r="T145" s="21"/>
      <c r="U145" s="21"/>
      <c r="V145" s="21"/>
      <c r="W145" s="21"/>
    </row>
    <row r="146" spans="7:23" ht="22.5" customHeight="1" x14ac:dyDescent="0.25">
      <c r="G146" s="15"/>
      <c r="J146" s="83" t="str">
        <f>IF(H146="","",IF(H146&gt;1,(1/((H146+1)-1))*C146,IF(H146&lt;1,(-H146)*C146,IF(H146=1,1*C146))))</f>
        <v/>
      </c>
      <c r="K146" s="30"/>
      <c r="L146" s="29" t="str">
        <f>IF(AND(H146&gt;1,K146="L"),-(1/((H146+1)-1))*C146,IF(AND(H146&lt;1,K146="L"),-J146,IF(K146="W",+C146,IF(K146="L",-J146,IF(K146="P",0,"")))))</f>
        <v/>
      </c>
      <c r="M146" s="77"/>
      <c r="P146" s="60"/>
      <c r="Q146" s="20"/>
      <c r="R146" s="20"/>
      <c r="S146" s="21"/>
      <c r="T146" s="21"/>
      <c r="U146" s="21"/>
      <c r="V146" s="21"/>
      <c r="W146" s="21"/>
    </row>
    <row r="147" spans="7:23" ht="22.5" customHeight="1" x14ac:dyDescent="0.25">
      <c r="P147" s="60"/>
      <c r="Q147" s="20"/>
      <c r="R147" s="20"/>
      <c r="S147" s="21"/>
      <c r="T147" s="21"/>
      <c r="U147" s="21"/>
      <c r="V147" s="21"/>
      <c r="W147" s="21"/>
    </row>
    <row r="148" spans="7:23" ht="22.5" customHeight="1" x14ac:dyDescent="0.25">
      <c r="P148" s="60"/>
      <c r="Q148" s="20"/>
      <c r="R148" s="20"/>
      <c r="S148" s="21"/>
      <c r="T148" s="21"/>
      <c r="U148" s="21"/>
      <c r="V148" s="21"/>
      <c r="W148" s="21"/>
    </row>
    <row r="149" spans="7:23" ht="22.5" customHeight="1" x14ac:dyDescent="0.25">
      <c r="P149" s="60"/>
      <c r="Q149" s="20"/>
      <c r="R149" s="20"/>
      <c r="S149" s="21"/>
      <c r="T149" s="21"/>
      <c r="U149" s="21"/>
      <c r="V149" s="21"/>
      <c r="W149" s="21"/>
    </row>
    <row r="150" spans="7:23" ht="22.5" customHeight="1" x14ac:dyDescent="0.25">
      <c r="P150" s="60"/>
      <c r="Q150" s="20"/>
      <c r="R150" s="20"/>
      <c r="S150" s="21"/>
      <c r="T150" s="21"/>
      <c r="U150" s="21"/>
      <c r="V150" s="21"/>
      <c r="W150" s="21"/>
    </row>
    <row r="151" spans="7:23" ht="22.5" customHeight="1" x14ac:dyDescent="0.25">
      <c r="P151" s="60"/>
      <c r="Q151" s="20"/>
      <c r="R151" s="20"/>
      <c r="S151" s="21"/>
      <c r="T151" s="21"/>
      <c r="U151" s="21"/>
      <c r="V151" s="21"/>
      <c r="W151" s="21"/>
    </row>
    <row r="152" spans="7:23" ht="22.5" customHeight="1" x14ac:dyDescent="0.25">
      <c r="P152" s="60"/>
      <c r="Q152" s="20"/>
      <c r="R152" s="20"/>
      <c r="S152" s="21"/>
      <c r="T152" s="21"/>
      <c r="U152" s="21"/>
      <c r="V152" s="21"/>
      <c r="W152" s="21"/>
    </row>
    <row r="153" spans="7:23" ht="22.5" customHeight="1" x14ac:dyDescent="0.25">
      <c r="P153" s="60"/>
      <c r="Q153" s="20"/>
      <c r="R153" s="20"/>
      <c r="S153" s="21"/>
      <c r="T153" s="21"/>
      <c r="U153" s="21"/>
      <c r="V153" s="21"/>
      <c r="W153" s="21"/>
    </row>
    <row r="154" spans="7:23" ht="22.5" customHeight="1" x14ac:dyDescent="0.25">
      <c r="P154" s="60"/>
      <c r="Q154" s="20"/>
      <c r="R154" s="20"/>
      <c r="S154" s="21"/>
      <c r="T154" s="21"/>
      <c r="U154" s="21"/>
      <c r="V154" s="21"/>
      <c r="W154" s="21"/>
    </row>
    <row r="155" spans="7:23" ht="22.5" customHeight="1" x14ac:dyDescent="0.25">
      <c r="P155" s="61"/>
      <c r="Q155" s="19"/>
      <c r="R155" s="19"/>
      <c r="S155" s="21"/>
      <c r="T155" s="21"/>
      <c r="U155" s="21"/>
      <c r="V155" s="21"/>
      <c r="W155" s="21"/>
    </row>
    <row r="156" spans="7:23" ht="22.5" customHeight="1" x14ac:dyDescent="0.25">
      <c r="Q156" s="8"/>
      <c r="R156" s="8"/>
      <c r="S156" s="21" t="str">
        <f>IF(Q156="","",IF(Q156&lt;1,(Q156)/(Q156-1),IF(Q156&gt;=1,(1)/(Q156+1))))</f>
        <v/>
      </c>
      <c r="T156" s="21" t="str">
        <f>IF(R156="","",IF(R156&lt;1,(R156)/(R156-1),IF(R156&gt;=1,(1)/(R156+1))))</f>
        <v/>
      </c>
      <c r="U156" s="21" t="str">
        <f>IF(S156="","",SUM(S156+T156))</f>
        <v/>
      </c>
      <c r="V156" s="21" t="str">
        <f>IF(S156="","",S156/U156)</f>
        <v/>
      </c>
      <c r="W156" s="21" t="str">
        <f>IF(V156="","",IF(H156&lt;1,(-((H156*100)))/((-((H156*100)))+100),IF(H156&gt;1,100/((H156*100)+100))))</f>
        <v/>
      </c>
    </row>
    <row r="157" spans="7:23" ht="22.5" customHeight="1" x14ac:dyDescent="0.25">
      <c r="Q157" s="8"/>
      <c r="R157" s="8"/>
      <c r="S157" s="21"/>
      <c r="T157" s="21"/>
      <c r="U157" s="21"/>
      <c r="V157" s="21"/>
      <c r="W157" s="21"/>
    </row>
    <row r="158" spans="7:23" ht="22.5" customHeight="1" x14ac:dyDescent="0.25">
      <c r="Q158" s="8"/>
      <c r="R158" s="8"/>
      <c r="S158" s="21"/>
      <c r="T158" s="21"/>
      <c r="U158" s="21"/>
      <c r="V158" s="21"/>
      <c r="W158" s="21"/>
    </row>
    <row r="159" spans="7:23" ht="22.5" customHeight="1" x14ac:dyDescent="0.25">
      <c r="Q159" s="8"/>
      <c r="R159" s="8"/>
      <c r="S159" s="21"/>
      <c r="T159" s="21"/>
      <c r="U159" s="21"/>
      <c r="V159" s="21"/>
      <c r="W159" s="21"/>
    </row>
    <row r="160" spans="7:23" ht="22.5" customHeight="1" x14ac:dyDescent="0.25">
      <c r="Q160" s="8"/>
      <c r="R160" s="8"/>
      <c r="S160" s="21"/>
      <c r="T160" s="21"/>
      <c r="U160" s="21"/>
      <c r="V160" s="21"/>
      <c r="W160" s="21"/>
    </row>
    <row r="161" spans="1:23" ht="22.5" customHeight="1" x14ac:dyDescent="0.25">
      <c r="Q161" s="8"/>
      <c r="R161" s="8"/>
      <c r="S161" s="21"/>
      <c r="T161" s="21"/>
      <c r="U161" s="21"/>
      <c r="V161" s="21"/>
      <c r="W161" s="21"/>
    </row>
    <row r="170" spans="1:23" s="7" customFormat="1" ht="22.5" customHeight="1" x14ac:dyDescent="0.25">
      <c r="A170" s="3"/>
      <c r="B170" s="3"/>
      <c r="C170" s="4"/>
      <c r="D170" s="5"/>
      <c r="E170" s="10"/>
      <c r="F170" s="5"/>
      <c r="G170" s="17"/>
      <c r="H170" s="8"/>
      <c r="I170" s="5"/>
      <c r="J170" s="78"/>
      <c r="M170" s="31"/>
      <c r="N170" s="8"/>
      <c r="O170" s="69"/>
      <c r="P170" s="5"/>
      <c r="Q170" s="9"/>
      <c r="R170" s="9"/>
      <c r="S170" s="22"/>
      <c r="T170" s="22"/>
      <c r="U170" s="22"/>
      <c r="V170" s="22"/>
      <c r="W170" s="22"/>
    </row>
    <row r="171" spans="1:23" s="7" customFormat="1" ht="22.5" customHeight="1" x14ac:dyDescent="0.25">
      <c r="A171" s="3"/>
      <c r="B171" s="3"/>
      <c r="C171" s="4"/>
      <c r="D171" s="5"/>
      <c r="E171" s="10"/>
      <c r="F171" s="5"/>
      <c r="G171" s="17"/>
      <c r="H171" s="8"/>
      <c r="I171" s="5"/>
      <c r="J171" s="78"/>
      <c r="M171" s="31"/>
      <c r="N171" s="8"/>
      <c r="O171" s="69"/>
      <c r="P171" s="5"/>
      <c r="Q171" s="9"/>
      <c r="R171" s="9"/>
      <c r="S171" s="22"/>
      <c r="T171" s="22"/>
      <c r="U171" s="22"/>
      <c r="V171" s="22"/>
      <c r="W171" s="22"/>
    </row>
    <row r="172" spans="1:23" s="7" customFormat="1" ht="22.5" customHeight="1" x14ac:dyDescent="0.25">
      <c r="A172" s="3"/>
      <c r="B172" s="3"/>
      <c r="C172" s="4"/>
      <c r="D172" s="5"/>
      <c r="E172" s="10"/>
      <c r="F172" s="5"/>
      <c r="G172" s="17"/>
      <c r="H172" s="8"/>
      <c r="I172" s="5"/>
      <c r="J172" s="78"/>
      <c r="M172" s="31"/>
      <c r="N172" s="8"/>
      <c r="O172" s="69"/>
      <c r="P172" s="5"/>
      <c r="Q172" s="9"/>
      <c r="R172" s="9"/>
      <c r="S172" s="22"/>
      <c r="T172" s="22"/>
      <c r="U172" s="22"/>
      <c r="V172" s="22"/>
      <c r="W172" s="22"/>
    </row>
    <row r="173" spans="1:23" s="7" customFormat="1" ht="22.5" customHeight="1" x14ac:dyDescent="0.25">
      <c r="A173" s="3"/>
      <c r="B173" s="3"/>
      <c r="C173" s="4"/>
      <c r="D173" s="5"/>
      <c r="E173" s="10"/>
      <c r="F173" s="5"/>
      <c r="G173" s="17"/>
      <c r="H173" s="8"/>
      <c r="I173" s="5"/>
      <c r="J173" s="78"/>
      <c r="M173" s="31"/>
      <c r="N173" s="8"/>
      <c r="O173" s="69"/>
      <c r="P173" s="5"/>
      <c r="Q173" s="9"/>
      <c r="R173" s="9"/>
      <c r="S173" s="22"/>
      <c r="T173" s="22"/>
      <c r="U173" s="22"/>
      <c r="V173" s="22"/>
      <c r="W173" s="22"/>
    </row>
    <row r="174" spans="1:23" s="7" customFormat="1" ht="22.5" customHeight="1" x14ac:dyDescent="0.25">
      <c r="A174" s="3"/>
      <c r="B174" s="3"/>
      <c r="C174" s="4"/>
      <c r="D174" s="5"/>
      <c r="E174" s="10"/>
      <c r="F174" s="5"/>
      <c r="G174" s="17"/>
      <c r="H174" s="8"/>
      <c r="I174" s="5"/>
      <c r="J174" s="78"/>
      <c r="M174" s="31"/>
      <c r="N174" s="8"/>
      <c r="O174" s="69"/>
      <c r="P174" s="5"/>
      <c r="Q174" s="9"/>
      <c r="R174" s="9"/>
      <c r="S174" s="22"/>
      <c r="T174" s="22"/>
      <c r="U174" s="22"/>
      <c r="V174" s="22"/>
      <c r="W174" s="22"/>
    </row>
    <row r="175" spans="1:23" s="7" customFormat="1" ht="22.5" customHeight="1" x14ac:dyDescent="0.25">
      <c r="A175" s="3"/>
      <c r="B175" s="3"/>
      <c r="C175" s="4"/>
      <c r="D175" s="5"/>
      <c r="E175" s="10"/>
      <c r="F175" s="5"/>
      <c r="G175" s="17"/>
      <c r="H175" s="8"/>
      <c r="I175" s="5"/>
      <c r="J175" s="78"/>
      <c r="M175" s="31"/>
      <c r="N175" s="8"/>
      <c r="O175" s="69"/>
      <c r="P175" s="5"/>
      <c r="S175" s="23"/>
      <c r="T175" s="23"/>
      <c r="U175" s="23"/>
      <c r="V175" s="23"/>
      <c r="W175" s="23"/>
    </row>
    <row r="176" spans="1:23" s="7" customFormat="1" ht="22.5" customHeight="1" x14ac:dyDescent="0.25">
      <c r="A176" s="3"/>
      <c r="B176" s="3"/>
      <c r="C176" s="4"/>
      <c r="D176" s="5"/>
      <c r="E176" s="10"/>
      <c r="F176" s="5"/>
      <c r="G176" s="17"/>
      <c r="H176" s="8"/>
      <c r="I176" s="5"/>
      <c r="J176" s="78"/>
      <c r="M176" s="31"/>
      <c r="N176" s="8"/>
      <c r="O176" s="69"/>
      <c r="P176" s="5"/>
      <c r="S176" s="23"/>
      <c r="T176" s="23"/>
      <c r="U176" s="23"/>
      <c r="V176" s="23"/>
      <c r="W176" s="23"/>
    </row>
    <row r="177" spans="1:23" s="7" customFormat="1" ht="22.5" customHeight="1" x14ac:dyDescent="0.25">
      <c r="A177" s="3"/>
      <c r="B177" s="3"/>
      <c r="C177" s="4"/>
      <c r="D177" s="5"/>
      <c r="E177" s="10"/>
      <c r="F177" s="5"/>
      <c r="G177" s="17"/>
      <c r="H177" s="8"/>
      <c r="I177" s="5"/>
      <c r="J177" s="78"/>
      <c r="M177" s="31"/>
      <c r="N177" s="8"/>
      <c r="O177" s="69"/>
      <c r="P177" s="5"/>
      <c r="S177" s="23"/>
      <c r="T177" s="23"/>
      <c r="U177" s="23"/>
      <c r="V177" s="23"/>
      <c r="W177" s="23"/>
    </row>
    <row r="178" spans="1:23" s="7" customFormat="1" ht="22.5" customHeight="1" x14ac:dyDescent="0.25">
      <c r="A178" s="3"/>
      <c r="B178" s="3"/>
      <c r="C178" s="4"/>
      <c r="D178" s="5"/>
      <c r="E178" s="10"/>
      <c r="F178" s="5"/>
      <c r="G178" s="17"/>
      <c r="H178" s="8"/>
      <c r="I178" s="5"/>
      <c r="J178" s="78"/>
      <c r="M178" s="31"/>
      <c r="N178" s="8"/>
      <c r="O178" s="69"/>
      <c r="P178" s="5"/>
      <c r="S178" s="23"/>
      <c r="T178" s="23"/>
      <c r="U178" s="23"/>
      <c r="V178" s="23"/>
      <c r="W178" s="23"/>
    </row>
    <row r="179" spans="1:23" s="7" customFormat="1" ht="22.5" customHeight="1" x14ac:dyDescent="0.25">
      <c r="A179" s="3"/>
      <c r="B179" s="3"/>
      <c r="C179" s="4"/>
      <c r="D179" s="5"/>
      <c r="E179" s="10"/>
      <c r="F179" s="5"/>
      <c r="G179" s="17"/>
      <c r="H179" s="8"/>
      <c r="I179" s="5"/>
      <c r="J179" s="78"/>
      <c r="M179" s="31"/>
      <c r="N179" s="8"/>
      <c r="O179" s="69"/>
      <c r="P179" s="5"/>
      <c r="S179" s="23"/>
      <c r="T179" s="23"/>
      <c r="U179" s="23"/>
      <c r="V179" s="23"/>
      <c r="W179" s="23"/>
    </row>
    <row r="180" spans="1:23" s="7" customFormat="1" ht="22.5" customHeight="1" x14ac:dyDescent="0.25">
      <c r="A180" s="3"/>
      <c r="B180" s="3"/>
      <c r="C180" s="4"/>
      <c r="D180" s="5"/>
      <c r="E180" s="10"/>
      <c r="F180" s="5"/>
      <c r="G180" s="17"/>
      <c r="H180" s="8"/>
      <c r="I180" s="5"/>
      <c r="J180" s="78"/>
      <c r="M180" s="31"/>
      <c r="N180" s="8"/>
      <c r="O180" s="69"/>
      <c r="P180" s="5"/>
      <c r="S180" s="23"/>
      <c r="T180" s="23"/>
      <c r="U180" s="23"/>
      <c r="V180" s="23"/>
      <c r="W180" s="23"/>
    </row>
    <row r="181" spans="1:23" s="7" customFormat="1" ht="22.5" customHeight="1" x14ac:dyDescent="0.25">
      <c r="A181" s="3"/>
      <c r="B181" s="3"/>
      <c r="C181" s="4"/>
      <c r="D181" s="5"/>
      <c r="E181" s="10"/>
      <c r="F181" s="5"/>
      <c r="G181" s="17"/>
      <c r="H181" s="8"/>
      <c r="I181" s="5"/>
      <c r="J181" s="78"/>
      <c r="M181" s="31"/>
      <c r="N181" s="8"/>
      <c r="O181" s="69"/>
      <c r="P181" s="5"/>
      <c r="S181" s="23"/>
      <c r="T181" s="23"/>
      <c r="U181" s="23"/>
      <c r="V181" s="23"/>
      <c r="W181" s="23"/>
    </row>
    <row r="182" spans="1:23" s="7" customFormat="1" ht="22.5" customHeight="1" x14ac:dyDescent="0.25">
      <c r="A182" s="3"/>
      <c r="B182" s="3"/>
      <c r="C182" s="4"/>
      <c r="D182" s="5"/>
      <c r="E182" s="10"/>
      <c r="F182" s="5"/>
      <c r="G182" s="17"/>
      <c r="H182" s="8"/>
      <c r="I182" s="5"/>
      <c r="J182" s="78"/>
      <c r="M182" s="31"/>
      <c r="N182" s="8"/>
      <c r="O182" s="69"/>
      <c r="P182" s="5"/>
      <c r="S182" s="23"/>
      <c r="T182" s="23"/>
      <c r="U182" s="23"/>
      <c r="V182" s="23"/>
      <c r="W182" s="23"/>
    </row>
    <row r="183" spans="1:23" s="7" customFormat="1" ht="22.5" customHeight="1" x14ac:dyDescent="0.25">
      <c r="A183" s="3"/>
      <c r="B183" s="3"/>
      <c r="C183" s="4"/>
      <c r="D183" s="5"/>
      <c r="E183" s="10"/>
      <c r="F183" s="5"/>
      <c r="G183" s="17"/>
      <c r="H183" s="8"/>
      <c r="I183" s="5"/>
      <c r="J183" s="78"/>
      <c r="M183" s="31"/>
      <c r="N183" s="8"/>
      <c r="O183" s="69"/>
      <c r="P183" s="5"/>
      <c r="S183" s="23"/>
      <c r="T183" s="23"/>
      <c r="U183" s="23"/>
      <c r="V183" s="23"/>
      <c r="W183" s="23"/>
    </row>
    <row r="184" spans="1:23" s="7" customFormat="1" ht="22.5" customHeight="1" x14ac:dyDescent="0.25">
      <c r="A184" s="3"/>
      <c r="B184" s="3"/>
      <c r="C184" s="4"/>
      <c r="D184" s="5"/>
      <c r="E184" s="10"/>
      <c r="F184" s="5"/>
      <c r="G184" s="17"/>
      <c r="H184" s="8"/>
      <c r="I184" s="5"/>
      <c r="J184" s="78"/>
      <c r="M184" s="31"/>
      <c r="N184" s="8"/>
      <c r="O184" s="69"/>
      <c r="P184" s="5"/>
      <c r="S184" s="23"/>
      <c r="T184" s="23"/>
      <c r="U184" s="23"/>
      <c r="V184" s="23"/>
      <c r="W184" s="23"/>
    </row>
    <row r="185" spans="1:23" s="7" customFormat="1" ht="22.5" customHeight="1" x14ac:dyDescent="0.25">
      <c r="A185" s="3"/>
      <c r="B185" s="3"/>
      <c r="C185" s="4"/>
      <c r="D185" s="5"/>
      <c r="E185" s="10"/>
      <c r="F185" s="5"/>
      <c r="G185" s="17"/>
      <c r="H185" s="8"/>
      <c r="I185" s="5"/>
      <c r="J185" s="78"/>
      <c r="M185" s="31"/>
      <c r="N185" s="8"/>
      <c r="O185" s="69"/>
      <c r="P185" s="5"/>
      <c r="S185" s="23"/>
      <c r="T185" s="23"/>
      <c r="U185" s="23"/>
      <c r="V185" s="23"/>
      <c r="W185" s="23"/>
    </row>
    <row r="186" spans="1:23" s="7" customFormat="1" ht="22.5" customHeight="1" x14ac:dyDescent="0.25">
      <c r="A186" s="3"/>
      <c r="B186" s="3"/>
      <c r="C186" s="4"/>
      <c r="D186" s="5"/>
      <c r="E186" s="10"/>
      <c r="F186" s="5"/>
      <c r="G186" s="17"/>
      <c r="H186" s="8"/>
      <c r="I186" s="5"/>
      <c r="J186" s="78"/>
      <c r="M186" s="31"/>
      <c r="N186" s="8"/>
      <c r="O186" s="69"/>
      <c r="P186" s="5"/>
      <c r="S186" s="23"/>
      <c r="T186" s="23"/>
      <c r="U186" s="23"/>
      <c r="V186" s="23"/>
      <c r="W186" s="23"/>
    </row>
    <row r="187" spans="1:23" s="7" customFormat="1" ht="22.5" customHeight="1" x14ac:dyDescent="0.25">
      <c r="A187" s="3"/>
      <c r="B187" s="3"/>
      <c r="C187" s="4"/>
      <c r="D187" s="5"/>
      <c r="E187" s="10"/>
      <c r="F187" s="5"/>
      <c r="G187" s="17"/>
      <c r="H187" s="8"/>
      <c r="I187" s="5"/>
      <c r="J187" s="78"/>
      <c r="M187" s="31"/>
      <c r="N187" s="8"/>
      <c r="O187" s="69"/>
      <c r="P187" s="5"/>
      <c r="S187" s="23"/>
      <c r="T187" s="23"/>
      <c r="U187" s="23"/>
      <c r="V187" s="23"/>
      <c r="W187" s="23"/>
    </row>
    <row r="188" spans="1:23" s="7" customFormat="1" ht="22.5" customHeight="1" x14ac:dyDescent="0.25">
      <c r="A188" s="3"/>
      <c r="B188" s="3"/>
      <c r="C188" s="4"/>
      <c r="D188" s="5"/>
      <c r="E188" s="10"/>
      <c r="F188" s="5"/>
      <c r="G188" s="17"/>
      <c r="H188" s="8"/>
      <c r="I188" s="5"/>
      <c r="J188" s="78"/>
      <c r="M188" s="31"/>
      <c r="N188" s="8"/>
      <c r="O188" s="69"/>
      <c r="P188" s="5"/>
      <c r="S188" s="23"/>
      <c r="T188" s="23"/>
      <c r="U188" s="23"/>
      <c r="V188" s="23"/>
      <c r="W188" s="23"/>
    </row>
    <row r="189" spans="1:23" s="7" customFormat="1" ht="22.5" customHeight="1" x14ac:dyDescent="0.25">
      <c r="A189" s="3"/>
      <c r="B189" s="3"/>
      <c r="C189" s="4"/>
      <c r="D189" s="5"/>
      <c r="E189" s="10"/>
      <c r="F189" s="2"/>
      <c r="G189" s="17"/>
      <c r="H189" s="8"/>
      <c r="I189" s="5"/>
      <c r="J189" s="78"/>
      <c r="M189" s="31"/>
      <c r="N189" s="8"/>
      <c r="O189" s="69"/>
      <c r="P189" s="5"/>
      <c r="S189" s="23"/>
      <c r="T189" s="23"/>
      <c r="U189" s="23"/>
      <c r="V189" s="23"/>
      <c r="W189" s="23"/>
    </row>
    <row r="190" spans="1:23" s="7" customFormat="1" ht="22.5" customHeight="1" x14ac:dyDescent="0.25">
      <c r="A190" s="3"/>
      <c r="B190" s="3"/>
      <c r="C190" s="4"/>
      <c r="D190" s="5"/>
      <c r="E190" s="10"/>
      <c r="F190" s="2"/>
      <c r="G190" s="17"/>
      <c r="H190" s="8"/>
      <c r="I190" s="5"/>
      <c r="J190" s="78"/>
      <c r="M190" s="31"/>
      <c r="N190" s="8"/>
      <c r="O190" s="69"/>
      <c r="P190" s="5"/>
      <c r="S190" s="23"/>
      <c r="T190" s="23"/>
      <c r="U190" s="23"/>
      <c r="V190" s="23"/>
      <c r="W190" s="23"/>
    </row>
    <row r="191" spans="1:23" s="7" customFormat="1" ht="22.5" customHeight="1" x14ac:dyDescent="0.25">
      <c r="A191" s="3"/>
      <c r="B191" s="3"/>
      <c r="C191" s="4"/>
      <c r="D191" s="5"/>
      <c r="E191" s="10"/>
      <c r="F191" s="2"/>
      <c r="G191" s="17"/>
      <c r="H191" s="8"/>
      <c r="I191" s="5"/>
      <c r="J191" s="78"/>
      <c r="M191" s="31"/>
      <c r="N191" s="8"/>
      <c r="O191" s="69"/>
      <c r="P191" s="5"/>
      <c r="S191" s="23"/>
      <c r="T191" s="23"/>
      <c r="U191" s="23"/>
      <c r="V191" s="23"/>
      <c r="W191" s="23"/>
    </row>
    <row r="192" spans="1:23" s="7" customFormat="1" ht="22.5" customHeight="1" x14ac:dyDescent="0.25">
      <c r="A192" s="3"/>
      <c r="B192" s="3"/>
      <c r="C192" s="4"/>
      <c r="D192" s="5"/>
      <c r="E192" s="10"/>
      <c r="F192" s="2"/>
      <c r="G192" s="17"/>
      <c r="H192" s="8"/>
      <c r="I192" s="5"/>
      <c r="J192" s="78"/>
      <c r="M192" s="31"/>
      <c r="N192" s="8"/>
      <c r="O192" s="69"/>
      <c r="P192" s="5"/>
      <c r="S192" s="23"/>
      <c r="T192" s="23"/>
      <c r="U192" s="23"/>
      <c r="V192" s="23"/>
      <c r="W192" s="23"/>
    </row>
    <row r="193" spans="1:23" s="7" customFormat="1" ht="22.5" customHeight="1" x14ac:dyDescent="0.25">
      <c r="A193" s="3"/>
      <c r="B193" s="3"/>
      <c r="C193" s="4"/>
      <c r="D193" s="5"/>
      <c r="E193" s="10"/>
      <c r="F193" s="2"/>
      <c r="G193" s="17"/>
      <c r="H193" s="8"/>
      <c r="I193" s="5"/>
      <c r="J193" s="78"/>
      <c r="M193" s="31"/>
      <c r="N193" s="8"/>
      <c r="O193" s="69"/>
      <c r="P193" s="5"/>
      <c r="S193" s="23"/>
      <c r="T193" s="23"/>
      <c r="U193" s="23"/>
      <c r="V193" s="23"/>
      <c r="W193" s="23"/>
    </row>
    <row r="194" spans="1:23" s="7" customFormat="1" ht="22.5" customHeight="1" x14ac:dyDescent="0.25">
      <c r="A194" s="3"/>
      <c r="B194" s="3"/>
      <c r="C194" s="4"/>
      <c r="D194" s="5"/>
      <c r="E194" s="10"/>
      <c r="F194" s="5"/>
      <c r="G194" s="17"/>
      <c r="H194" s="8"/>
      <c r="I194" s="5"/>
      <c r="J194" s="78"/>
      <c r="M194" s="31"/>
      <c r="N194" s="8"/>
      <c r="O194" s="69"/>
      <c r="P194" s="5"/>
      <c r="S194" s="23"/>
      <c r="T194" s="23"/>
      <c r="U194" s="23"/>
      <c r="V194" s="23"/>
      <c r="W194" s="23"/>
    </row>
    <row r="195" spans="1:23" s="7" customFormat="1" ht="22.5" customHeight="1" x14ac:dyDescent="0.25">
      <c r="A195" s="3"/>
      <c r="B195" s="3"/>
      <c r="C195" s="4"/>
      <c r="D195" s="5"/>
      <c r="E195" s="10"/>
      <c r="F195" s="5"/>
      <c r="G195" s="17"/>
      <c r="H195" s="8"/>
      <c r="I195" s="5"/>
      <c r="J195" s="78"/>
      <c r="M195" s="31"/>
      <c r="N195" s="8"/>
      <c r="O195" s="69"/>
      <c r="P195" s="5"/>
      <c r="S195" s="23"/>
      <c r="T195" s="23"/>
      <c r="U195" s="23"/>
      <c r="V195" s="23"/>
      <c r="W195" s="23"/>
    </row>
    <row r="196" spans="1:23" s="7" customFormat="1" ht="22.5" customHeight="1" x14ac:dyDescent="0.25">
      <c r="A196" s="3"/>
      <c r="B196" s="3"/>
      <c r="C196" s="4"/>
      <c r="D196" s="5"/>
      <c r="E196" s="10"/>
      <c r="F196" s="5"/>
      <c r="G196" s="17"/>
      <c r="H196" s="8"/>
      <c r="I196" s="5"/>
      <c r="J196" s="78"/>
      <c r="M196" s="31"/>
      <c r="N196" s="8"/>
      <c r="O196" s="69"/>
      <c r="P196" s="5"/>
      <c r="S196" s="23"/>
      <c r="T196" s="23"/>
      <c r="U196" s="23"/>
      <c r="V196" s="23"/>
      <c r="W196" s="23"/>
    </row>
    <row r="197" spans="1:23" s="7" customFormat="1" ht="22.5" customHeight="1" x14ac:dyDescent="0.25">
      <c r="A197" s="3"/>
      <c r="B197" s="3"/>
      <c r="C197" s="4"/>
      <c r="D197" s="5"/>
      <c r="E197" s="10"/>
      <c r="F197" s="5"/>
      <c r="G197" s="17"/>
      <c r="H197" s="8"/>
      <c r="I197" s="5"/>
      <c r="J197" s="78"/>
      <c r="M197" s="31"/>
      <c r="N197" s="8"/>
      <c r="O197" s="69"/>
      <c r="P197" s="5"/>
      <c r="S197" s="23"/>
      <c r="T197" s="23"/>
      <c r="U197" s="23"/>
      <c r="V197" s="23"/>
      <c r="W197" s="23"/>
    </row>
    <row r="198" spans="1:23" s="7" customFormat="1" ht="22.5" customHeight="1" x14ac:dyDescent="0.25">
      <c r="A198" s="3"/>
      <c r="B198" s="3"/>
      <c r="C198" s="4"/>
      <c r="D198" s="5"/>
      <c r="E198" s="10"/>
      <c r="F198" s="5"/>
      <c r="G198" s="17"/>
      <c r="H198" s="8"/>
      <c r="I198" s="5"/>
      <c r="J198" s="78"/>
      <c r="M198" s="31"/>
      <c r="N198" s="8"/>
      <c r="O198" s="69"/>
      <c r="P198" s="5"/>
      <c r="S198" s="23"/>
      <c r="T198" s="23"/>
      <c r="U198" s="23"/>
      <c r="V198" s="23"/>
      <c r="W198" s="23"/>
    </row>
    <row r="199" spans="1:23" s="7" customFormat="1" ht="22.5" customHeight="1" x14ac:dyDescent="0.25">
      <c r="A199" s="3"/>
      <c r="B199" s="3"/>
      <c r="C199" s="4"/>
      <c r="D199" s="5"/>
      <c r="E199" s="10"/>
      <c r="F199" s="5"/>
      <c r="G199" s="17"/>
      <c r="H199" s="8"/>
      <c r="I199" s="5"/>
      <c r="J199" s="78"/>
      <c r="M199" s="31"/>
      <c r="N199" s="8"/>
      <c r="O199" s="69"/>
      <c r="P199" s="5"/>
      <c r="S199" s="23"/>
      <c r="T199" s="23"/>
      <c r="U199" s="23"/>
      <c r="V199" s="23"/>
      <c r="W199" s="23"/>
    </row>
    <row r="200" spans="1:23" s="7" customFormat="1" ht="22.5" customHeight="1" x14ac:dyDescent="0.25">
      <c r="A200" s="3"/>
      <c r="B200" s="3"/>
      <c r="C200" s="4"/>
      <c r="D200" s="5"/>
      <c r="E200" s="10"/>
      <c r="F200" s="5"/>
      <c r="G200" s="17"/>
      <c r="H200" s="8"/>
      <c r="I200" s="5"/>
      <c r="J200" s="78"/>
      <c r="M200" s="31"/>
      <c r="N200" s="8"/>
      <c r="O200" s="69"/>
      <c r="P200" s="5"/>
      <c r="S200" s="23"/>
      <c r="T200" s="23"/>
      <c r="U200" s="23"/>
      <c r="V200" s="23"/>
      <c r="W200" s="23"/>
    </row>
    <row r="201" spans="1:23" s="7" customFormat="1" ht="22.5" customHeight="1" x14ac:dyDescent="0.25">
      <c r="A201" s="3"/>
      <c r="B201" s="3"/>
      <c r="C201" s="4"/>
      <c r="D201" s="5"/>
      <c r="E201" s="10"/>
      <c r="F201" s="5"/>
      <c r="G201" s="17"/>
      <c r="H201" s="8"/>
      <c r="I201" s="5"/>
      <c r="J201" s="78"/>
      <c r="M201" s="31"/>
      <c r="N201" s="8"/>
      <c r="O201" s="69"/>
      <c r="P201" s="5"/>
      <c r="S201" s="23"/>
      <c r="T201" s="23"/>
      <c r="U201" s="23"/>
      <c r="V201" s="23"/>
      <c r="W201" s="23"/>
    </row>
    <row r="202" spans="1:23" s="7" customFormat="1" ht="22.5" customHeight="1" x14ac:dyDescent="0.25">
      <c r="A202" s="3"/>
      <c r="B202" s="3"/>
      <c r="C202" s="4"/>
      <c r="D202" s="5"/>
      <c r="E202" s="10"/>
      <c r="F202" s="5"/>
      <c r="G202" s="17"/>
      <c r="H202" s="8"/>
      <c r="I202" s="5"/>
      <c r="J202" s="78"/>
      <c r="M202" s="31"/>
      <c r="N202" s="8"/>
      <c r="O202" s="69"/>
      <c r="P202" s="5"/>
      <c r="S202" s="23"/>
      <c r="T202" s="23"/>
      <c r="U202" s="23"/>
      <c r="V202" s="23"/>
      <c r="W202" s="23"/>
    </row>
    <row r="203" spans="1:23" s="7" customFormat="1" ht="22.5" customHeight="1" x14ac:dyDescent="0.25">
      <c r="A203" s="3"/>
      <c r="B203" s="3"/>
      <c r="C203" s="4"/>
      <c r="D203" s="5"/>
      <c r="E203" s="10"/>
      <c r="F203" s="5"/>
      <c r="G203" s="17"/>
      <c r="H203" s="8"/>
      <c r="I203" s="5"/>
      <c r="J203" s="78"/>
      <c r="M203" s="31"/>
      <c r="N203" s="8"/>
      <c r="O203" s="69"/>
      <c r="P203" s="5"/>
      <c r="S203" s="23"/>
      <c r="T203" s="23"/>
      <c r="U203" s="23"/>
      <c r="V203" s="23"/>
      <c r="W203" s="23"/>
    </row>
    <row r="204" spans="1:23" s="7" customFormat="1" ht="22.5" customHeight="1" x14ac:dyDescent="0.25">
      <c r="A204" s="3"/>
      <c r="B204" s="3"/>
      <c r="C204" s="4"/>
      <c r="D204" s="5"/>
      <c r="E204" s="10"/>
      <c r="F204" s="5"/>
      <c r="G204" s="17"/>
      <c r="H204" s="8"/>
      <c r="I204" s="5"/>
      <c r="J204" s="78"/>
      <c r="M204" s="31"/>
      <c r="N204" s="8"/>
      <c r="O204" s="69"/>
      <c r="P204" s="5"/>
      <c r="S204" s="23"/>
      <c r="T204" s="23"/>
      <c r="U204" s="23"/>
      <c r="V204" s="23"/>
      <c r="W204" s="23"/>
    </row>
    <row r="205" spans="1:23" ht="22.5" customHeight="1" x14ac:dyDescent="0.25">
      <c r="Q205" s="7"/>
      <c r="R205" s="7"/>
      <c r="S205" s="23"/>
      <c r="T205" s="23"/>
      <c r="U205" s="23"/>
      <c r="V205" s="23"/>
      <c r="W205" s="23"/>
    </row>
    <row r="206" spans="1:23" ht="22.5" customHeight="1" x14ac:dyDescent="0.25">
      <c r="Q206" s="7"/>
      <c r="R206" s="7"/>
      <c r="S206" s="23"/>
      <c r="T206" s="23"/>
      <c r="U206" s="23"/>
      <c r="V206" s="23"/>
      <c r="W206" s="23"/>
    </row>
    <row r="207" spans="1:23" ht="22.5" customHeight="1" x14ac:dyDescent="0.25">
      <c r="Q207" s="7"/>
      <c r="R207" s="7"/>
      <c r="S207" s="23"/>
      <c r="T207" s="23"/>
      <c r="U207" s="23"/>
      <c r="V207" s="23"/>
      <c r="W207" s="23"/>
    </row>
    <row r="208" spans="1:23" ht="22.5" customHeight="1" x14ac:dyDescent="0.25">
      <c r="Q208" s="7"/>
      <c r="R208" s="7"/>
      <c r="S208" s="23"/>
      <c r="T208" s="23"/>
      <c r="U208" s="23"/>
      <c r="V208" s="23"/>
      <c r="W208" s="23"/>
    </row>
    <row r="209" spans="17:23" ht="22.5" customHeight="1" x14ac:dyDescent="0.25">
      <c r="Q209" s="7"/>
      <c r="R209" s="7"/>
      <c r="S209" s="23"/>
      <c r="T209" s="23"/>
      <c r="U209" s="23"/>
      <c r="V209" s="23"/>
      <c r="W209" s="23"/>
    </row>
  </sheetData>
  <conditionalFormatting sqref="O3:O114">
    <cfRule type="cellIs" dxfId="33" priority="12" operator="lessThan">
      <formula>0</formula>
    </cfRule>
  </conditionalFormatting>
  <conditionalFormatting sqref="M3:M114">
    <cfRule type="cellIs" dxfId="32" priority="10" operator="greaterThan">
      <formula>0</formula>
    </cfRule>
    <cfRule type="cellIs" dxfId="31" priority="11" operator="lessThan">
      <formula>0</formula>
    </cfRule>
  </conditionalFormatting>
  <conditionalFormatting sqref="M3:M114 O3:O114">
    <cfRule type="cellIs" dxfId="30" priority="1" operator="lessThanOrEqual">
      <formula>-0.05</formula>
    </cfRule>
    <cfRule type="cellIs" dxfId="29" priority="3" operator="greaterThanOrEqual">
      <formula>0.05</formula>
    </cfRule>
  </conditionalFormatting>
  <hyperlinks>
    <hyperlink ref="B57" r:id="rId1" display="Computer Overs Leans*" xr:uid="{8E314516-6BB7-434E-B33F-E78E97463B71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2017 NFL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</dc:creator>
  <cp:lastModifiedBy>PC</cp:lastModifiedBy>
  <dcterms:created xsi:type="dcterms:W3CDTF">2017-08-14T06:05:18Z</dcterms:created>
  <dcterms:modified xsi:type="dcterms:W3CDTF">2018-05-03T09:01:17Z</dcterms:modified>
</cp:coreProperties>
</file>