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cathe\Dropbox\PC\Desktop\"/>
    </mc:Choice>
  </mc:AlternateContent>
  <xr:revisionPtr revIDLastSave="0" documentId="13_ncr:1_{44D788DE-7E06-4ECB-9764-81F5AA8B7BD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oefficients" sheetId="1" r:id="rId1"/>
    <sheet name="Internal Standard" sheetId="2" r:id="rId2"/>
    <sheet name="Peak Areas" sheetId="3" r:id="rId3"/>
    <sheet name="ug_liter" sheetId="4" r:id="rId4"/>
    <sheet name="Detection Limi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57" i="4" l="1"/>
  <c r="AC57" i="4"/>
  <c r="Z57" i="4"/>
  <c r="Y57" i="4"/>
  <c r="X57" i="4"/>
  <c r="T57" i="4"/>
  <c r="Q57" i="4"/>
  <c r="P57" i="4"/>
  <c r="N57" i="4"/>
  <c r="L57" i="4"/>
  <c r="J57" i="4"/>
  <c r="I57" i="4"/>
  <c r="H57" i="4"/>
  <c r="G57" i="4"/>
  <c r="W57" i="4" s="1"/>
  <c r="F57" i="4"/>
  <c r="E57" i="4"/>
  <c r="D57" i="4"/>
  <c r="C57" i="4"/>
  <c r="B57" i="4"/>
  <c r="A57" i="4"/>
  <c r="AF56" i="4"/>
  <c r="AC56" i="4"/>
  <c r="Z56" i="4"/>
  <c r="Y56" i="4"/>
  <c r="T56" i="4"/>
  <c r="Q56" i="4"/>
  <c r="P56" i="4"/>
  <c r="N56" i="4"/>
  <c r="M56" i="4"/>
  <c r="L56" i="4"/>
  <c r="J56" i="4"/>
  <c r="I56" i="4"/>
  <c r="H56" i="4"/>
  <c r="G56" i="4" s="1"/>
  <c r="F56" i="4"/>
  <c r="E56" i="4"/>
  <c r="D56" i="4"/>
  <c r="C56" i="4"/>
  <c r="B56" i="4"/>
  <c r="A56" i="4"/>
  <c r="AF55" i="4"/>
  <c r="AC55" i="4"/>
  <c r="Z55" i="4"/>
  <c r="Y55" i="4"/>
  <c r="T55" i="4"/>
  <c r="Q55" i="4"/>
  <c r="P55" i="4"/>
  <c r="N55" i="4"/>
  <c r="M55" i="4"/>
  <c r="L55" i="4"/>
  <c r="I55" i="4"/>
  <c r="H55" i="4"/>
  <c r="G55" i="4"/>
  <c r="AD55" i="4" s="1"/>
  <c r="F55" i="4"/>
  <c r="E55" i="4"/>
  <c r="D55" i="4"/>
  <c r="C55" i="4"/>
  <c r="B55" i="4"/>
  <c r="A55" i="4"/>
  <c r="AF54" i="4"/>
  <c r="AD54" i="4"/>
  <c r="AC54" i="4"/>
  <c r="AB54" i="4"/>
  <c r="Z54" i="4"/>
  <c r="T54" i="4"/>
  <c r="R54" i="4"/>
  <c r="Q54" i="4"/>
  <c r="P54" i="4"/>
  <c r="N54" i="4"/>
  <c r="I54" i="4"/>
  <c r="H54" i="4"/>
  <c r="G54" i="4"/>
  <c r="AA54" i="4" s="1"/>
  <c r="F54" i="4"/>
  <c r="E54" i="4"/>
  <c r="D54" i="4"/>
  <c r="C54" i="4"/>
  <c r="B54" i="4"/>
  <c r="A54" i="4"/>
  <c r="AF53" i="4"/>
  <c r="AC53" i="4"/>
  <c r="Z53" i="4"/>
  <c r="Y53" i="4"/>
  <c r="T53" i="4"/>
  <c r="Q53" i="4"/>
  <c r="P53" i="4"/>
  <c r="N53" i="4"/>
  <c r="M53" i="4"/>
  <c r="J53" i="4"/>
  <c r="I53" i="4"/>
  <c r="H53" i="4"/>
  <c r="G53" i="4" s="1"/>
  <c r="F53" i="4"/>
  <c r="E53" i="4"/>
  <c r="D53" i="4"/>
  <c r="C53" i="4"/>
  <c r="B53" i="4"/>
  <c r="A53" i="4"/>
  <c r="AF52" i="4"/>
  <c r="AC52" i="4"/>
  <c r="Z52" i="4"/>
  <c r="Y52" i="4"/>
  <c r="T52" i="4"/>
  <c r="Q52" i="4"/>
  <c r="P52" i="4"/>
  <c r="O52" i="4"/>
  <c r="N52" i="4"/>
  <c r="M52" i="4"/>
  <c r="L52" i="4"/>
  <c r="J52" i="4"/>
  <c r="I52" i="4"/>
  <c r="H52" i="4"/>
  <c r="G52" i="4" s="1"/>
  <c r="F52" i="4"/>
  <c r="E52" i="4"/>
  <c r="D52" i="4"/>
  <c r="C52" i="4"/>
  <c r="B52" i="4"/>
  <c r="A52" i="4"/>
  <c r="AF51" i="4"/>
  <c r="AC51" i="4"/>
  <c r="Z51" i="4"/>
  <c r="Y51" i="4"/>
  <c r="T51" i="4"/>
  <c r="S51" i="4"/>
  <c r="Q51" i="4"/>
  <c r="P51" i="4"/>
  <c r="N51" i="4"/>
  <c r="M51" i="4"/>
  <c r="J51" i="4"/>
  <c r="I51" i="4"/>
  <c r="H51" i="4"/>
  <c r="G51" i="4"/>
  <c r="AD51" i="4" s="1"/>
  <c r="F51" i="4"/>
  <c r="E51" i="4"/>
  <c r="D51" i="4"/>
  <c r="C51" i="4"/>
  <c r="B51" i="4"/>
  <c r="A51" i="4"/>
  <c r="AF50" i="4"/>
  <c r="AC50" i="4"/>
  <c r="Z50" i="4"/>
  <c r="Y50" i="4"/>
  <c r="R50" i="4"/>
  <c r="Q50" i="4"/>
  <c r="P50" i="4"/>
  <c r="O50" i="4"/>
  <c r="N50" i="4"/>
  <c r="L50" i="4"/>
  <c r="I50" i="4"/>
  <c r="H50" i="4"/>
  <c r="G50" i="4"/>
  <c r="AA50" i="4" s="1"/>
  <c r="F50" i="4"/>
  <c r="E50" i="4"/>
  <c r="D50" i="4"/>
  <c r="C50" i="4"/>
  <c r="B50" i="4"/>
  <c r="A50" i="4"/>
  <c r="AC49" i="4"/>
  <c r="X49" i="4"/>
  <c r="P49" i="4"/>
  <c r="O49" i="4"/>
  <c r="N49" i="4"/>
  <c r="L49" i="4"/>
  <c r="K49" i="4"/>
  <c r="I49" i="4"/>
  <c r="H49" i="4"/>
  <c r="G49" i="4" s="1"/>
  <c r="F49" i="4"/>
  <c r="E49" i="4"/>
  <c r="D49" i="4"/>
  <c r="C49" i="4"/>
  <c r="B49" i="4"/>
  <c r="A49" i="4"/>
  <c r="AF48" i="4"/>
  <c r="Y48" i="4"/>
  <c r="X48" i="4"/>
  <c r="V48" i="4"/>
  <c r="P48" i="4"/>
  <c r="O48" i="4"/>
  <c r="N48" i="4"/>
  <c r="L48" i="4"/>
  <c r="J48" i="4"/>
  <c r="I48" i="4"/>
  <c r="H48" i="4"/>
  <c r="G48" i="4"/>
  <c r="U48" i="4" s="1"/>
  <c r="F48" i="4"/>
  <c r="E48" i="4"/>
  <c r="D48" i="4"/>
  <c r="C48" i="4"/>
  <c r="B48" i="4"/>
  <c r="A48" i="4"/>
  <c r="AC47" i="4"/>
  <c r="X47" i="4"/>
  <c r="P47" i="4"/>
  <c r="O47" i="4"/>
  <c r="N47" i="4"/>
  <c r="L47" i="4"/>
  <c r="K47" i="4"/>
  <c r="I47" i="4"/>
  <c r="H47" i="4"/>
  <c r="G47" i="4" s="1"/>
  <c r="AD47" i="4" s="1"/>
  <c r="F47" i="4"/>
  <c r="E47" i="4"/>
  <c r="D47" i="4"/>
  <c r="C47" i="4"/>
  <c r="B47" i="4"/>
  <c r="A47" i="4"/>
  <c r="AF46" i="4"/>
  <c r="Y46" i="4"/>
  <c r="X46" i="4"/>
  <c r="W46" i="4"/>
  <c r="V46" i="4"/>
  <c r="R46" i="4"/>
  <c r="P46" i="4"/>
  <c r="N46" i="4"/>
  <c r="L46" i="4"/>
  <c r="K46" i="4"/>
  <c r="I46" i="4"/>
  <c r="H46" i="4"/>
  <c r="G46" i="4"/>
  <c r="AA46" i="4" s="1"/>
  <c r="AG46" i="4" s="1"/>
  <c r="F46" i="4"/>
  <c r="E46" i="4"/>
  <c r="D46" i="4"/>
  <c r="C46" i="4"/>
  <c r="B46" i="4"/>
  <c r="A46" i="4"/>
  <c r="AA45" i="4"/>
  <c r="X45" i="4"/>
  <c r="P45" i="4"/>
  <c r="O45" i="4"/>
  <c r="N45" i="4"/>
  <c r="M45" i="4"/>
  <c r="L45" i="4"/>
  <c r="K45" i="4"/>
  <c r="I45" i="4"/>
  <c r="H45" i="4"/>
  <c r="G45" i="4"/>
  <c r="W45" i="4" s="1"/>
  <c r="F45" i="4"/>
  <c r="E45" i="4"/>
  <c r="D45" i="4"/>
  <c r="C45" i="4"/>
  <c r="B45" i="4"/>
  <c r="A45" i="4"/>
  <c r="AC44" i="4"/>
  <c r="X44" i="4"/>
  <c r="P44" i="4"/>
  <c r="O44" i="4"/>
  <c r="N44" i="4"/>
  <c r="L44" i="4"/>
  <c r="K44" i="4"/>
  <c r="I44" i="4"/>
  <c r="H44" i="4"/>
  <c r="G44" i="4" s="1"/>
  <c r="F44" i="4"/>
  <c r="E44" i="4"/>
  <c r="D44" i="4"/>
  <c r="C44" i="4"/>
  <c r="B44" i="4"/>
  <c r="A44" i="4"/>
  <c r="AC43" i="4"/>
  <c r="X43" i="4"/>
  <c r="P43" i="4"/>
  <c r="O43" i="4"/>
  <c r="N43" i="4"/>
  <c r="L43" i="4"/>
  <c r="K43" i="4"/>
  <c r="I43" i="4"/>
  <c r="H43" i="4"/>
  <c r="G43" i="4"/>
  <c r="AD43" i="4" s="1"/>
  <c r="F43" i="4"/>
  <c r="E43" i="4"/>
  <c r="D43" i="4"/>
  <c r="C43" i="4"/>
  <c r="B43" i="4"/>
  <c r="A43" i="4"/>
  <c r="AC42" i="4"/>
  <c r="X42" i="4"/>
  <c r="P42" i="4"/>
  <c r="O42" i="4"/>
  <c r="N42" i="4"/>
  <c r="L42" i="4"/>
  <c r="K42" i="4"/>
  <c r="I42" i="4"/>
  <c r="H42" i="4"/>
  <c r="G42" i="4"/>
  <c r="AA42" i="4" s="1"/>
  <c r="F42" i="4"/>
  <c r="E42" i="4"/>
  <c r="D42" i="4"/>
  <c r="C42" i="4"/>
  <c r="B42" i="4"/>
  <c r="A42" i="4"/>
  <c r="AC41" i="4"/>
  <c r="Y41" i="4"/>
  <c r="X41" i="4"/>
  <c r="W41" i="4"/>
  <c r="V41" i="4"/>
  <c r="R41" i="4"/>
  <c r="P41" i="4"/>
  <c r="O41" i="4"/>
  <c r="N41" i="4"/>
  <c r="L41" i="4"/>
  <c r="K41" i="4"/>
  <c r="I41" i="4"/>
  <c r="H41" i="4"/>
  <c r="G41" i="4" s="1"/>
  <c r="F41" i="4"/>
  <c r="E41" i="4"/>
  <c r="D41" i="4"/>
  <c r="C41" i="4"/>
  <c r="B41" i="4"/>
  <c r="A41" i="4"/>
  <c r="AC40" i="4"/>
  <c r="X40" i="4"/>
  <c r="P40" i="4"/>
  <c r="O40" i="4"/>
  <c r="N40" i="4"/>
  <c r="L40" i="4"/>
  <c r="K40" i="4"/>
  <c r="I40" i="4"/>
  <c r="H40" i="4"/>
  <c r="G40" i="4" s="1"/>
  <c r="F40" i="4"/>
  <c r="E40" i="4"/>
  <c r="D40" i="4"/>
  <c r="C40" i="4"/>
  <c r="B40" i="4"/>
  <c r="A40" i="4"/>
  <c r="AF39" i="4"/>
  <c r="AC39" i="4"/>
  <c r="X39" i="4"/>
  <c r="P39" i="4"/>
  <c r="N39" i="4"/>
  <c r="L39" i="4"/>
  <c r="K39" i="4"/>
  <c r="I39" i="4"/>
  <c r="H39" i="4"/>
  <c r="G39" i="4" s="1"/>
  <c r="AD39" i="4" s="1"/>
  <c r="F39" i="4"/>
  <c r="E39" i="4"/>
  <c r="D39" i="4"/>
  <c r="C39" i="4"/>
  <c r="B39" i="4"/>
  <c r="A39" i="4"/>
  <c r="AF38" i="4"/>
  <c r="AC38" i="4"/>
  <c r="Z38" i="4"/>
  <c r="X38" i="4"/>
  <c r="R38" i="4"/>
  <c r="P38" i="4"/>
  <c r="N38" i="4"/>
  <c r="L38" i="4"/>
  <c r="I38" i="4"/>
  <c r="H38" i="4"/>
  <c r="G38" i="4"/>
  <c r="AA38" i="4" s="1"/>
  <c r="AG38" i="4" s="1"/>
  <c r="F38" i="4"/>
  <c r="E38" i="4"/>
  <c r="D38" i="4"/>
  <c r="C38" i="4"/>
  <c r="B38" i="4"/>
  <c r="A38" i="4"/>
  <c r="AF37" i="4"/>
  <c r="AC37" i="4"/>
  <c r="Z37" i="4"/>
  <c r="Y37" i="4"/>
  <c r="X37" i="4"/>
  <c r="P37" i="4"/>
  <c r="O37" i="4"/>
  <c r="N37" i="4"/>
  <c r="L37" i="4"/>
  <c r="K37" i="4"/>
  <c r="I37" i="4"/>
  <c r="H37" i="4"/>
  <c r="G37" i="4"/>
  <c r="W37" i="4" s="1"/>
  <c r="F37" i="4"/>
  <c r="E37" i="4"/>
  <c r="D37" i="4"/>
  <c r="C37" i="4"/>
  <c r="B37" i="4"/>
  <c r="A37" i="4"/>
  <c r="AF36" i="4"/>
  <c r="AC36" i="4"/>
  <c r="X36" i="4"/>
  <c r="P36" i="4"/>
  <c r="N36" i="4"/>
  <c r="L36" i="4"/>
  <c r="K36" i="4"/>
  <c r="I36" i="4"/>
  <c r="H36" i="4"/>
  <c r="G36" i="4" s="1"/>
  <c r="F36" i="4"/>
  <c r="E36" i="4"/>
  <c r="D36" i="4"/>
  <c r="C36" i="4"/>
  <c r="B36" i="4"/>
  <c r="A36" i="4"/>
  <c r="AF35" i="4"/>
  <c r="AC35" i="4"/>
  <c r="X35" i="4"/>
  <c r="P35" i="4"/>
  <c r="O35" i="4"/>
  <c r="N35" i="4"/>
  <c r="L35" i="4"/>
  <c r="K35" i="4"/>
  <c r="I35" i="4"/>
  <c r="H35" i="4"/>
  <c r="G35" i="4"/>
  <c r="AD35" i="4" s="1"/>
  <c r="F35" i="4"/>
  <c r="E35" i="4"/>
  <c r="D35" i="4"/>
  <c r="C35" i="4"/>
  <c r="B35" i="4"/>
  <c r="A35" i="4"/>
  <c r="AC34" i="4"/>
  <c r="X34" i="4"/>
  <c r="P34" i="4"/>
  <c r="O34" i="4"/>
  <c r="N34" i="4"/>
  <c r="L34" i="4"/>
  <c r="K34" i="4"/>
  <c r="I34" i="4"/>
  <c r="H34" i="4"/>
  <c r="G34" i="4" s="1"/>
  <c r="F34" i="4"/>
  <c r="E34" i="4"/>
  <c r="D34" i="4"/>
  <c r="C34" i="4"/>
  <c r="B34" i="4"/>
  <c r="A34" i="4"/>
  <c r="AF33" i="4"/>
  <c r="AC33" i="4"/>
  <c r="Z33" i="4"/>
  <c r="X33" i="4"/>
  <c r="P33" i="4"/>
  <c r="N33" i="4"/>
  <c r="L33" i="4"/>
  <c r="K33" i="4"/>
  <c r="I33" i="4"/>
  <c r="H33" i="4"/>
  <c r="G33" i="4" s="1"/>
  <c r="F33" i="4"/>
  <c r="E33" i="4"/>
  <c r="D33" i="4"/>
  <c r="C33" i="4"/>
  <c r="B33" i="4"/>
  <c r="A33" i="4"/>
  <c r="AF32" i="4"/>
  <c r="AC32" i="4"/>
  <c r="X32" i="4"/>
  <c r="P32" i="4"/>
  <c r="N32" i="4"/>
  <c r="L32" i="4"/>
  <c r="K32" i="4"/>
  <c r="I32" i="4"/>
  <c r="H32" i="4"/>
  <c r="G32" i="4" s="1"/>
  <c r="F32" i="4"/>
  <c r="E32" i="4"/>
  <c r="D32" i="4"/>
  <c r="C32" i="4"/>
  <c r="B32" i="4"/>
  <c r="A32" i="4"/>
  <c r="AC31" i="4"/>
  <c r="X31" i="4"/>
  <c r="P31" i="4"/>
  <c r="O31" i="4"/>
  <c r="N31" i="4"/>
  <c r="L31" i="4"/>
  <c r="K31" i="4"/>
  <c r="I31" i="4"/>
  <c r="H31" i="4"/>
  <c r="G31" i="4"/>
  <c r="AD31" i="4" s="1"/>
  <c r="F31" i="4"/>
  <c r="E31" i="4"/>
  <c r="D31" i="4"/>
  <c r="C31" i="4"/>
  <c r="B31" i="4"/>
  <c r="A31" i="4"/>
  <c r="AC30" i="4"/>
  <c r="X30" i="4"/>
  <c r="P30" i="4"/>
  <c r="O30" i="4"/>
  <c r="N30" i="4"/>
  <c r="L30" i="4"/>
  <c r="K30" i="4"/>
  <c r="I30" i="4"/>
  <c r="H30" i="4"/>
  <c r="G30" i="4" s="1"/>
  <c r="F30" i="4"/>
  <c r="E30" i="4"/>
  <c r="D30" i="4"/>
  <c r="C30" i="4"/>
  <c r="B30" i="4"/>
  <c r="A30" i="4"/>
  <c r="AF29" i="4"/>
  <c r="AC29" i="4"/>
  <c r="Y29" i="4"/>
  <c r="X29" i="4"/>
  <c r="P29" i="4"/>
  <c r="O29" i="4"/>
  <c r="N29" i="4"/>
  <c r="L29" i="4"/>
  <c r="K29" i="4"/>
  <c r="I29" i="4"/>
  <c r="H29" i="4"/>
  <c r="G29" i="4"/>
  <c r="W29" i="4" s="1"/>
  <c r="F29" i="4"/>
  <c r="E29" i="4"/>
  <c r="D29" i="4"/>
  <c r="C29" i="4"/>
  <c r="B29" i="4"/>
  <c r="A29" i="4"/>
  <c r="AF28" i="4"/>
  <c r="X28" i="4"/>
  <c r="P28" i="4"/>
  <c r="O28" i="4"/>
  <c r="N28" i="4"/>
  <c r="L28" i="4"/>
  <c r="K28" i="4"/>
  <c r="I28" i="4"/>
  <c r="H28" i="4"/>
  <c r="G28" i="4" s="1"/>
  <c r="F28" i="4"/>
  <c r="E28" i="4"/>
  <c r="D28" i="4"/>
  <c r="C28" i="4"/>
  <c r="B28" i="4"/>
  <c r="A28" i="4"/>
  <c r="AF27" i="4"/>
  <c r="X27" i="4"/>
  <c r="P27" i="4"/>
  <c r="O27" i="4"/>
  <c r="N27" i="4"/>
  <c r="L27" i="4"/>
  <c r="K27" i="4"/>
  <c r="I27" i="4"/>
  <c r="H27" i="4"/>
  <c r="G27" i="4" s="1"/>
  <c r="AD27" i="4" s="1"/>
  <c r="F27" i="4"/>
  <c r="E27" i="4"/>
  <c r="D27" i="4"/>
  <c r="C27" i="4"/>
  <c r="B27" i="4"/>
  <c r="A27" i="4"/>
  <c r="AC26" i="4"/>
  <c r="X26" i="4"/>
  <c r="R26" i="4"/>
  <c r="P26" i="4"/>
  <c r="O26" i="4"/>
  <c r="N26" i="4"/>
  <c r="L26" i="4"/>
  <c r="K26" i="4"/>
  <c r="I26" i="4"/>
  <c r="H26" i="4"/>
  <c r="G26" i="4"/>
  <c r="AA26" i="4" s="1"/>
  <c r="F26" i="4"/>
  <c r="E26" i="4"/>
  <c r="D26" i="4"/>
  <c r="C26" i="4"/>
  <c r="B26" i="4"/>
  <c r="A26" i="4"/>
  <c r="AF25" i="4"/>
  <c r="AC25" i="4"/>
  <c r="X25" i="4"/>
  <c r="P25" i="4"/>
  <c r="O25" i="4"/>
  <c r="N25" i="4"/>
  <c r="M25" i="4"/>
  <c r="L25" i="4"/>
  <c r="K25" i="4"/>
  <c r="I25" i="4"/>
  <c r="H25" i="4"/>
  <c r="G25" i="4"/>
  <c r="W25" i="4" s="1"/>
  <c r="F25" i="4"/>
  <c r="E25" i="4"/>
  <c r="D25" i="4"/>
  <c r="C25" i="4"/>
  <c r="B25" i="4"/>
  <c r="A25" i="4"/>
  <c r="AF24" i="4"/>
  <c r="AC24" i="4"/>
  <c r="Z24" i="4"/>
  <c r="X24" i="4"/>
  <c r="V24" i="4"/>
  <c r="S24" i="4"/>
  <c r="P24" i="4"/>
  <c r="N24" i="4"/>
  <c r="L24" i="4"/>
  <c r="K24" i="4"/>
  <c r="I24" i="4"/>
  <c r="H24" i="4"/>
  <c r="G24" i="4" s="1"/>
  <c r="F24" i="4"/>
  <c r="E24" i="4"/>
  <c r="D24" i="4"/>
  <c r="C24" i="4"/>
  <c r="B24" i="4"/>
  <c r="A24" i="4"/>
  <c r="AF23" i="4"/>
  <c r="AC23" i="4"/>
  <c r="Z23" i="4"/>
  <c r="X23" i="4"/>
  <c r="Q23" i="4"/>
  <c r="P23" i="4"/>
  <c r="N23" i="4"/>
  <c r="L23" i="4"/>
  <c r="I23" i="4"/>
  <c r="H23" i="4"/>
  <c r="G23" i="4"/>
  <c r="AD23" i="4" s="1"/>
  <c r="F23" i="4"/>
  <c r="E23" i="4"/>
  <c r="D23" i="4"/>
  <c r="C23" i="4"/>
  <c r="B23" i="4"/>
  <c r="A23" i="4"/>
  <c r="AF22" i="4"/>
  <c r="AC22" i="4"/>
  <c r="AB22" i="4"/>
  <c r="Z22" i="4"/>
  <c r="X22" i="4"/>
  <c r="S22" i="4"/>
  <c r="P22" i="4"/>
  <c r="N22" i="4"/>
  <c r="L22" i="4"/>
  <c r="K22" i="4"/>
  <c r="I22" i="4"/>
  <c r="H22" i="4"/>
  <c r="G22" i="4" s="1"/>
  <c r="F22" i="4"/>
  <c r="E22" i="4"/>
  <c r="D22" i="4"/>
  <c r="C22" i="4"/>
  <c r="B22" i="4"/>
  <c r="A22" i="4"/>
  <c r="AF21" i="4"/>
  <c r="AC21" i="4"/>
  <c r="Z21" i="4"/>
  <c r="X21" i="4"/>
  <c r="P21" i="4"/>
  <c r="N21" i="4"/>
  <c r="L21" i="4"/>
  <c r="K21" i="4"/>
  <c r="I21" i="4"/>
  <c r="H21" i="4"/>
  <c r="G21" i="4"/>
  <c r="W21" i="4" s="1"/>
  <c r="F21" i="4"/>
  <c r="E21" i="4"/>
  <c r="D21" i="4"/>
  <c r="C21" i="4"/>
  <c r="B21" i="4"/>
  <c r="A21" i="4"/>
  <c r="AF20" i="4"/>
  <c r="AC20" i="4"/>
  <c r="Z20" i="4"/>
  <c r="X20" i="4"/>
  <c r="V20" i="4"/>
  <c r="P20" i="4"/>
  <c r="N20" i="4"/>
  <c r="L20" i="4"/>
  <c r="K20" i="4"/>
  <c r="I20" i="4"/>
  <c r="H20" i="4"/>
  <c r="G20" i="4" s="1"/>
  <c r="F20" i="4"/>
  <c r="E20" i="4"/>
  <c r="D20" i="4"/>
  <c r="C20" i="4"/>
  <c r="B20" i="4"/>
  <c r="A20" i="4"/>
  <c r="AF19" i="4"/>
  <c r="AC19" i="4"/>
  <c r="Z19" i="4"/>
  <c r="X19" i="4"/>
  <c r="Q19" i="4"/>
  <c r="P19" i="4"/>
  <c r="O19" i="4"/>
  <c r="N19" i="4"/>
  <c r="L19" i="4"/>
  <c r="K19" i="4"/>
  <c r="I19" i="4"/>
  <c r="H19" i="4"/>
  <c r="G19" i="4"/>
  <c r="AD19" i="4" s="1"/>
  <c r="F19" i="4"/>
  <c r="E19" i="4"/>
  <c r="D19" i="4"/>
  <c r="C19" i="4"/>
  <c r="B19" i="4"/>
  <c r="A19" i="4"/>
  <c r="AF18" i="4"/>
  <c r="AC18" i="4"/>
  <c r="Z18" i="4"/>
  <c r="X18" i="4"/>
  <c r="Q18" i="4"/>
  <c r="P18" i="4"/>
  <c r="O18" i="4"/>
  <c r="N18" i="4"/>
  <c r="L18" i="4"/>
  <c r="K18" i="4"/>
  <c r="I18" i="4"/>
  <c r="H18" i="4"/>
  <c r="G18" i="4" s="1"/>
  <c r="F18" i="4"/>
  <c r="E18" i="4"/>
  <c r="D18" i="4"/>
  <c r="C18" i="4"/>
  <c r="B18" i="4"/>
  <c r="A18" i="4"/>
  <c r="AF17" i="4"/>
  <c r="AC17" i="4"/>
  <c r="Z17" i="4"/>
  <c r="X17" i="4"/>
  <c r="Q17" i="4"/>
  <c r="P17" i="4"/>
  <c r="O17" i="4"/>
  <c r="N17" i="4"/>
  <c r="L17" i="4"/>
  <c r="K17" i="4"/>
  <c r="I17" i="4"/>
  <c r="H17" i="4"/>
  <c r="G17" i="4"/>
  <c r="W17" i="4" s="1"/>
  <c r="F17" i="4"/>
  <c r="E17" i="4"/>
  <c r="D17" i="4"/>
  <c r="C17" i="4"/>
  <c r="B17" i="4"/>
  <c r="A17" i="4"/>
  <c r="AF16" i="4"/>
  <c r="AC16" i="4"/>
  <c r="Z16" i="4"/>
  <c r="X16" i="4"/>
  <c r="Q16" i="4"/>
  <c r="P16" i="4"/>
  <c r="O16" i="4"/>
  <c r="N16" i="4"/>
  <c r="L16" i="4"/>
  <c r="K16" i="4"/>
  <c r="I16" i="4"/>
  <c r="H16" i="4"/>
  <c r="G16" i="4" s="1"/>
  <c r="F16" i="4"/>
  <c r="E16" i="4"/>
  <c r="D16" i="4"/>
  <c r="C16" i="4"/>
  <c r="B16" i="4"/>
  <c r="A16" i="4"/>
  <c r="F13" i="2"/>
  <c r="J41" i="4" l="1"/>
  <c r="M41" i="4"/>
  <c r="AB41" i="4"/>
  <c r="AA41" i="4"/>
  <c r="U16" i="4"/>
  <c r="V16" i="4"/>
  <c r="J16" i="4"/>
  <c r="Y16" i="4"/>
  <c r="M16" i="4"/>
  <c r="AA22" i="4"/>
  <c r="AG22" i="4" s="1"/>
  <c r="AD22" i="4"/>
  <c r="R22" i="4"/>
  <c r="AA18" i="4"/>
  <c r="AG18" i="4" s="1"/>
  <c r="R18" i="4"/>
  <c r="AD18" i="4"/>
  <c r="AB18" i="4"/>
  <c r="W49" i="4"/>
  <c r="AB49" i="4"/>
  <c r="AA49" i="4"/>
  <c r="Y49" i="4"/>
  <c r="M49" i="4"/>
  <c r="U44" i="4"/>
  <c r="Y44" i="4"/>
  <c r="V44" i="4"/>
  <c r="M44" i="4"/>
  <c r="J44" i="4"/>
  <c r="AA30" i="4"/>
  <c r="AD30" i="4"/>
  <c r="AB30" i="4"/>
  <c r="R30" i="4"/>
  <c r="X53" i="4"/>
  <c r="AB53" i="4"/>
  <c r="AA53" i="4"/>
  <c r="O53" i="4"/>
  <c r="AA34" i="4"/>
  <c r="AD34" i="4"/>
  <c r="AB34" i="4"/>
  <c r="R34" i="4"/>
  <c r="W33" i="4"/>
  <c r="AB33" i="4"/>
  <c r="O33" i="4"/>
  <c r="AA33" i="4"/>
  <c r="AG33" i="4" s="1"/>
  <c r="Y33" i="4"/>
  <c r="M33" i="4"/>
  <c r="U40" i="4"/>
  <c r="M40" i="4"/>
  <c r="J40" i="4"/>
  <c r="Y40" i="4"/>
  <c r="V40" i="4"/>
  <c r="U52" i="4"/>
  <c r="X52" i="4"/>
  <c r="V52" i="4"/>
  <c r="AD42" i="4"/>
  <c r="Y21" i="4"/>
  <c r="M29" i="4"/>
  <c r="M37" i="4"/>
  <c r="O57" i="4"/>
  <c r="AB46" i="4"/>
  <c r="AA21" i="4"/>
  <c r="AH21" i="4" s="1"/>
  <c r="AB38" i="4"/>
  <c r="AH38" i="4" s="1"/>
  <c r="AD46" i="4"/>
  <c r="AH18" i="4"/>
  <c r="AB21" i="4"/>
  <c r="AB26" i="4"/>
  <c r="Y17" i="4"/>
  <c r="AD38" i="4"/>
  <c r="Y45" i="4"/>
  <c r="AB50" i="4"/>
  <c r="AH50" i="4" s="1"/>
  <c r="AH33" i="4"/>
  <c r="AA17" i="4"/>
  <c r="AH17" i="4" s="1"/>
  <c r="Y25" i="4"/>
  <c r="AA29" i="4"/>
  <c r="AG29" i="4" s="1"/>
  <c r="AB45" i="4"/>
  <c r="AD50" i="4"/>
  <c r="AB17" i="4"/>
  <c r="M21" i="4"/>
  <c r="AA25" i="4"/>
  <c r="AG25" i="4" s="1"/>
  <c r="AB29" i="4"/>
  <c r="AA37" i="4"/>
  <c r="AG37" i="4" s="1"/>
  <c r="R42" i="4"/>
  <c r="M48" i="4"/>
  <c r="AA57" i="4"/>
  <c r="AG57" i="4" s="1"/>
  <c r="AB25" i="4"/>
  <c r="AB37" i="4"/>
  <c r="AB57" i="4"/>
  <c r="AD26" i="4"/>
  <c r="O21" i="4"/>
  <c r="AB42" i="4"/>
  <c r="M17" i="4"/>
  <c r="S55" i="4"/>
  <c r="M57" i="4"/>
  <c r="U24" i="4"/>
  <c r="J24" i="4"/>
  <c r="T24" i="4"/>
  <c r="AD24" i="4"/>
  <c r="R24" i="4"/>
  <c r="M24" i="4"/>
  <c r="Q24" i="4"/>
  <c r="AB24" i="4"/>
  <c r="AA24" i="4"/>
  <c r="AG24" i="4" s="1"/>
  <c r="O24" i="4"/>
  <c r="Y24" i="4"/>
  <c r="W24" i="4"/>
  <c r="U32" i="4"/>
  <c r="T32" i="4"/>
  <c r="M32" i="4"/>
  <c r="S32" i="4"/>
  <c r="AD32" i="4"/>
  <c r="R32" i="4"/>
  <c r="J32" i="4"/>
  <c r="Q32" i="4"/>
  <c r="Y32" i="4"/>
  <c r="AB32" i="4"/>
  <c r="AA32" i="4"/>
  <c r="AG32" i="4" s="1"/>
  <c r="O32" i="4"/>
  <c r="Z32" i="4"/>
  <c r="V32" i="4"/>
  <c r="W32" i="4"/>
  <c r="U28" i="4"/>
  <c r="T28" i="4"/>
  <c r="Y28" i="4"/>
  <c r="S28" i="4"/>
  <c r="AD28" i="4"/>
  <c r="R28" i="4"/>
  <c r="AC28" i="4"/>
  <c r="Q28" i="4"/>
  <c r="AB28" i="4"/>
  <c r="AA28" i="4"/>
  <c r="AG28" i="4" s="1"/>
  <c r="J28" i="4"/>
  <c r="Z28" i="4"/>
  <c r="V28" i="4"/>
  <c r="M28" i="4"/>
  <c r="W28" i="4"/>
  <c r="U36" i="4"/>
  <c r="J36" i="4"/>
  <c r="T36" i="4"/>
  <c r="V36" i="4"/>
  <c r="S36" i="4"/>
  <c r="AD36" i="4"/>
  <c r="R36" i="4"/>
  <c r="Q36" i="4"/>
  <c r="AB36" i="4"/>
  <c r="AA36" i="4"/>
  <c r="AG36" i="4" s="1"/>
  <c r="O36" i="4"/>
  <c r="Z36" i="4"/>
  <c r="AH36" i="4" s="1"/>
  <c r="Y36" i="4"/>
  <c r="M36" i="4"/>
  <c r="W36" i="4"/>
  <c r="AG50" i="4"/>
  <c r="AH54" i="4"/>
  <c r="AG54" i="4"/>
  <c r="U20" i="4"/>
  <c r="J20" i="4"/>
  <c r="T20" i="4"/>
  <c r="Y20" i="4"/>
  <c r="S20" i="4"/>
  <c r="AD20" i="4"/>
  <c r="R20" i="4"/>
  <c r="Q20" i="4"/>
  <c r="AB20" i="4"/>
  <c r="AA20" i="4"/>
  <c r="AG20" i="4" s="1"/>
  <c r="O20" i="4"/>
  <c r="M20" i="4"/>
  <c r="W20" i="4"/>
  <c r="AH22" i="4"/>
  <c r="U56" i="4"/>
  <c r="S56" i="4"/>
  <c r="AD56" i="4"/>
  <c r="R56" i="4"/>
  <c r="V56" i="4"/>
  <c r="X56" i="4"/>
  <c r="AB56" i="4"/>
  <c r="AA56" i="4"/>
  <c r="AG56" i="4" s="1"/>
  <c r="O56" i="4"/>
  <c r="W56" i="4"/>
  <c r="K56" i="4"/>
  <c r="W16" i="4"/>
  <c r="T19" i="4"/>
  <c r="Q22" i="4"/>
  <c r="T23" i="4"/>
  <c r="Z25" i="4"/>
  <c r="Q26" i="4"/>
  <c r="T27" i="4"/>
  <c r="Z29" i="4"/>
  <c r="Q30" i="4"/>
  <c r="T31" i="4"/>
  <c r="Q34" i="4"/>
  <c r="T35" i="4"/>
  <c r="Q38" i="4"/>
  <c r="T39" i="4"/>
  <c r="W40" i="4"/>
  <c r="Z41" i="4"/>
  <c r="Q42" i="4"/>
  <c r="T43" i="4"/>
  <c r="W44" i="4"/>
  <c r="Z45" i="4"/>
  <c r="Q46" i="4"/>
  <c r="AC46" i="4"/>
  <c r="T47" i="4"/>
  <c r="K48" i="4"/>
  <c r="W48" i="4"/>
  <c r="Z49" i="4"/>
  <c r="K52" i="4"/>
  <c r="W52" i="4"/>
  <c r="S47" i="4"/>
  <c r="S30" i="4"/>
  <c r="AF30" i="4"/>
  <c r="AG30" i="4" s="1"/>
  <c r="J31" i="4"/>
  <c r="V31" i="4"/>
  <c r="S34" i="4"/>
  <c r="V35" i="4"/>
  <c r="S38" i="4"/>
  <c r="J39" i="4"/>
  <c r="V39" i="4"/>
  <c r="S42" i="4"/>
  <c r="AF42" i="4"/>
  <c r="AG42" i="4" s="1"/>
  <c r="J43" i="4"/>
  <c r="V43" i="4"/>
  <c r="S46" i="4"/>
  <c r="J47" i="4"/>
  <c r="V47" i="4"/>
  <c r="S50" i="4"/>
  <c r="V51" i="4"/>
  <c r="S54" i="4"/>
  <c r="J55" i="4"/>
  <c r="V55" i="4"/>
  <c r="S43" i="4"/>
  <c r="U51" i="4"/>
  <c r="U55" i="4"/>
  <c r="S18" i="4"/>
  <c r="AF34" i="4"/>
  <c r="AG34" i="4" s="1"/>
  <c r="T18" i="4"/>
  <c r="W19" i="4"/>
  <c r="Q21" i="4"/>
  <c r="T22" i="4"/>
  <c r="K23" i="4"/>
  <c r="W23" i="4"/>
  <c r="Q25" i="4"/>
  <c r="T26" i="4"/>
  <c r="W27" i="4"/>
  <c r="Q29" i="4"/>
  <c r="T30" i="4"/>
  <c r="W31" i="4"/>
  <c r="Q33" i="4"/>
  <c r="T34" i="4"/>
  <c r="W35" i="4"/>
  <c r="Q37" i="4"/>
  <c r="T38" i="4"/>
  <c r="W39" i="4"/>
  <c r="Z40" i="4"/>
  <c r="Q41" i="4"/>
  <c r="T42" i="4"/>
  <c r="W43" i="4"/>
  <c r="Z44" i="4"/>
  <c r="Q45" i="4"/>
  <c r="AC45" i="4"/>
  <c r="T46" i="4"/>
  <c r="W47" i="4"/>
  <c r="Z48" i="4"/>
  <c r="Q49" i="4"/>
  <c r="T50" i="4"/>
  <c r="K51" i="4"/>
  <c r="W51" i="4"/>
  <c r="K55" i="4"/>
  <c r="W55" i="4"/>
  <c r="S31" i="4"/>
  <c r="U27" i="4"/>
  <c r="J19" i="4"/>
  <c r="J35" i="4"/>
  <c r="AA16" i="4"/>
  <c r="AG16" i="4" s="1"/>
  <c r="R17" i="4"/>
  <c r="AD17" i="4"/>
  <c r="U18" i="4"/>
  <c r="R21" i="4"/>
  <c r="AD21" i="4"/>
  <c r="U22" i="4"/>
  <c r="R25" i="4"/>
  <c r="AD25" i="4"/>
  <c r="U26" i="4"/>
  <c r="R29" i="4"/>
  <c r="AD29" i="4"/>
  <c r="U30" i="4"/>
  <c r="R33" i="4"/>
  <c r="AD33" i="4"/>
  <c r="U34" i="4"/>
  <c r="R37" i="4"/>
  <c r="AD37" i="4"/>
  <c r="U38" i="4"/>
  <c r="AA40" i="4"/>
  <c r="AD41" i="4"/>
  <c r="U42" i="4"/>
  <c r="AA44" i="4"/>
  <c r="R45" i="4"/>
  <c r="AD45" i="4"/>
  <c r="U46" i="4"/>
  <c r="AA48" i="4"/>
  <c r="AG48" i="4" s="1"/>
  <c r="R49" i="4"/>
  <c r="AD49" i="4"/>
  <c r="U50" i="4"/>
  <c r="L51" i="4"/>
  <c r="X51" i="4"/>
  <c r="AA52" i="4"/>
  <c r="AG52" i="4" s="1"/>
  <c r="R53" i="4"/>
  <c r="AD53" i="4"/>
  <c r="U54" i="4"/>
  <c r="X55" i="4"/>
  <c r="R57" i="4"/>
  <c r="AD57" i="4"/>
  <c r="AF47" i="4"/>
  <c r="U35" i="4"/>
  <c r="U39" i="4"/>
  <c r="U43" i="4"/>
  <c r="U47" i="4"/>
  <c r="S17" i="4"/>
  <c r="J18" i="4"/>
  <c r="V18" i="4"/>
  <c r="M19" i="4"/>
  <c r="Y19" i="4"/>
  <c r="S21" i="4"/>
  <c r="J22" i="4"/>
  <c r="V22" i="4"/>
  <c r="M23" i="4"/>
  <c r="Y23" i="4"/>
  <c r="S25" i="4"/>
  <c r="J26" i="4"/>
  <c r="V26" i="4"/>
  <c r="M27" i="4"/>
  <c r="Y27" i="4"/>
  <c r="S29" i="4"/>
  <c r="J30" i="4"/>
  <c r="V30" i="4"/>
  <c r="M31" i="4"/>
  <c r="Y31" i="4"/>
  <c r="S33" i="4"/>
  <c r="J34" i="4"/>
  <c r="V34" i="4"/>
  <c r="M35" i="4"/>
  <c r="Y35" i="4"/>
  <c r="S37" i="4"/>
  <c r="J38" i="4"/>
  <c r="V38" i="4"/>
  <c r="M39" i="4"/>
  <c r="Y39" i="4"/>
  <c r="AB40" i="4"/>
  <c r="S41" i="4"/>
  <c r="AF41" i="4"/>
  <c r="AG41" i="4" s="1"/>
  <c r="J42" i="4"/>
  <c r="V42" i="4"/>
  <c r="M43" i="4"/>
  <c r="Y43" i="4"/>
  <c r="AB44" i="4"/>
  <c r="S45" i="4"/>
  <c r="AF45" i="4"/>
  <c r="AG45" i="4" s="1"/>
  <c r="J46" i="4"/>
  <c r="M47" i="4"/>
  <c r="Y47" i="4"/>
  <c r="AB48" i="4"/>
  <c r="S49" i="4"/>
  <c r="AF49" i="4"/>
  <c r="J50" i="4"/>
  <c r="V50" i="4"/>
  <c r="AB52" i="4"/>
  <c r="S53" i="4"/>
  <c r="J54" i="4"/>
  <c r="V54" i="4"/>
  <c r="S57" i="4"/>
  <c r="U19" i="4"/>
  <c r="J23" i="4"/>
  <c r="S26" i="4"/>
  <c r="AB16" i="4"/>
  <c r="T17" i="4"/>
  <c r="AG17" i="4"/>
  <c r="W18" i="4"/>
  <c r="T21" i="4"/>
  <c r="AG21" i="4"/>
  <c r="W22" i="4"/>
  <c r="T25" i="4"/>
  <c r="W26" i="4"/>
  <c r="Z27" i="4"/>
  <c r="T29" i="4"/>
  <c r="W30" i="4"/>
  <c r="Z31" i="4"/>
  <c r="T33" i="4"/>
  <c r="W34" i="4"/>
  <c r="Z35" i="4"/>
  <c r="T37" i="4"/>
  <c r="K38" i="4"/>
  <c r="W38" i="4"/>
  <c r="Z39" i="4"/>
  <c r="Q40" i="4"/>
  <c r="T41" i="4"/>
  <c r="W42" i="4"/>
  <c r="Z43" i="4"/>
  <c r="Q44" i="4"/>
  <c r="T45" i="4"/>
  <c r="Z47" i="4"/>
  <c r="Q48" i="4"/>
  <c r="AC48" i="4"/>
  <c r="T49" i="4"/>
  <c r="K50" i="4"/>
  <c r="W50" i="4"/>
  <c r="AG53" i="4"/>
  <c r="K54" i="4"/>
  <c r="W54" i="4"/>
  <c r="S19" i="4"/>
  <c r="S23" i="4"/>
  <c r="S27" i="4"/>
  <c r="AF43" i="4"/>
  <c r="U23" i="4"/>
  <c r="U31" i="4"/>
  <c r="V27" i="4"/>
  <c r="R16" i="4"/>
  <c r="AD16" i="4"/>
  <c r="U17" i="4"/>
  <c r="AA19" i="4"/>
  <c r="U21" i="4"/>
  <c r="O23" i="4"/>
  <c r="AA23" i="4"/>
  <c r="U25" i="4"/>
  <c r="AA27" i="4"/>
  <c r="AG27" i="4" s="1"/>
  <c r="U29" i="4"/>
  <c r="AA31" i="4"/>
  <c r="U33" i="4"/>
  <c r="AA35" i="4"/>
  <c r="AG35" i="4" s="1"/>
  <c r="U37" i="4"/>
  <c r="O39" i="4"/>
  <c r="AA39" i="4"/>
  <c r="AG39" i="4" s="1"/>
  <c r="R40" i="4"/>
  <c r="AD40" i="4"/>
  <c r="U41" i="4"/>
  <c r="AA43" i="4"/>
  <c r="R44" i="4"/>
  <c r="AD44" i="4"/>
  <c r="U45" i="4"/>
  <c r="AA47" i="4"/>
  <c r="AG47" i="4" s="1"/>
  <c r="R48" i="4"/>
  <c r="AD48" i="4"/>
  <c r="U49" i="4"/>
  <c r="X50" i="4"/>
  <c r="O51" i="4"/>
  <c r="AA51" i="4"/>
  <c r="R52" i="4"/>
  <c r="AD52" i="4"/>
  <c r="U53" i="4"/>
  <c r="L54" i="4"/>
  <c r="X54" i="4"/>
  <c r="O55" i="4"/>
  <c r="AA55" i="4"/>
  <c r="U57" i="4"/>
  <c r="S35" i="4"/>
  <c r="AF26" i="4"/>
  <c r="AG26" i="4" s="1"/>
  <c r="S16" i="4"/>
  <c r="J17" i="4"/>
  <c r="V17" i="4"/>
  <c r="M18" i="4"/>
  <c r="Y18" i="4"/>
  <c r="AB19" i="4"/>
  <c r="J21" i="4"/>
  <c r="V21" i="4"/>
  <c r="M22" i="4"/>
  <c r="Y22" i="4"/>
  <c r="AB23" i="4"/>
  <c r="J25" i="4"/>
  <c r="V25" i="4"/>
  <c r="M26" i="4"/>
  <c r="Y26" i="4"/>
  <c r="AB27" i="4"/>
  <c r="J29" i="4"/>
  <c r="V29" i="4"/>
  <c r="M30" i="4"/>
  <c r="Y30" i="4"/>
  <c r="AB31" i="4"/>
  <c r="J33" i="4"/>
  <c r="V33" i="4"/>
  <c r="M34" i="4"/>
  <c r="Y34" i="4"/>
  <c r="AB35" i="4"/>
  <c r="J37" i="4"/>
  <c r="V37" i="4"/>
  <c r="M38" i="4"/>
  <c r="Y38" i="4"/>
  <c r="AB39" i="4"/>
  <c r="S40" i="4"/>
  <c r="AF40" i="4"/>
  <c r="M42" i="4"/>
  <c r="Y42" i="4"/>
  <c r="AB43" i="4"/>
  <c r="S44" i="4"/>
  <c r="AF44" i="4"/>
  <c r="J45" i="4"/>
  <c r="V45" i="4"/>
  <c r="M46" i="4"/>
  <c r="AB47" i="4"/>
  <c r="S48" i="4"/>
  <c r="J49" i="4"/>
  <c r="V49" i="4"/>
  <c r="M50" i="4"/>
  <c r="AB51" i="4"/>
  <c r="S52" i="4"/>
  <c r="V53" i="4"/>
  <c r="M54" i="4"/>
  <c r="Y54" i="4"/>
  <c r="AB55" i="4"/>
  <c r="V57" i="4"/>
  <c r="T16" i="4"/>
  <c r="Z26" i="4"/>
  <c r="Q27" i="4"/>
  <c r="AC27" i="4"/>
  <c r="Z30" i="4"/>
  <c r="Q31" i="4"/>
  <c r="Z34" i="4"/>
  <c r="Q35" i="4"/>
  <c r="Q39" i="4"/>
  <c r="T40" i="4"/>
  <c r="Z42" i="4"/>
  <c r="Q43" i="4"/>
  <c r="T44" i="4"/>
  <c r="Z46" i="4"/>
  <c r="AH46" i="4" s="1"/>
  <c r="Q47" i="4"/>
  <c r="T48" i="4"/>
  <c r="K53" i="4"/>
  <c r="W53" i="4"/>
  <c r="K57" i="4"/>
  <c r="AF31" i="4"/>
  <c r="S39" i="4"/>
  <c r="V19" i="4"/>
  <c r="V23" i="4"/>
  <c r="J27" i="4"/>
  <c r="R19" i="4"/>
  <c r="O22" i="4"/>
  <c r="R23" i="4"/>
  <c r="R27" i="4"/>
  <c r="R31" i="4"/>
  <c r="R35" i="4"/>
  <c r="O38" i="4"/>
  <c r="R39" i="4"/>
  <c r="R43" i="4"/>
  <c r="O46" i="4"/>
  <c r="R47" i="4"/>
  <c r="R51" i="4"/>
  <c r="L53" i="4"/>
  <c r="O54" i="4"/>
  <c r="R55" i="4"/>
  <c r="AU11" i="5"/>
  <c r="AT11" i="5"/>
  <c r="AR11" i="5"/>
  <c r="AQ11" i="5"/>
  <c r="AO11" i="5"/>
  <c r="AN11" i="5"/>
  <c r="AL11" i="5"/>
  <c r="AK11" i="5"/>
  <c r="AI11" i="5"/>
  <c r="AH11" i="5"/>
  <c r="AF11" i="5"/>
  <c r="AE11" i="5"/>
  <c r="AC11" i="5"/>
  <c r="AB11" i="5"/>
  <c r="Z11" i="5"/>
  <c r="Y11" i="5"/>
  <c r="W11" i="5"/>
  <c r="V11" i="5"/>
  <c r="T11" i="5"/>
  <c r="S11" i="5"/>
  <c r="Q11" i="5"/>
  <c r="P11" i="5"/>
  <c r="N11" i="5"/>
  <c r="M11" i="5"/>
  <c r="K11" i="5"/>
  <c r="J11" i="5"/>
  <c r="H11" i="5"/>
  <c r="G11" i="5"/>
  <c r="E11" i="5"/>
  <c r="D11" i="5"/>
  <c r="AH45" i="4" l="1"/>
  <c r="AH29" i="4"/>
  <c r="AH53" i="4"/>
  <c r="AH35" i="4"/>
  <c r="AG40" i="4"/>
  <c r="AH25" i="4"/>
  <c r="AG49" i="4"/>
  <c r="AH57" i="4"/>
  <c r="AH26" i="4"/>
  <c r="AH37" i="4"/>
  <c r="AH23" i="4"/>
  <c r="AG23" i="4"/>
  <c r="AH31" i="4"/>
  <c r="AH40" i="4"/>
  <c r="AH47" i="4"/>
  <c r="AG43" i="4"/>
  <c r="AH51" i="4"/>
  <c r="AG51" i="4"/>
  <c r="AH43" i="4"/>
  <c r="AH41" i="4"/>
  <c r="AH20" i="4"/>
  <c r="AH34" i="4"/>
  <c r="AH19" i="4"/>
  <c r="AG19" i="4"/>
  <c r="AH27" i="4"/>
  <c r="AH48" i="4"/>
  <c r="AH24" i="4"/>
  <c r="AH28" i="4"/>
  <c r="AH56" i="4"/>
  <c r="AH42" i="4"/>
  <c r="AH49" i="4"/>
  <c r="AH30" i="4"/>
  <c r="AH39" i="4"/>
  <c r="AH32" i="4"/>
  <c r="AH55" i="4"/>
  <c r="AG55" i="4"/>
  <c r="AG44" i="4"/>
  <c r="AH16" i="4"/>
  <c r="AH52" i="4"/>
  <c r="AG31" i="4"/>
  <c r="AH44" i="4"/>
  <c r="F15" i="4"/>
  <c r="H15" i="4" l="1"/>
  <c r="G15" i="4" s="1"/>
  <c r="AF15" i="4" l="1"/>
  <c r="O15" i="4"/>
  <c r="N15" i="4"/>
  <c r="AD15" i="4"/>
  <c r="AC15" i="4"/>
  <c r="M15" i="4"/>
  <c r="J15" i="4"/>
  <c r="AB15" i="4"/>
  <c r="L15" i="4"/>
  <c r="K15" i="4"/>
  <c r="I15" i="4"/>
  <c r="AA15" i="4"/>
  <c r="Z15" i="4"/>
  <c r="Y15" i="4"/>
  <c r="X15" i="4"/>
  <c r="W15" i="4"/>
  <c r="V15" i="4"/>
  <c r="U15" i="4"/>
  <c r="S15" i="4"/>
  <c r="T15" i="4"/>
  <c r="R15" i="4"/>
  <c r="Q15" i="4"/>
  <c r="P15" i="4"/>
  <c r="C8" i="4"/>
  <c r="B11" i="5"/>
  <c r="A15" i="4"/>
  <c r="B15" i="4"/>
  <c r="C15" i="4"/>
  <c r="D15" i="4"/>
  <c r="E15" i="4"/>
  <c r="AH15" i="4" l="1"/>
  <c r="AG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 Pinckney</author>
  </authors>
  <commentList>
    <comment ref="D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 Pinckney:</t>
        </r>
        <r>
          <rPr>
            <sz val="9"/>
            <color indexed="81"/>
            <rFont val="Tahoma"/>
            <family val="2"/>
          </rPr>
          <t xml:space="preserve">
Volume of 90% acetone used for the extraction…amount added to the tube and filter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200-000001000000}">
      <text>
        <r>
          <rPr>
            <sz val="10"/>
            <rFont val="Arial"/>
            <family val="2"/>
          </rPr>
          <t>The total volume of water filtered through the filter(s) in the microfuge tube</t>
        </r>
      </text>
    </comment>
    <comment ref="H6" authorId="0" shapeId="0" xr:uid="{00000000-0006-0000-0200-000002000000}">
      <text>
        <r>
          <rPr>
            <sz val="10"/>
            <rFont val="Arial"/>
            <family val="2"/>
          </rPr>
          <t>Volume of acetone added to the microfuge tube for extraction + volume of carotenal added</t>
        </r>
      </text>
    </comment>
    <comment ref="I6" authorId="0" shapeId="0" xr:uid="{00000000-0006-0000-0200-000003000000}">
      <text>
        <r>
          <rPr>
            <sz val="10"/>
            <rFont val="Arial"/>
            <family val="2"/>
          </rPr>
          <t>Volume of extract placed in the HPLC sample vial</t>
        </r>
      </text>
    </comment>
    <comment ref="J9" authorId="0" shapeId="0" xr:uid="{00000000-0006-0000-0200-000004000000}">
      <text>
        <r>
          <rPr>
            <sz val="10"/>
            <rFont val="Arial"/>
            <family val="2"/>
          </rPr>
          <t>Acetone + AmAc (ml) / Acetone (ml)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Jay Pinckney</author>
  </authors>
  <commentList>
    <comment ref="L9" authorId="0" shapeId="0" xr:uid="{00000000-0006-0000-0300-000001000000}">
      <text>
        <r>
          <rPr>
            <sz val="10"/>
            <rFont val="Arial"/>
            <family val="2"/>
          </rPr>
          <t>(peak area * coeff / inject volume) * (extract volume/ sample volume) = ug/liter</t>
        </r>
      </text>
    </comment>
    <comment ref="H13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Jay Pinckney:</t>
        </r>
        <r>
          <rPr>
            <sz val="9"/>
            <color indexed="81"/>
            <rFont val="Tahoma"/>
            <family val="2"/>
          </rPr>
          <t xml:space="preserve">
&gt;1 = Dilution (higher acetone volume added or lower volume of carotenal added)
&lt;1 = Evaporation (lower acetone volume added or higher volume of carotenal added)</t>
        </r>
      </text>
    </comment>
    <comment ref="I13" authorId="0" shapeId="0" xr:uid="{00000000-0006-0000-0300-000003000000}">
      <text>
        <r>
          <rPr>
            <sz val="10"/>
            <rFont val="Arial"/>
            <family val="2"/>
          </rPr>
          <t>Chlorophyll c3</t>
        </r>
      </text>
    </comment>
    <comment ref="J13" authorId="0" shapeId="0" xr:uid="{00000000-0006-0000-0300-000004000000}">
      <text>
        <r>
          <rPr>
            <sz val="10"/>
            <rFont val="Arial"/>
            <family val="2"/>
          </rPr>
          <t>Chlorophyll c1c2</t>
        </r>
      </text>
    </comment>
    <comment ref="K13" authorId="0" shapeId="0" xr:uid="{00000000-0006-0000-0300-000005000000}">
      <text>
        <r>
          <rPr>
            <sz val="10"/>
            <rFont val="Arial"/>
            <family val="2"/>
          </rPr>
          <t>Peridinin</t>
        </r>
      </text>
    </comment>
    <comment ref="L13" authorId="0" shapeId="0" xr:uid="{00000000-0006-0000-0300-000006000000}">
      <text>
        <r>
          <rPr>
            <sz val="10"/>
            <rFont val="Arial"/>
            <family val="2"/>
          </rPr>
          <t>19' Butanoyloxyfucoxanthin</t>
        </r>
      </text>
    </comment>
    <comment ref="M13" authorId="0" shapeId="0" xr:uid="{00000000-0006-0000-0300-000007000000}">
      <text>
        <r>
          <rPr>
            <sz val="10"/>
            <rFont val="Arial"/>
            <family val="2"/>
          </rPr>
          <t>Fucoxanthin</t>
        </r>
      </text>
    </comment>
    <comment ref="N13" authorId="0" shapeId="0" xr:uid="{00000000-0006-0000-0300-000008000000}">
      <text>
        <r>
          <rPr>
            <sz val="10"/>
            <rFont val="Arial"/>
            <family val="2"/>
          </rPr>
          <t>19' Hexanoyloxyfucoxanthin</t>
        </r>
      </text>
    </comment>
    <comment ref="O13" authorId="0" shapeId="0" xr:uid="{00000000-0006-0000-0300-000009000000}">
      <text>
        <r>
          <rPr>
            <sz val="10"/>
            <rFont val="Arial"/>
            <family val="2"/>
          </rPr>
          <t>9' cis-Neoxanthin</t>
        </r>
      </text>
    </comment>
    <comment ref="P13" authorId="0" shapeId="0" xr:uid="{00000000-0006-0000-0300-00000A000000}">
      <text>
        <r>
          <rPr>
            <sz val="10"/>
            <rFont val="Arial"/>
            <family val="2"/>
          </rPr>
          <t>Prasinoxanthin</t>
        </r>
      </text>
    </comment>
    <comment ref="Q13" authorId="0" shapeId="0" xr:uid="{00000000-0006-0000-0300-00000B000000}">
      <text>
        <r>
          <rPr>
            <sz val="10"/>
            <rFont val="Arial"/>
            <family val="2"/>
          </rPr>
          <t>Violaxanthin</t>
        </r>
      </text>
    </comment>
    <comment ref="R13" authorId="0" shapeId="0" xr:uid="{00000000-0006-0000-0300-00000C000000}">
      <text>
        <r>
          <rPr>
            <sz val="10"/>
            <rFont val="Arial"/>
            <family val="2"/>
          </rPr>
          <t>Diadinoxanthin</t>
        </r>
      </text>
    </comment>
    <comment ref="S13" authorId="0" shapeId="0" xr:uid="{00000000-0006-0000-0300-00000D000000}">
      <text>
        <r>
          <rPr>
            <sz val="10"/>
            <rFont val="Arial"/>
            <family val="2"/>
          </rPr>
          <t>Antheraxanthin</t>
        </r>
      </text>
    </comment>
    <comment ref="T13" authorId="0" shapeId="0" xr:uid="{00000000-0006-0000-0300-00000E000000}">
      <text>
        <r>
          <rPr>
            <sz val="10"/>
            <rFont val="Arial"/>
            <family val="2"/>
          </rPr>
          <t>Alloxanthin</t>
        </r>
      </text>
    </comment>
    <comment ref="U13" authorId="0" shapeId="0" xr:uid="{00000000-0006-0000-0300-00000F000000}">
      <text>
        <r>
          <rPr>
            <sz val="10"/>
            <rFont val="Arial"/>
            <family val="2"/>
          </rPr>
          <t>Diatoxanthin</t>
        </r>
      </text>
    </comment>
    <comment ref="W13" authorId="0" shapeId="0" xr:uid="{00000000-0006-0000-0300-000010000000}">
      <text>
        <r>
          <rPr>
            <sz val="10"/>
            <rFont val="Arial"/>
            <family val="2"/>
          </rPr>
          <t>Zeaxanthin</t>
        </r>
      </text>
    </comment>
    <comment ref="X13" authorId="0" shapeId="0" xr:uid="{00000000-0006-0000-0300-000011000000}">
      <text>
        <r>
          <rPr>
            <sz val="10"/>
            <rFont val="Arial"/>
            <family val="2"/>
          </rPr>
          <t>Gyroxanthin-diester</t>
        </r>
      </text>
    </comment>
    <comment ref="Y13" authorId="0" shapeId="0" xr:uid="{00000000-0006-0000-0300-000012000000}">
      <text>
        <r>
          <rPr>
            <sz val="10"/>
            <rFont val="Arial"/>
            <family val="2"/>
          </rPr>
          <t>Chlorophyll b</t>
        </r>
      </text>
    </comment>
    <comment ref="Z13" authorId="0" shapeId="0" xr:uid="{00000000-0006-0000-0300-000013000000}">
      <text>
        <r>
          <rPr>
            <sz val="10"/>
            <rFont val="Arial"/>
            <family val="2"/>
          </rPr>
          <t>Chlorophyll a Allomer</t>
        </r>
      </text>
    </comment>
    <comment ref="AA13" authorId="0" shapeId="0" xr:uid="{00000000-0006-0000-0300-000014000000}">
      <text>
        <r>
          <rPr>
            <sz val="10"/>
            <rFont val="Arial"/>
            <family val="2"/>
          </rPr>
          <t>Chlorophyll a + Divinyl Chl a</t>
        </r>
      </text>
    </comment>
    <comment ref="AB13" authorId="0" shapeId="0" xr:uid="{00000000-0006-0000-0300-000015000000}">
      <text>
        <r>
          <rPr>
            <sz val="10"/>
            <rFont val="Arial"/>
            <family val="2"/>
          </rPr>
          <t>Chlorophyll a'</t>
        </r>
      </text>
    </comment>
    <comment ref="AF13" authorId="0" shapeId="0" xr:uid="{00000000-0006-0000-0300-000016000000}">
      <text>
        <r>
          <rPr>
            <sz val="10"/>
            <rFont val="Arial"/>
            <family val="2"/>
          </rPr>
          <t>Chlorophyllide a</t>
        </r>
      </text>
    </comment>
    <comment ref="AG13" authorId="0" shapeId="0" xr:uid="{00000000-0006-0000-0300-000017000000}">
      <text>
        <r>
          <rPr>
            <sz val="10"/>
            <rFont val="Arial"/>
            <family val="2"/>
          </rPr>
          <t>Chl a + Divinyl Chl a + Chlide a</t>
        </r>
      </text>
    </comment>
    <comment ref="AH13" authorId="0" shapeId="0" xr:uid="{00000000-0006-0000-0300-000018000000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sharedStrings.xml><?xml version="1.0" encoding="utf-8"?>
<sst xmlns="http://schemas.openxmlformats.org/spreadsheetml/2006/main" count="344" uniqueCount="169">
  <si>
    <t>(µL)</t>
  </si>
  <si>
    <t>(Liters)</t>
  </si>
  <si>
    <t>(ml)</t>
  </si>
  <si>
    <t>[pigment] (mg/L) = abs/(E1% * 0.0001)</t>
  </si>
  <si>
    <t>19' but-Fuco</t>
  </si>
  <si>
    <t>19' hex-Fuco</t>
  </si>
  <si>
    <t>19'ButFuc</t>
  </si>
  <si>
    <t>19'HexFuc</t>
  </si>
  <si>
    <t>90%acetone</t>
  </si>
  <si>
    <t>Acetate</t>
  </si>
  <si>
    <t>acetone</t>
  </si>
  <si>
    <t>Acetone</t>
  </si>
  <si>
    <t>acetone/methanol</t>
  </si>
  <si>
    <t>Added</t>
  </si>
  <si>
    <t>ALL Chl a</t>
  </si>
  <si>
    <t>Allox</t>
  </si>
  <si>
    <t>Alloxanthin</t>
  </si>
  <si>
    <t>Ammonium</t>
  </si>
  <si>
    <t>and Jeffrey et al. 1997</t>
  </si>
  <si>
    <t>Anther</t>
  </si>
  <si>
    <t>Antheraxanthin</t>
  </si>
  <si>
    <t>Area</t>
  </si>
  <si>
    <t>Assume equal to Chla</t>
  </si>
  <si>
    <t>Assume equal to Chlb</t>
  </si>
  <si>
    <t>Astaxanthin</t>
  </si>
  <si>
    <t>Bacteriochlorophyll a</t>
  </si>
  <si>
    <t>Blank Line</t>
  </si>
  <si>
    <t xml:space="preserve">Calibration Date =  </t>
  </si>
  <si>
    <t>Canthaxanthin</t>
  </si>
  <si>
    <t>Chl a</t>
  </si>
  <si>
    <t>Chl b</t>
  </si>
  <si>
    <t>Chl c1c2</t>
  </si>
  <si>
    <t>Chl c3</t>
  </si>
  <si>
    <t>Chla Allomer</t>
  </si>
  <si>
    <t>Chla prime</t>
  </si>
  <si>
    <t>Chl-ide a</t>
  </si>
  <si>
    <t>Chlorophyll a</t>
  </si>
  <si>
    <t>Chlorophyll b</t>
  </si>
  <si>
    <t>Chlorophyll c1c2</t>
  </si>
  <si>
    <t>Chlorophyll c3</t>
  </si>
  <si>
    <t>Chlorophyllide a</t>
  </si>
  <si>
    <t>Chlorophyllide b</t>
  </si>
  <si>
    <t>Coefficient</t>
  </si>
  <si>
    <t>COEFFICIENT TABLE</t>
  </si>
  <si>
    <t>Constant</t>
  </si>
  <si>
    <t>Constants</t>
  </si>
  <si>
    <t>Crocoxanthin</t>
  </si>
  <si>
    <t>Date</t>
  </si>
  <si>
    <t>Detection (ng)</t>
  </si>
  <si>
    <t>DHI Standards</t>
  </si>
  <si>
    <t>Diad</t>
  </si>
  <si>
    <t>Diadinochrome</t>
  </si>
  <si>
    <t>Diadinoxanthin</t>
  </si>
  <si>
    <t>Diat</t>
  </si>
  <si>
    <t>Diatoxanthin</t>
  </si>
  <si>
    <t>diethyl ether</t>
  </si>
  <si>
    <t>Dinoxanthin</t>
  </si>
  <si>
    <t>Divinyl Chlorophyll a</t>
  </si>
  <si>
    <t>Divinyl Chlorophyll b</t>
  </si>
  <si>
    <t>E 1%</t>
  </si>
  <si>
    <t>E1% (1cm) = the extinction coefficient of a 1% solution in a 1 cm cuvette</t>
  </si>
  <si>
    <t>E1% values obtained from Mantoura &amp; Llewellyn 1983</t>
  </si>
  <si>
    <t>Echinenone</t>
  </si>
  <si>
    <t>Effective Limits of Detection and Quantification</t>
  </si>
  <si>
    <t>Estimated</t>
  </si>
  <si>
    <t>ethanol</t>
  </si>
  <si>
    <t>Extract</t>
  </si>
  <si>
    <t>Filtered</t>
  </si>
  <si>
    <t>Fuco</t>
  </si>
  <si>
    <t>Fucoxanthin</t>
  </si>
  <si>
    <t>Gyro</t>
  </si>
  <si>
    <t>Gyroxanthin-diester</t>
  </si>
  <si>
    <t>hexane</t>
  </si>
  <si>
    <t>Hirschberg &amp; Chamovitz 1994</t>
  </si>
  <si>
    <t>HPLC</t>
  </si>
  <si>
    <t>in Vial</t>
  </si>
  <si>
    <t>Injection</t>
  </si>
  <si>
    <t>Int Std</t>
  </si>
  <si>
    <t>Internal Standard Calculation Sheet</t>
  </si>
  <si>
    <t>Internal Std</t>
  </si>
  <si>
    <t>Limit of</t>
  </si>
  <si>
    <t>Lutein</t>
  </si>
  <si>
    <t>Lycopene</t>
  </si>
  <si>
    <t>methanol</t>
  </si>
  <si>
    <t>Mg DVP</t>
  </si>
  <si>
    <t>Monadoxanthin</t>
  </si>
  <si>
    <t>Myxoxanthophyll</t>
  </si>
  <si>
    <t>Neo</t>
  </si>
  <si>
    <t>Neoxanthin</t>
  </si>
  <si>
    <t>Notes</t>
  </si>
  <si>
    <t>Number</t>
  </si>
  <si>
    <t>Oelze 1985</t>
  </si>
  <si>
    <t>Other</t>
  </si>
  <si>
    <t>P-457</t>
  </si>
  <si>
    <t>Peak</t>
  </si>
  <si>
    <t>PEAK AREAS</t>
  </si>
  <si>
    <t>Perid</t>
  </si>
  <si>
    <t>Peridinin</t>
  </si>
  <si>
    <t>pet ether</t>
  </si>
  <si>
    <t>Pheophorbide a</t>
  </si>
  <si>
    <t>Pheophorbide b</t>
  </si>
  <si>
    <t>Pheophytin a</t>
  </si>
  <si>
    <t>Pheophytin b</t>
  </si>
  <si>
    <t>Pigment</t>
  </si>
  <si>
    <t>PIGMENT CONCENTRATIONS</t>
  </si>
  <si>
    <t>Prasino</t>
  </si>
  <si>
    <t>Prasinoxanthin</t>
  </si>
  <si>
    <t>Pyropheophytin a</t>
  </si>
  <si>
    <t>Quantification (ng)</t>
  </si>
  <si>
    <t>Ratio</t>
  </si>
  <si>
    <t>Sample</t>
  </si>
  <si>
    <t>Sample ID:</t>
  </si>
  <si>
    <t>Siphonaxanthin</t>
  </si>
  <si>
    <t>Siphonein</t>
  </si>
  <si>
    <t>Solvent</t>
  </si>
  <si>
    <t>Special</t>
  </si>
  <si>
    <t>Standard Coefficients</t>
  </si>
  <si>
    <t xml:space="preserve">Standard ID =  </t>
  </si>
  <si>
    <t>Station</t>
  </si>
  <si>
    <t>Total Chl a</t>
  </si>
  <si>
    <t>Vaucheriaxanthin</t>
  </si>
  <si>
    <t>Viola</t>
  </si>
  <si>
    <t>Violaxanthin</t>
  </si>
  <si>
    <t>Volume</t>
  </si>
  <si>
    <t>Zeax</t>
  </si>
  <si>
    <t>Zeaxanthin</t>
  </si>
  <si>
    <t>β,ψ Carotene</t>
  </si>
  <si>
    <t>β,β Carotene</t>
  </si>
  <si>
    <t>Effective Limit of Detection</t>
  </si>
  <si>
    <t>Effective Limit of Quantification</t>
  </si>
  <si>
    <t>HPLC PHOTOPIGMENT ANALYSIS FACILITY</t>
  </si>
  <si>
    <t>UNIVERSITY OF SOUTH CAROLINA</t>
  </si>
  <si>
    <t>COLUMBIA, SC 29208  USA</t>
  </si>
  <si>
    <t>PINCKNEY@SC.EDU</t>
  </si>
  <si>
    <t>(803) 777.7133</t>
  </si>
  <si>
    <t>Volume (L)</t>
  </si>
  <si>
    <t>Protocols and Methods Link</t>
  </si>
  <si>
    <t>Carotenal</t>
  </si>
  <si>
    <t>Total Extract</t>
  </si>
  <si>
    <t xml:space="preserve">Volume of </t>
  </si>
  <si>
    <t>IP</t>
  </si>
  <si>
    <t>added to Vial</t>
  </si>
  <si>
    <t>Estimated Peak Area for Carotenal Standard Added</t>
  </si>
  <si>
    <t>β,ε Carotene</t>
  </si>
  <si>
    <t>ε,ε Carotene</t>
  </si>
  <si>
    <t>βε Carotene</t>
  </si>
  <si>
    <t>ββ Carotene</t>
  </si>
  <si>
    <t>α Carotene</t>
  </si>
  <si>
    <t>β Carotene</t>
  </si>
  <si>
    <t>Aphanizophyll</t>
  </si>
  <si>
    <t>Technical Description of Methods Link</t>
  </si>
  <si>
    <t>0 Concentrations Indicate "Below Limits of Detection"</t>
  </si>
  <si>
    <t>BARUCH INSTITUTE FOR MARINE AND COASTAL SCIENCES</t>
  </si>
  <si>
    <t>Y intercept</t>
  </si>
  <si>
    <t>Acetone + Carotenal</t>
  </si>
  <si>
    <r>
      <t>λ</t>
    </r>
    <r>
      <rPr>
        <b/>
        <vertAlign val="subscript"/>
        <sz val="12"/>
        <rFont val="Daytona Pro Light"/>
        <family val="2"/>
      </rPr>
      <t>max</t>
    </r>
  </si>
  <si>
    <r>
      <t>(µg pigment liter</t>
    </r>
    <r>
      <rPr>
        <vertAlign val="superscript"/>
        <sz val="12"/>
        <rFont val="Daytona Pro Light"/>
        <family val="2"/>
      </rPr>
      <t>-1</t>
    </r>
    <r>
      <rPr>
        <sz val="12"/>
        <rFont val="Daytona Pro Light"/>
        <family val="2"/>
      </rPr>
      <t>)</t>
    </r>
  </si>
  <si>
    <r>
      <t>Chl c</t>
    </r>
    <r>
      <rPr>
        <vertAlign val="subscript"/>
        <sz val="10"/>
        <rFont val="Daytona Pro Light"/>
        <family val="2"/>
      </rPr>
      <t>3</t>
    </r>
  </si>
  <si>
    <r>
      <t>Chl c</t>
    </r>
    <r>
      <rPr>
        <vertAlign val="subscript"/>
        <sz val="10"/>
        <rFont val="Daytona Pro Light"/>
        <family val="2"/>
      </rPr>
      <t>1</t>
    </r>
    <r>
      <rPr>
        <sz val="10"/>
        <rFont val="Daytona Pro Light"/>
        <family val="2"/>
      </rPr>
      <t>c</t>
    </r>
    <r>
      <rPr>
        <vertAlign val="subscript"/>
        <sz val="10"/>
        <rFont val="Daytona Pro Light"/>
        <family val="2"/>
      </rPr>
      <t>2</t>
    </r>
  </si>
  <si>
    <r>
      <t>LOD</t>
    </r>
    <r>
      <rPr>
        <vertAlign val="subscript"/>
        <sz val="10"/>
        <rFont val="Daytona Pro Light"/>
        <family val="2"/>
      </rPr>
      <t>eff</t>
    </r>
  </si>
  <si>
    <r>
      <t>LOQ</t>
    </r>
    <r>
      <rPr>
        <vertAlign val="subscript"/>
        <sz val="10"/>
        <rFont val="Daytona Pro Light"/>
        <family val="2"/>
      </rPr>
      <t>eff</t>
    </r>
  </si>
  <si>
    <r>
      <t>Chl c</t>
    </r>
    <r>
      <rPr>
        <b/>
        <vertAlign val="subscript"/>
        <sz val="10"/>
        <rFont val="Daytona Pro Light"/>
        <family val="2"/>
      </rPr>
      <t>3</t>
    </r>
  </si>
  <si>
    <t>All others were estimated using LC 10AD coefficients</t>
  </si>
  <si>
    <r>
      <rPr>
        <b/>
        <sz val="10"/>
        <color rgb="FFFF0000"/>
        <rFont val="Daytona Pro Light"/>
        <family val="2"/>
      </rPr>
      <t>Red coefficients</t>
    </r>
    <r>
      <rPr>
        <sz val="10"/>
        <rFont val="Daytona Pro Light"/>
        <family val="2"/>
      </rPr>
      <t xml:space="preserve"> were determined from standards</t>
    </r>
  </si>
  <si>
    <t>Dec 21</t>
  </si>
  <si>
    <t>Jul 22</t>
  </si>
  <si>
    <t>Bioassay 1</t>
  </si>
  <si>
    <t>Clambank Landing</t>
  </si>
  <si>
    <t>spilled while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</si>
</sst>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\ #,##0"/>
    <numFmt numFmtId="165" formatCode="0.000"/>
    <numFmt numFmtId="166" formatCode="[$-409]d\-mmm\-yy;@"/>
    <numFmt numFmtId="167" formatCode="0.000E+00"/>
    <numFmt numFmtId="168" formatCode="[$-409]dd\-mmm\-yy;@"/>
  </numFmts>
  <fonts count="26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Daytona Pro Light"/>
      <family val="2"/>
    </font>
    <font>
      <sz val="10"/>
      <name val="Daytona Pro Light"/>
      <family val="2"/>
    </font>
    <font>
      <b/>
      <sz val="12"/>
      <name val="Daytona Pro Light"/>
      <family val="2"/>
    </font>
    <font>
      <b/>
      <vertAlign val="subscript"/>
      <sz val="12"/>
      <name val="Daytona Pro Light"/>
      <family val="2"/>
    </font>
    <font>
      <b/>
      <sz val="18"/>
      <color rgb="FFFF0000"/>
      <name val="Daytona Pro Light"/>
      <family val="2"/>
    </font>
    <font>
      <b/>
      <sz val="14"/>
      <color rgb="FFFF0000"/>
      <name val="Daytona Pro Light"/>
      <family val="2"/>
    </font>
    <font>
      <sz val="16"/>
      <name val="Daytona Pro Light"/>
      <family val="2"/>
    </font>
    <font>
      <sz val="16"/>
      <color theme="10"/>
      <name val="Daytona Pro Light"/>
      <family val="2"/>
    </font>
    <font>
      <u/>
      <sz val="16"/>
      <color theme="10"/>
      <name val="Daytona Pro Light"/>
      <family val="2"/>
    </font>
    <font>
      <sz val="10"/>
      <color rgb="FF0070C0"/>
      <name val="Daytona Pro Light"/>
      <family val="2"/>
    </font>
    <font>
      <b/>
      <sz val="14"/>
      <name val="Daytona Pro Light"/>
      <family val="2"/>
    </font>
    <font>
      <sz val="12"/>
      <name val="Daytona Pro Light"/>
      <family val="2"/>
    </font>
    <font>
      <vertAlign val="superscript"/>
      <sz val="12"/>
      <name val="Daytona Pro Light"/>
      <family val="2"/>
    </font>
    <font>
      <b/>
      <i/>
      <sz val="10"/>
      <color rgb="FFFF0000"/>
      <name val="Daytona Pro Light"/>
      <family val="2"/>
    </font>
    <font>
      <vertAlign val="subscript"/>
      <sz val="10"/>
      <name val="Daytona Pro Light"/>
      <family val="2"/>
    </font>
    <font>
      <b/>
      <sz val="10"/>
      <name val="Daytona Pro Light"/>
      <family val="2"/>
    </font>
    <font>
      <b/>
      <vertAlign val="subscript"/>
      <sz val="10"/>
      <name val="Daytona Pro Light"/>
      <family val="2"/>
    </font>
    <font>
      <sz val="10"/>
      <color theme="1"/>
      <name val="Daytona Pro Light"/>
      <family val="2"/>
    </font>
    <font>
      <b/>
      <sz val="10"/>
      <color rgb="FFFF0000"/>
      <name val="Daytona Pro Light"/>
      <family val="2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double">
        <color indexed="1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</borders>
  <cellStyleXfs count="10">
    <xf numFmtId="0" fontId="0" fillId="0" borderId="0"/>
    <xf numFmtId="2" fontId="3" fillId="2" borderId="0"/>
    <xf numFmtId="0" fontId="3" fillId="2" borderId="0"/>
    <xf numFmtId="0" fontId="1" fillId="2" borderId="0"/>
    <xf numFmtId="0" fontId="2" fillId="2" borderId="0"/>
    <xf numFmtId="0" fontId="3" fillId="2" borderId="1"/>
    <xf numFmtId="3" fontId="3" fillId="2" borderId="0"/>
    <xf numFmtId="164" fontId="3" fillId="2" borderId="0"/>
    <xf numFmtId="0" fontId="3" fillId="3" borderId="2" applyNumberFormat="0" applyFont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02">
    <xf numFmtId="0" fontId="0" fillId="2" borderId="0" xfId="0" applyFill="1"/>
    <xf numFmtId="0" fontId="7" fillId="2" borderId="0" xfId="4" applyFont="1"/>
    <xf numFmtId="0" fontId="8" fillId="0" borderId="0" xfId="0" applyFont="1"/>
    <xf numFmtId="167" fontId="8" fillId="0" borderId="0" xfId="0" applyNumberFormat="1" applyFont="1"/>
    <xf numFmtId="165" fontId="8" fillId="0" borderId="0" xfId="0" applyNumberFormat="1" applyFont="1"/>
    <xf numFmtId="1" fontId="8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167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15" fontId="8" fillId="0" borderId="3" xfId="0" quotePrefix="1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0" xfId="8" applyFont="1" applyFill="1" applyBorder="1"/>
    <xf numFmtId="0" fontId="8" fillId="0" borderId="0" xfId="8" applyFont="1" applyFill="1" applyBorder="1"/>
    <xf numFmtId="0" fontId="8" fillId="0" borderId="0" xfId="8" applyFont="1" applyFill="1" applyBorder="1" applyAlignment="1">
      <alignment horizontal="center"/>
    </xf>
    <xf numFmtId="0" fontId="8" fillId="4" borderId="11" xfId="8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11" borderId="0" xfId="0" applyFont="1" applyFill="1"/>
    <xf numFmtId="0" fontId="8" fillId="11" borderId="0" xfId="0" applyFont="1" applyFill="1"/>
    <xf numFmtId="0" fontId="8" fillId="11" borderId="0" xfId="0" applyFont="1" applyFill="1" applyAlignment="1">
      <alignment horizontal="center"/>
    </xf>
    <xf numFmtId="3" fontId="11" fillId="12" borderId="0" xfId="0" applyNumberFormat="1" applyFont="1" applyFill="1" applyAlignment="1">
      <alignment horizontal="center"/>
    </xf>
    <xf numFmtId="3" fontId="12" fillId="0" borderId="0" xfId="0" applyNumberFormat="1" applyFont="1" applyAlignment="1">
      <alignment horizontal="center"/>
    </xf>
    <xf numFmtId="166" fontId="8" fillId="13" borderId="0" xfId="0" applyNumberFormat="1" applyFont="1" applyFill="1"/>
    <xf numFmtId="2" fontId="8" fillId="0" borderId="0" xfId="0" applyNumberFormat="1" applyFont="1"/>
    <xf numFmtId="3" fontId="8" fillId="0" borderId="0" xfId="0" applyNumberFormat="1" applyFont="1"/>
    <xf numFmtId="166" fontId="8" fillId="0" borderId="0" xfId="0" applyNumberFormat="1" applyFont="1"/>
    <xf numFmtId="3" fontId="7" fillId="0" borderId="0" xfId="0" applyNumberFormat="1" applyFont="1"/>
    <xf numFmtId="0" fontId="8" fillId="4" borderId="4" xfId="0" applyFont="1" applyFill="1" applyBorder="1" applyAlignment="1">
      <alignment horizontal="center"/>
    </xf>
    <xf numFmtId="166" fontId="8" fillId="4" borderId="5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165" fontId="8" fillId="4" borderId="5" xfId="0" applyNumberFormat="1" applyFont="1" applyFill="1" applyBorder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3" fontId="8" fillId="4" borderId="5" xfId="0" applyNumberFormat="1" applyFont="1" applyFill="1" applyBorder="1" applyAlignment="1">
      <alignment horizontal="center"/>
    </xf>
    <xf numFmtId="3" fontId="8" fillId="0" borderId="0" xfId="0" applyNumberFormat="1" applyFont="1" applyAlignment="1">
      <alignment horizontal="center"/>
    </xf>
    <xf numFmtId="0" fontId="8" fillId="4" borderId="7" xfId="0" applyFont="1" applyFill="1" applyBorder="1" applyAlignment="1">
      <alignment horizontal="center"/>
    </xf>
    <xf numFmtId="166" fontId="8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1" fontId="8" fillId="4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3" fontId="8" fillId="4" borderId="0" xfId="0" applyNumberFormat="1" applyFont="1" applyFill="1" applyAlignment="1">
      <alignment horizontal="center"/>
    </xf>
    <xf numFmtId="0" fontId="8" fillId="4" borderId="8" xfId="0" applyFont="1" applyFill="1" applyBorder="1" applyAlignment="1">
      <alignment horizontal="center"/>
    </xf>
    <xf numFmtId="166" fontId="8" fillId="4" borderId="9" xfId="0" applyNumberFormat="1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165" fontId="8" fillId="4" borderId="9" xfId="0" applyNumberFormat="1" applyFont="1" applyFill="1" applyBorder="1" applyAlignment="1">
      <alignment horizontal="center"/>
    </xf>
    <xf numFmtId="1" fontId="8" fillId="4" borderId="9" xfId="0" applyNumberFormat="1" applyFont="1" applyFill="1" applyBorder="1" applyAlignment="1">
      <alignment horizontal="center"/>
    </xf>
    <xf numFmtId="2" fontId="8" fillId="4" borderId="9" xfId="0" applyNumberFormat="1" applyFont="1" applyFill="1" applyBorder="1" applyAlignment="1">
      <alignment horizontal="center"/>
    </xf>
    <xf numFmtId="3" fontId="8" fillId="4" borderId="9" xfId="0" applyNumberFormat="1" applyFont="1" applyFill="1" applyBorder="1" applyAlignment="1">
      <alignment horizontal="center"/>
    </xf>
    <xf numFmtId="0" fontId="8" fillId="6" borderId="0" xfId="0" applyFont="1" applyFill="1"/>
    <xf numFmtId="166" fontId="8" fillId="6" borderId="0" xfId="0" applyNumberFormat="1" applyFont="1" applyFill="1"/>
    <xf numFmtId="165" fontId="8" fillId="6" borderId="0" xfId="0" applyNumberFormat="1" applyFont="1" applyFill="1"/>
    <xf numFmtId="1" fontId="8" fillId="6" borderId="0" xfId="0" applyNumberFormat="1" applyFont="1" applyFill="1"/>
    <xf numFmtId="2" fontId="8" fillId="6" borderId="0" xfId="0" applyNumberFormat="1" applyFont="1" applyFill="1"/>
    <xf numFmtId="3" fontId="8" fillId="6" borderId="0" xfId="0" applyNumberFormat="1" applyFont="1" applyFill="1"/>
    <xf numFmtId="168" fontId="8" fillId="0" borderId="0" xfId="0" applyNumberFormat="1" applyFont="1"/>
    <xf numFmtId="2" fontId="14" fillId="9" borderId="0" xfId="9" applyNumberFormat="1" applyFont="1" applyFill="1" applyAlignment="1" applyProtection="1"/>
    <xf numFmtId="2" fontId="15" fillId="9" borderId="0" xfId="9" applyNumberFormat="1" applyFont="1" applyFill="1" applyAlignment="1" applyProtection="1"/>
    <xf numFmtId="2" fontId="14" fillId="10" borderId="0" xfId="9" applyNumberFormat="1" applyFont="1" applyFill="1" applyAlignment="1" applyProtection="1"/>
    <xf numFmtId="2" fontId="15" fillId="10" borderId="0" xfId="9" applyNumberFormat="1" applyFont="1" applyFill="1" applyAlignment="1" applyProtection="1"/>
    <xf numFmtId="0" fontId="16" fillId="0" borderId="0" xfId="9" applyFont="1" applyAlignment="1" applyProtection="1"/>
    <xf numFmtId="0" fontId="17" fillId="0" borderId="0" xfId="0" applyFont="1"/>
    <xf numFmtId="168" fontId="9" fillId="0" borderId="0" xfId="0" applyNumberFormat="1" applyFont="1"/>
    <xf numFmtId="0" fontId="18" fillId="4" borderId="0" xfId="0" applyFont="1" applyFill="1"/>
    <xf numFmtId="0" fontId="18" fillId="0" borderId="0" xfId="0" applyFont="1"/>
    <xf numFmtId="2" fontId="7" fillId="0" borderId="0" xfId="0" applyNumberFormat="1" applyFont="1"/>
    <xf numFmtId="2" fontId="18" fillId="0" borderId="0" xfId="0" applyNumberFormat="1" applyFont="1"/>
    <xf numFmtId="2" fontId="20" fillId="0" borderId="0" xfId="0" applyNumberFormat="1" applyFont="1" applyAlignment="1">
      <alignment horizontal="center"/>
    </xf>
    <xf numFmtId="0" fontId="8" fillId="7" borderId="4" xfId="0" applyFont="1" applyFill="1" applyBorder="1" applyAlignment="1">
      <alignment horizontal="center"/>
    </xf>
    <xf numFmtId="168" fontId="8" fillId="7" borderId="5" xfId="0" applyNumberFormat="1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2" fontId="8" fillId="7" borderId="5" xfId="0" applyNumberFormat="1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2" fontId="8" fillId="7" borderId="9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68" fontId="8" fillId="8" borderId="0" xfId="0" applyNumberFormat="1" applyFont="1" applyFill="1" applyAlignment="1">
      <alignment horizontal="center"/>
    </xf>
    <xf numFmtId="2" fontId="8" fillId="8" borderId="0" xfId="0" applyNumberFormat="1" applyFont="1" applyFill="1" applyAlignment="1">
      <alignment horizontal="center"/>
    </xf>
    <xf numFmtId="165" fontId="8" fillId="5" borderId="0" xfId="0" applyNumberFormat="1" applyFont="1" applyFill="1" applyAlignment="1">
      <alignment horizontal="center"/>
    </xf>
    <xf numFmtId="165" fontId="8" fillId="15" borderId="0" xfId="0" applyNumberFormat="1" applyFont="1" applyFill="1" applyAlignment="1">
      <alignment horizontal="center"/>
    </xf>
    <xf numFmtId="165" fontId="9" fillId="0" borderId="0" xfId="0" applyNumberFormat="1" applyFont="1"/>
    <xf numFmtId="165" fontId="18" fillId="0" borderId="0" xfId="0" applyNumberFormat="1" applyFont="1"/>
    <xf numFmtId="0" fontId="22" fillId="0" borderId="0" xfId="0" applyFont="1" applyAlignment="1">
      <alignment horizontal="center"/>
    </xf>
    <xf numFmtId="0" fontId="22" fillId="14" borderId="4" xfId="0" applyFont="1" applyFill="1" applyBorder="1" applyAlignment="1">
      <alignment horizontal="center"/>
    </xf>
    <xf numFmtId="0" fontId="22" fillId="14" borderId="5" xfId="0" applyFont="1" applyFill="1" applyBorder="1" applyAlignment="1">
      <alignment horizontal="center"/>
    </xf>
    <xf numFmtId="165" fontId="22" fillId="14" borderId="5" xfId="0" applyNumberFormat="1" applyFont="1" applyFill="1" applyBorder="1" applyAlignment="1">
      <alignment horizontal="center"/>
    </xf>
    <xf numFmtId="165" fontId="22" fillId="14" borderId="6" xfId="0" applyNumberFormat="1" applyFont="1" applyFill="1" applyBorder="1" applyAlignment="1">
      <alignment horizontal="center"/>
    </xf>
    <xf numFmtId="0" fontId="22" fillId="14" borderId="8" xfId="0" applyFont="1" applyFill="1" applyBorder="1" applyAlignment="1">
      <alignment horizontal="center"/>
    </xf>
    <xf numFmtId="0" fontId="22" fillId="14" borderId="9" xfId="0" applyFont="1" applyFill="1" applyBorder="1" applyAlignment="1">
      <alignment horizontal="center"/>
    </xf>
    <xf numFmtId="165" fontId="22" fillId="14" borderId="9" xfId="0" applyNumberFormat="1" applyFont="1" applyFill="1" applyBorder="1" applyAlignment="1">
      <alignment horizontal="center"/>
    </xf>
    <xf numFmtId="165" fontId="22" fillId="14" borderId="10" xfId="0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167" fontId="24" fillId="0" borderId="0" xfId="0" applyNumberFormat="1" applyFont="1"/>
    <xf numFmtId="165" fontId="24" fillId="0" borderId="0" xfId="0" applyNumberFormat="1" applyFont="1"/>
    <xf numFmtId="167" fontId="25" fillId="0" borderId="0" xfId="0" applyNumberFormat="1" applyFont="1"/>
    <xf numFmtId="165" fontId="25" fillId="0" borderId="0" xfId="0" applyNumberFormat="1" applyFont="1"/>
    <xf numFmtId="49" fontId="8" fillId="0" borderId="0" xfId="0" applyNumberFormat="1" applyFont="1"/>
    <xf numFmtId="0" fontId="0" fillId="0" borderId="0" xfId="0"/>
    <xf numFmtId="0" fontId="13" fillId="0" borderId="0" xfId="0" applyFont="1"/>
  </cellXfs>
  <cellStyles count="10">
    <cellStyle name="Comma0" xfId="6" xr:uid="{00000000-0005-0000-0000-000000000000}"/>
    <cellStyle name="Currency0" xfId="7" xr:uid="{00000000-0005-0000-0000-000001000000}"/>
    <cellStyle name="Date" xfId="2" xr:uid="{00000000-0005-0000-0000-000002000000}"/>
    <cellStyle name="Fixed" xfId="1" xr:uid="{00000000-0005-0000-0000-000003000000}"/>
    <cellStyle name="Heading 1" xfId="3" builtinId="16" customBuiltin="1"/>
    <cellStyle name="Heading 2" xfId="4" builtinId="17" customBuiltin="1"/>
    <cellStyle name="Hyperlink" xfId="9" builtinId="8"/>
    <cellStyle name="Normal" xfId="0" builtinId="0"/>
    <cellStyle name="Note" xfId="8" builtinId="10"/>
    <cellStyle name="Total" xfId="5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808080"/>
      <rgbColor rgb="00000000"/>
      <rgbColor rgb="00FF0000"/>
      <rgbColor rgb="0000FF00"/>
      <rgbColor rgb="000000FF"/>
      <rgbColor rgb="00FF00FF"/>
      <rgbColor rgb="00FFFF00"/>
      <rgbColor rgb="00008000"/>
      <rgbColor rgb="00800000"/>
      <rgbColor rgb="00FFFFFF"/>
      <rgbColor rgb="000080FF"/>
      <rgbColor rgb="00A0D0FF"/>
      <rgbColor rgb="00B0FFFF"/>
      <rgbColor rgb="00B0FFB0"/>
      <rgbColor rgb="00FFFF90"/>
      <rgbColor rgb="00FFB0B0"/>
      <rgbColor rgb="00FFB870"/>
      <rgbColor rgb="00FF8000"/>
      <rgbColor rgb="00FF6000"/>
      <rgbColor rgb="00909090"/>
      <rgbColor rgb="00FFCF9F"/>
      <rgbColor rgb="00FFFF80"/>
      <rgbColor rgb="00005050"/>
      <rgbColor rgb="000080FF"/>
      <rgbColor rgb="00A0D0FF"/>
      <rgbColor rgb="00B0FFFF"/>
      <rgbColor rgb="0070FFFF"/>
      <rgbColor rgb="00005000"/>
      <rgbColor rgb="00B0FFB0"/>
      <rgbColor rgb="00FFFF90"/>
      <rgbColor rgb="00FFCC00"/>
      <rgbColor rgb="00500000"/>
      <rgbColor rgb="00FFB0B0"/>
      <rgbColor rgb="00FFB870"/>
      <rgbColor rgb="00FF8000"/>
      <rgbColor rgb="00FF6000"/>
      <rgbColor rgb="00500050"/>
      <rgbColor rgb="00FFB0FF"/>
      <rgbColor rgb="00FFA0D0"/>
      <rgbColor rgb="00FF80C0"/>
      <rgbColor rgb="00FF0080"/>
      <rgbColor rgb="00909090"/>
      <rgbColor rgb="00E0B090"/>
      <rgbColor rgb="00B07050"/>
      <rgbColor rgb="00FFFFFF"/>
      <rgbColor rgb="00FFFFFF"/>
      <rgbColor rgb="00FFFFFF"/>
      <rgbColor rgb="00804040"/>
      <rgbColor rgb="00200000"/>
      <rgbColor rgb="00400000"/>
      <rgbColor rgb="00600000"/>
      <rgbColor rgb="00800000"/>
      <rgbColor rgb="009F0000"/>
      <rgbColor rgb="00BF0000"/>
      <rgbColor rgb="00D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0B8Eb6hE1PLL1VTl4akN6OEJPdEk/view" TargetMode="External"/><Relationship Id="rId2" Type="http://schemas.openxmlformats.org/officeDocument/2006/relationships/hyperlink" Target="https://phytoninja.com/lab-protocols/" TargetMode="External"/><Relationship Id="rId1" Type="http://schemas.openxmlformats.org/officeDocument/2006/relationships/hyperlink" Target="mailto:PINCKNEY@SC.EDU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  <pageSetUpPr fitToPage="1"/>
  </sheetPr>
  <dimension ref="A1:M52"/>
  <sheetViews>
    <sheetView zoomScaleNormal="100" workbookViewId="0">
      <selection activeCell="E44" sqref="E44"/>
    </sheetView>
  </sheetViews>
  <sheetFormatPr defaultColWidth="9.109375" defaultRowHeight="13.2"/>
  <cols>
    <col min="1" max="1" width="32.109375" style="2" customWidth="1"/>
    <col min="2" max="2" width="20.109375" style="2" customWidth="1"/>
    <col min="3" max="3" width="10.88671875" style="2" customWidth="1"/>
    <col min="4" max="4" width="8.88671875" style="2" customWidth="1"/>
    <col min="5" max="5" width="18.88671875" style="2" customWidth="1"/>
    <col min="6" max="6" width="9" style="2" customWidth="1"/>
    <col min="7" max="7" width="16.5546875" style="3" customWidth="1"/>
    <col min="8" max="8" width="16.5546875" style="4" customWidth="1"/>
    <col min="9" max="9" width="9" style="5" customWidth="1"/>
    <col min="10" max="10" width="17.109375" style="2" customWidth="1"/>
    <col min="11" max="11" width="22" style="3" customWidth="1"/>
    <col min="12" max="12" width="15.109375" style="3" customWidth="1"/>
    <col min="13" max="13" width="24.88671875" style="2" customWidth="1"/>
    <col min="14" max="257" width="8.44140625" style="2" customWidth="1"/>
    <col min="258" max="16384" width="9.109375" style="2"/>
  </cols>
  <sheetData>
    <row r="1" spans="1:13" ht="21">
      <c r="A1" s="1" t="s">
        <v>116</v>
      </c>
    </row>
    <row r="2" spans="1:13" ht="15.6">
      <c r="E2" s="6" t="s">
        <v>43</v>
      </c>
    </row>
    <row r="3" spans="1:13" ht="15.6">
      <c r="E3" s="7"/>
      <c r="F3" s="7" t="s">
        <v>59</v>
      </c>
      <c r="G3" s="8" t="s">
        <v>64</v>
      </c>
      <c r="H3" s="9"/>
      <c r="I3" s="10"/>
      <c r="J3" s="7"/>
      <c r="K3" s="8" t="s">
        <v>80</v>
      </c>
      <c r="L3" s="8" t="s">
        <v>80</v>
      </c>
      <c r="M3" s="7"/>
    </row>
    <row r="4" spans="1:13" ht="18">
      <c r="A4" s="11" t="s">
        <v>27</v>
      </c>
      <c r="B4" s="12">
        <v>44749</v>
      </c>
      <c r="E4" s="7" t="s">
        <v>103</v>
      </c>
      <c r="F4" s="7" t="s">
        <v>155</v>
      </c>
      <c r="G4" s="8" t="s">
        <v>42</v>
      </c>
      <c r="H4" s="9" t="s">
        <v>153</v>
      </c>
      <c r="I4" s="10" t="s">
        <v>155</v>
      </c>
      <c r="J4" s="7" t="s">
        <v>114</v>
      </c>
      <c r="K4" s="8" t="s">
        <v>108</v>
      </c>
      <c r="L4" s="8" t="s">
        <v>48</v>
      </c>
      <c r="M4" s="7" t="s">
        <v>89</v>
      </c>
    </row>
    <row r="5" spans="1:13">
      <c r="A5" s="11" t="s">
        <v>117</v>
      </c>
      <c r="B5" s="13" t="s">
        <v>49</v>
      </c>
    </row>
    <row r="6" spans="1:13">
      <c r="E6" s="2" t="s">
        <v>127</v>
      </c>
      <c r="F6" s="5">
        <v>2500</v>
      </c>
      <c r="G6" s="95">
        <v>2.3536279999999998E-4</v>
      </c>
      <c r="H6" s="96">
        <v>0</v>
      </c>
      <c r="I6" s="5">
        <v>454</v>
      </c>
      <c r="J6" s="2" t="s">
        <v>10</v>
      </c>
    </row>
    <row r="7" spans="1:13">
      <c r="E7" s="2" t="s">
        <v>143</v>
      </c>
      <c r="F7" s="5">
        <v>2700</v>
      </c>
      <c r="G7" s="95">
        <v>2.1792239999999998E-4</v>
      </c>
      <c r="H7" s="96">
        <v>0</v>
      </c>
      <c r="I7" s="5">
        <v>448</v>
      </c>
      <c r="J7" s="2" t="s">
        <v>10</v>
      </c>
    </row>
    <row r="8" spans="1:13">
      <c r="E8" s="2" t="s">
        <v>126</v>
      </c>
      <c r="F8" s="5">
        <v>3185</v>
      </c>
      <c r="G8" s="95">
        <v>1.847408E-4</v>
      </c>
      <c r="H8" s="96">
        <v>0</v>
      </c>
      <c r="I8" s="5">
        <v>459</v>
      </c>
      <c r="J8" s="2" t="s">
        <v>98</v>
      </c>
    </row>
    <row r="9" spans="1:13">
      <c r="A9" s="2" t="s">
        <v>60</v>
      </c>
      <c r="E9" s="2" t="s">
        <v>144</v>
      </c>
      <c r="F9" s="5">
        <v>2900</v>
      </c>
      <c r="G9" s="95">
        <v>2.0290099999999999E-4</v>
      </c>
      <c r="H9" s="96">
        <v>0</v>
      </c>
      <c r="I9" s="5">
        <v>440</v>
      </c>
      <c r="J9" s="2" t="s">
        <v>98</v>
      </c>
    </row>
    <row r="10" spans="1:13">
      <c r="E10" s="2" t="s">
        <v>4</v>
      </c>
      <c r="F10" s="5">
        <v>1470</v>
      </c>
      <c r="G10" s="95">
        <v>1.3205026E-4</v>
      </c>
      <c r="H10" s="96">
        <v>0</v>
      </c>
      <c r="I10" s="5">
        <v>445</v>
      </c>
      <c r="J10" s="2" t="s">
        <v>10</v>
      </c>
      <c r="K10" s="3">
        <v>0.53769487392285265</v>
      </c>
      <c r="L10" s="3">
        <v>0.16130846217685579</v>
      </c>
    </row>
    <row r="11" spans="1:13">
      <c r="A11" s="2" t="s">
        <v>3</v>
      </c>
      <c r="E11" s="2" t="s">
        <v>5</v>
      </c>
      <c r="F11" s="5">
        <v>1420</v>
      </c>
      <c r="G11" s="95">
        <v>1.4815254000000001E-4</v>
      </c>
      <c r="H11" s="96">
        <v>0</v>
      </c>
      <c r="I11" s="5">
        <v>445</v>
      </c>
      <c r="J11" s="2" t="s">
        <v>10</v>
      </c>
      <c r="K11" s="3">
        <v>0.41342240028919153</v>
      </c>
      <c r="L11" s="3">
        <v>0.12402672008675746</v>
      </c>
    </row>
    <row r="12" spans="1:13">
      <c r="E12" s="2" t="s">
        <v>16</v>
      </c>
      <c r="F12" s="5">
        <v>2500</v>
      </c>
      <c r="G12" s="95">
        <v>7.7922244000000005E-5</v>
      </c>
      <c r="H12" s="96">
        <v>0</v>
      </c>
      <c r="I12" s="5">
        <v>454</v>
      </c>
      <c r="J12" s="2" t="s">
        <v>10</v>
      </c>
      <c r="K12" s="3">
        <v>0.39327528307936355</v>
      </c>
      <c r="L12" s="3">
        <v>0.11798258492380906</v>
      </c>
    </row>
    <row r="13" spans="1:13">
      <c r="A13" s="2" t="s">
        <v>61</v>
      </c>
      <c r="E13" s="2" t="s">
        <v>20</v>
      </c>
      <c r="F13" s="5">
        <v>2350</v>
      </c>
      <c r="G13" s="95">
        <v>1.1915286000000001E-4</v>
      </c>
      <c r="H13" s="96">
        <v>0</v>
      </c>
      <c r="I13" s="5">
        <v>446</v>
      </c>
      <c r="J13" s="2" t="s">
        <v>65</v>
      </c>
    </row>
    <row r="14" spans="1:13">
      <c r="B14" s="2" t="s">
        <v>18</v>
      </c>
      <c r="E14" s="2" t="s">
        <v>149</v>
      </c>
      <c r="F14" s="5"/>
      <c r="G14" s="95">
        <v>1.6859013999999999E-4</v>
      </c>
      <c r="H14" s="96">
        <v>0</v>
      </c>
    </row>
    <row r="15" spans="1:13">
      <c r="E15" s="2" t="s">
        <v>24</v>
      </c>
      <c r="F15" s="5">
        <v>2100</v>
      </c>
      <c r="G15" s="95">
        <v>1.0888096E-4</v>
      </c>
      <c r="H15" s="96">
        <v>0</v>
      </c>
      <c r="I15" s="5">
        <v>468</v>
      </c>
      <c r="J15" s="2" t="s">
        <v>72</v>
      </c>
    </row>
    <row r="16" spans="1:13">
      <c r="E16" s="2" t="s">
        <v>25</v>
      </c>
      <c r="F16" s="5">
        <v>594</v>
      </c>
      <c r="G16" s="95">
        <v>9.4391739999999998E-3</v>
      </c>
      <c r="H16" s="96">
        <v>0</v>
      </c>
      <c r="I16" s="5">
        <v>771</v>
      </c>
      <c r="J16" s="2" t="s">
        <v>12</v>
      </c>
      <c r="M16" s="2" t="s">
        <v>91</v>
      </c>
    </row>
    <row r="17" spans="1:13">
      <c r="A17" s="2" t="s">
        <v>163</v>
      </c>
      <c r="E17" s="2" t="s">
        <v>28</v>
      </c>
      <c r="F17" s="5">
        <v>2200</v>
      </c>
      <c r="G17" s="95">
        <v>1.0393204E-4</v>
      </c>
      <c r="H17" s="96">
        <v>0</v>
      </c>
      <c r="I17" s="5">
        <v>466</v>
      </c>
      <c r="J17" s="2" t="s">
        <v>98</v>
      </c>
    </row>
    <row r="18" spans="1:13">
      <c r="A18" s="2" t="s">
        <v>162</v>
      </c>
      <c r="D18" s="99" t="s">
        <v>165</v>
      </c>
      <c r="E18" s="2" t="s">
        <v>36</v>
      </c>
      <c r="F18" s="5">
        <v>876.7</v>
      </c>
      <c r="G18" s="97">
        <v>3.75495E-4</v>
      </c>
      <c r="H18" s="98">
        <v>0</v>
      </c>
      <c r="I18" s="5">
        <v>664.3</v>
      </c>
      <c r="J18" s="2" t="s">
        <v>8</v>
      </c>
      <c r="K18" s="3">
        <v>1.3471794092636304</v>
      </c>
      <c r="L18" s="3">
        <v>0.40415382277908912</v>
      </c>
    </row>
    <row r="19" spans="1:13">
      <c r="D19" s="99" t="s">
        <v>164</v>
      </c>
      <c r="E19" s="2" t="s">
        <v>37</v>
      </c>
      <c r="F19" s="5">
        <v>513.6</v>
      </c>
      <c r="G19" s="97">
        <v>4.5591000000000002E-4</v>
      </c>
      <c r="H19" s="98">
        <v>0</v>
      </c>
      <c r="I19" s="5">
        <v>646.79999999999995</v>
      </c>
      <c r="J19" s="2" t="s">
        <v>8</v>
      </c>
      <c r="K19" s="3">
        <v>1.7053635608594298</v>
      </c>
      <c r="L19" s="3">
        <v>0.51160906825782893</v>
      </c>
    </row>
    <row r="20" spans="1:13">
      <c r="E20" s="2" t="s">
        <v>38</v>
      </c>
      <c r="F20" s="5">
        <v>426</v>
      </c>
      <c r="G20" s="95">
        <v>7.4207367999999996E-5</v>
      </c>
      <c r="H20" s="96">
        <v>0</v>
      </c>
      <c r="I20" s="5">
        <v>630.70000000000005</v>
      </c>
      <c r="J20" s="2" t="s">
        <v>8</v>
      </c>
      <c r="K20" s="3" t="s">
        <v>64</v>
      </c>
      <c r="L20" s="3" t="s">
        <v>64</v>
      </c>
      <c r="M20" s="2" t="s">
        <v>64</v>
      </c>
    </row>
    <row r="21" spans="1:13">
      <c r="E21" s="2" t="s">
        <v>39</v>
      </c>
      <c r="F21" s="5">
        <v>3460</v>
      </c>
      <c r="G21" s="95">
        <v>1.4362252E-4</v>
      </c>
      <c r="H21" s="96">
        <v>0</v>
      </c>
      <c r="I21" s="5">
        <v>452.9</v>
      </c>
      <c r="J21" s="2" t="s">
        <v>8</v>
      </c>
      <c r="K21" s="3">
        <v>0.48770607716660413</v>
      </c>
      <c r="L21" s="3">
        <v>0.14631182314998123</v>
      </c>
    </row>
    <row r="22" spans="1:13">
      <c r="E22" s="2" t="s">
        <v>40</v>
      </c>
      <c r="F22" s="5">
        <v>1270</v>
      </c>
      <c r="G22" s="95">
        <v>1.8166453999999998E-4</v>
      </c>
      <c r="H22" s="96">
        <v>0</v>
      </c>
      <c r="I22" s="5">
        <v>664</v>
      </c>
      <c r="J22" s="2" t="s">
        <v>8</v>
      </c>
    </row>
    <row r="23" spans="1:13">
      <c r="E23" s="2" t="s">
        <v>41</v>
      </c>
      <c r="F23" s="5">
        <v>740.7</v>
      </c>
      <c r="G23" s="95">
        <v>2.9600299999999998E-4</v>
      </c>
      <c r="H23" s="96">
        <v>0</v>
      </c>
      <c r="I23" s="5">
        <v>645</v>
      </c>
      <c r="J23" s="2" t="s">
        <v>8</v>
      </c>
    </row>
    <row r="24" spans="1:13">
      <c r="E24" s="2" t="s">
        <v>46</v>
      </c>
      <c r="F24" s="5">
        <v>2500</v>
      </c>
      <c r="G24" s="95">
        <v>8.1206419999999997E-5</v>
      </c>
      <c r="H24" s="96">
        <v>0</v>
      </c>
      <c r="I24" s="5">
        <v>443</v>
      </c>
      <c r="J24" s="2" t="s">
        <v>65</v>
      </c>
    </row>
    <row r="25" spans="1:13">
      <c r="E25" s="2" t="s">
        <v>51</v>
      </c>
      <c r="F25" s="5">
        <v>2500</v>
      </c>
      <c r="G25" s="95">
        <v>7.6500580000000003E-5</v>
      </c>
      <c r="H25" s="96">
        <v>0</v>
      </c>
      <c r="I25" s="5">
        <v>428</v>
      </c>
      <c r="J25" s="2" t="s">
        <v>10</v>
      </c>
    </row>
    <row r="26" spans="1:13">
      <c r="E26" s="2" t="s">
        <v>52</v>
      </c>
      <c r="F26" s="5">
        <v>2250</v>
      </c>
      <c r="G26" s="95">
        <v>9.1103905999999997E-5</v>
      </c>
      <c r="H26" s="96">
        <v>0</v>
      </c>
      <c r="I26" s="5">
        <v>444.5</v>
      </c>
      <c r="J26" s="2" t="s">
        <v>83</v>
      </c>
      <c r="K26" s="3">
        <v>0.37673066443869319</v>
      </c>
      <c r="L26" s="3">
        <v>0.11301919933160795</v>
      </c>
    </row>
    <row r="27" spans="1:13">
      <c r="E27" s="2" t="s">
        <v>54</v>
      </c>
      <c r="F27" s="5">
        <v>2100</v>
      </c>
      <c r="G27" s="95">
        <v>1.2482393999999999E-4</v>
      </c>
      <c r="H27" s="96">
        <v>0</v>
      </c>
      <c r="I27" s="5">
        <v>452</v>
      </c>
      <c r="J27" s="2" t="s">
        <v>10</v>
      </c>
      <c r="K27" s="3">
        <v>0.47554779898017718</v>
      </c>
      <c r="L27" s="3">
        <v>0.14266433969405315</v>
      </c>
    </row>
    <row r="28" spans="1:13">
      <c r="E28" s="2" t="s">
        <v>56</v>
      </c>
      <c r="F28" s="5">
        <v>2100</v>
      </c>
      <c r="G28" s="95">
        <v>9.6673859999999993E-5</v>
      </c>
      <c r="H28" s="96">
        <v>0</v>
      </c>
      <c r="I28" s="5">
        <v>442</v>
      </c>
      <c r="J28" s="2" t="s">
        <v>10</v>
      </c>
    </row>
    <row r="29" spans="1:13">
      <c r="E29" s="2" t="s">
        <v>57</v>
      </c>
      <c r="F29" s="5">
        <v>876.7</v>
      </c>
      <c r="G29" s="95">
        <v>4.0626220000000002E-4</v>
      </c>
      <c r="H29" s="96">
        <v>0</v>
      </c>
      <c r="I29" s="5">
        <v>664.3</v>
      </c>
      <c r="J29" s="2" t="s">
        <v>8</v>
      </c>
      <c r="K29" s="3">
        <v>0.94742244001709985</v>
      </c>
      <c r="L29" s="3">
        <v>0.28422673200512999</v>
      </c>
      <c r="M29" s="2" t="s">
        <v>22</v>
      </c>
    </row>
    <row r="30" spans="1:13">
      <c r="E30" s="2" t="s">
        <v>58</v>
      </c>
      <c r="F30" s="5">
        <v>513.6</v>
      </c>
      <c r="G30" s="95">
        <v>4.2688859999999993E-4</v>
      </c>
      <c r="H30" s="96">
        <v>0</v>
      </c>
      <c r="I30" s="5">
        <v>646.79999999999995</v>
      </c>
      <c r="J30" s="2" t="s">
        <v>8</v>
      </c>
      <c r="M30" s="2" t="s">
        <v>23</v>
      </c>
    </row>
    <row r="31" spans="1:13">
      <c r="E31" s="2" t="s">
        <v>62</v>
      </c>
      <c r="F31" s="5">
        <v>2158</v>
      </c>
      <c r="G31" s="95">
        <v>2.4320979999999998E-4</v>
      </c>
      <c r="H31" s="96">
        <v>0</v>
      </c>
      <c r="I31" s="5">
        <v>458</v>
      </c>
      <c r="J31" s="2" t="s">
        <v>98</v>
      </c>
    </row>
    <row r="32" spans="1:13">
      <c r="D32" s="99" t="s">
        <v>164</v>
      </c>
      <c r="E32" s="2" t="s">
        <v>69</v>
      </c>
      <c r="F32" s="5">
        <v>1660</v>
      </c>
      <c r="G32" s="97">
        <v>1.20961E-4</v>
      </c>
      <c r="H32" s="98">
        <v>0</v>
      </c>
      <c r="I32" s="5">
        <v>443</v>
      </c>
      <c r="J32" s="2" t="s">
        <v>10</v>
      </c>
      <c r="K32" s="3">
        <v>0.56341954508171088</v>
      </c>
      <c r="L32" s="3">
        <v>0.16902586352451324</v>
      </c>
    </row>
    <row r="33" spans="4:13">
      <c r="E33" s="2" t="s">
        <v>71</v>
      </c>
      <c r="F33" s="5">
        <v>2620</v>
      </c>
      <c r="G33" s="95">
        <v>1.7864845999999998E-4</v>
      </c>
      <c r="H33" s="96">
        <v>0</v>
      </c>
      <c r="I33" s="5">
        <v>445</v>
      </c>
      <c r="J33" s="2" t="s">
        <v>65</v>
      </c>
      <c r="K33" s="3">
        <v>0.37706303035491756</v>
      </c>
      <c r="L33" s="3">
        <v>0.11311890910647528</v>
      </c>
    </row>
    <row r="34" spans="4:13">
      <c r="E34" s="2" t="s">
        <v>81</v>
      </c>
      <c r="F34" s="5">
        <v>2550</v>
      </c>
      <c r="G34" s="95">
        <v>1.6679181999999999E-4</v>
      </c>
      <c r="H34" s="96">
        <v>0</v>
      </c>
      <c r="I34" s="5">
        <v>445</v>
      </c>
      <c r="J34" s="2" t="s">
        <v>65</v>
      </c>
      <c r="K34" s="3">
        <v>0.36284085235234426</v>
      </c>
      <c r="L34" s="3">
        <v>0.10885225570570328</v>
      </c>
    </row>
    <row r="35" spans="4:13">
      <c r="E35" s="2" t="s">
        <v>82</v>
      </c>
      <c r="F35" s="5">
        <v>3446</v>
      </c>
      <c r="G35" s="95">
        <v>5.6603419999999994E-4</v>
      </c>
      <c r="H35" s="96">
        <v>0</v>
      </c>
      <c r="I35" s="5">
        <v>474</v>
      </c>
      <c r="J35" s="2" t="s">
        <v>10</v>
      </c>
    </row>
    <row r="36" spans="4:13">
      <c r="E36" s="2" t="s">
        <v>84</v>
      </c>
      <c r="F36" s="5">
        <v>589</v>
      </c>
      <c r="G36" s="95">
        <v>3.7224279999999995E-4</v>
      </c>
      <c r="H36" s="96">
        <v>0</v>
      </c>
      <c r="I36" s="5">
        <v>623</v>
      </c>
      <c r="J36" s="2" t="s">
        <v>83</v>
      </c>
    </row>
    <row r="37" spans="4:13">
      <c r="E37" s="2" t="s">
        <v>85</v>
      </c>
      <c r="F37" s="5">
        <v>2500</v>
      </c>
      <c r="G37" s="95">
        <v>9.7067979999999998E-5</v>
      </c>
      <c r="H37" s="96">
        <v>0</v>
      </c>
      <c r="I37" s="5">
        <v>446</v>
      </c>
      <c r="J37" s="2" t="s">
        <v>55</v>
      </c>
    </row>
    <row r="38" spans="4:13">
      <c r="E38" s="2" t="s">
        <v>86</v>
      </c>
      <c r="F38" s="5">
        <v>2160</v>
      </c>
      <c r="G38" s="95">
        <v>1.7631441999999998E-4</v>
      </c>
      <c r="H38" s="96">
        <v>0</v>
      </c>
      <c r="I38" s="5">
        <v>478</v>
      </c>
      <c r="J38" s="2" t="s">
        <v>10</v>
      </c>
      <c r="K38" s="3">
        <v>1.0390830549905767</v>
      </c>
      <c r="L38" s="3">
        <v>0.31172491649717304</v>
      </c>
      <c r="M38" s="2" t="s">
        <v>73</v>
      </c>
    </row>
    <row r="39" spans="4:13">
      <c r="E39" s="2" t="s">
        <v>88</v>
      </c>
      <c r="F39" s="5">
        <v>2270</v>
      </c>
      <c r="G39" s="95">
        <v>1.5527738E-4</v>
      </c>
      <c r="H39" s="96">
        <v>0</v>
      </c>
      <c r="I39" s="5">
        <v>438</v>
      </c>
      <c r="J39" s="2" t="s">
        <v>65</v>
      </c>
      <c r="K39" s="3">
        <v>0.3158607486760559</v>
      </c>
      <c r="L39" s="3">
        <v>9.4758224602816771E-2</v>
      </c>
    </row>
    <row r="40" spans="4:13">
      <c r="E40" s="2" t="s">
        <v>93</v>
      </c>
      <c r="F40" s="5">
        <v>1640</v>
      </c>
      <c r="G40" s="95">
        <v>1.1893219999999998E-3</v>
      </c>
      <c r="H40" s="96">
        <v>0</v>
      </c>
      <c r="I40" s="5">
        <v>457</v>
      </c>
      <c r="J40" s="2" t="s">
        <v>10</v>
      </c>
    </row>
    <row r="41" spans="4:13">
      <c r="D41" s="99" t="s">
        <v>164</v>
      </c>
      <c r="E41" s="2" t="s">
        <v>97</v>
      </c>
      <c r="F41" s="5">
        <v>1340</v>
      </c>
      <c r="G41" s="97">
        <v>1.7348400000000001E-4</v>
      </c>
      <c r="H41" s="98">
        <v>0</v>
      </c>
      <c r="I41" s="5">
        <v>466</v>
      </c>
      <c r="J41" s="2" t="s">
        <v>10</v>
      </c>
      <c r="K41" s="3">
        <v>0.53469293956058639</v>
      </c>
      <c r="L41" s="3">
        <v>0.16040788186817592</v>
      </c>
    </row>
    <row r="42" spans="4:13">
      <c r="E42" s="2" t="s">
        <v>99</v>
      </c>
      <c r="F42" s="5">
        <v>742</v>
      </c>
      <c r="G42" s="95">
        <v>4.5341499999999998E-4</v>
      </c>
      <c r="H42" s="96">
        <v>0</v>
      </c>
      <c r="I42" s="5">
        <v>667</v>
      </c>
      <c r="J42" s="2" t="s">
        <v>8</v>
      </c>
    </row>
    <row r="43" spans="4:13">
      <c r="E43" s="2" t="s">
        <v>100</v>
      </c>
      <c r="F43" s="5">
        <v>463.7</v>
      </c>
      <c r="G43" s="95">
        <v>4.7282599999999998E-4</v>
      </c>
      <c r="H43" s="96">
        <v>0</v>
      </c>
      <c r="I43" s="5">
        <v>657</v>
      </c>
      <c r="J43" s="2" t="s">
        <v>8</v>
      </c>
    </row>
    <row r="44" spans="4:13">
      <c r="E44" s="2" t="s">
        <v>101</v>
      </c>
      <c r="F44" s="5">
        <v>512</v>
      </c>
      <c r="G44" s="95">
        <v>6.5709479999999994E-4</v>
      </c>
      <c r="H44" s="96">
        <v>0</v>
      </c>
      <c r="I44" s="5">
        <v>667</v>
      </c>
      <c r="J44" s="2" t="s">
        <v>8</v>
      </c>
    </row>
    <row r="45" spans="4:13">
      <c r="E45" s="2" t="s">
        <v>102</v>
      </c>
      <c r="F45" s="5">
        <v>318</v>
      </c>
      <c r="G45" s="95">
        <v>6.8946220000000002E-4</v>
      </c>
      <c r="H45" s="96">
        <v>0</v>
      </c>
      <c r="I45" s="5">
        <v>657</v>
      </c>
      <c r="J45" s="2" t="s">
        <v>8</v>
      </c>
    </row>
    <row r="46" spans="4:13">
      <c r="E46" s="2" t="s">
        <v>106</v>
      </c>
      <c r="F46" s="5">
        <v>2500</v>
      </c>
      <c r="G46" s="95">
        <v>2.1475999999999998E-4</v>
      </c>
      <c r="H46" s="96">
        <v>0</v>
      </c>
      <c r="I46" s="5">
        <v>446</v>
      </c>
      <c r="J46" s="2" t="s">
        <v>55</v>
      </c>
    </row>
    <row r="47" spans="4:13">
      <c r="E47" s="2" t="s">
        <v>107</v>
      </c>
      <c r="F47" s="5">
        <v>602.9</v>
      </c>
      <c r="G47" s="95">
        <v>5.5802199999999992E-4</v>
      </c>
      <c r="H47" s="96">
        <v>0</v>
      </c>
      <c r="I47" s="5">
        <v>667</v>
      </c>
      <c r="J47" s="2" t="s">
        <v>55</v>
      </c>
    </row>
    <row r="48" spans="4:13">
      <c r="E48" s="2" t="s">
        <v>112</v>
      </c>
      <c r="F48" s="5">
        <v>2500</v>
      </c>
      <c r="G48" s="95">
        <v>7.6500580000000003E-5</v>
      </c>
      <c r="H48" s="96">
        <v>0</v>
      </c>
      <c r="I48" s="5">
        <v>445</v>
      </c>
      <c r="J48" s="2" t="s">
        <v>10</v>
      </c>
    </row>
    <row r="49" spans="4:12">
      <c r="E49" s="2" t="s">
        <v>113</v>
      </c>
      <c r="F49" s="5">
        <v>1920</v>
      </c>
      <c r="G49" s="95">
        <v>1.0159209999999999E-3</v>
      </c>
      <c r="H49" s="96">
        <v>0</v>
      </c>
      <c r="I49" s="5">
        <v>462</v>
      </c>
      <c r="J49" s="2" t="s">
        <v>65</v>
      </c>
    </row>
    <row r="50" spans="4:12">
      <c r="E50" s="2" t="s">
        <v>120</v>
      </c>
      <c r="F50" s="5">
        <v>2500</v>
      </c>
      <c r="G50" s="95">
        <v>9.7067979999999998E-5</v>
      </c>
      <c r="H50" s="96">
        <v>0</v>
      </c>
      <c r="I50" s="5">
        <v>444</v>
      </c>
      <c r="J50" s="2" t="s">
        <v>10</v>
      </c>
    </row>
    <row r="51" spans="4:12">
      <c r="E51" s="2" t="s">
        <v>122</v>
      </c>
      <c r="F51" s="5">
        <v>2400</v>
      </c>
      <c r="G51" s="95">
        <v>1.2073051999999999E-4</v>
      </c>
      <c r="H51" s="96">
        <v>0</v>
      </c>
      <c r="I51" s="5">
        <v>442</v>
      </c>
      <c r="J51" s="2" t="s">
        <v>10</v>
      </c>
      <c r="K51" s="3">
        <v>0.4370162194961299</v>
      </c>
      <c r="L51" s="3">
        <v>0.13110486584883896</v>
      </c>
    </row>
    <row r="52" spans="4:12">
      <c r="D52" s="99" t="s">
        <v>164</v>
      </c>
      <c r="E52" s="2" t="s">
        <v>125</v>
      </c>
      <c r="F52" s="5">
        <v>2340</v>
      </c>
      <c r="G52" s="97">
        <v>8.5607599999999997E-5</v>
      </c>
      <c r="H52" s="98">
        <v>0</v>
      </c>
      <c r="I52" s="5">
        <v>452</v>
      </c>
      <c r="J52" s="2" t="s">
        <v>10</v>
      </c>
      <c r="K52" s="3">
        <v>0.47690759443622321</v>
      </c>
      <c r="L52" s="3">
        <v>0.14307227833086697</v>
      </c>
    </row>
  </sheetData>
  <printOptions gridLines="1"/>
  <pageMargins left="0.75" right="0.75" top="1" bottom="1" header="0.5" footer="0.5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  <pageSetUpPr fitToPage="1"/>
  </sheetPr>
  <dimension ref="A1:G28"/>
  <sheetViews>
    <sheetView zoomScale="130" zoomScaleNormal="130" workbookViewId="0">
      <selection activeCell="H10" sqref="H10"/>
    </sheetView>
  </sheetViews>
  <sheetFormatPr defaultColWidth="19.6640625" defaultRowHeight="13.2"/>
  <cols>
    <col min="1" max="16384" width="19.6640625" style="2"/>
  </cols>
  <sheetData>
    <row r="1" spans="1:7" ht="15.6">
      <c r="A1" s="14" t="s">
        <v>78</v>
      </c>
      <c r="B1" s="15"/>
      <c r="C1" s="15"/>
      <c r="D1" s="16"/>
      <c r="E1" s="16"/>
      <c r="F1" s="16"/>
      <c r="G1" s="16"/>
    </row>
    <row r="2" spans="1:7">
      <c r="A2" s="15"/>
      <c r="B2" s="15"/>
      <c r="C2" s="15"/>
      <c r="D2" s="16"/>
      <c r="E2" s="16"/>
      <c r="F2" s="16"/>
      <c r="G2" s="16"/>
    </row>
    <row r="3" spans="1:7">
      <c r="A3" s="15"/>
      <c r="B3" s="15"/>
      <c r="C3" s="15"/>
      <c r="D3" s="16"/>
      <c r="E3" s="16"/>
      <c r="F3" s="16"/>
      <c r="G3" s="16"/>
    </row>
    <row r="4" spans="1:7">
      <c r="A4" s="15"/>
      <c r="B4" s="15"/>
      <c r="C4" s="15"/>
      <c r="D4" s="16"/>
      <c r="E4" s="16"/>
      <c r="F4" s="16"/>
      <c r="G4" s="16"/>
    </row>
    <row r="5" spans="1:7">
      <c r="A5" s="15"/>
      <c r="B5" s="15"/>
      <c r="C5" s="15" t="s">
        <v>74</v>
      </c>
      <c r="D5" s="16" t="s">
        <v>11</v>
      </c>
      <c r="E5" s="16" t="s">
        <v>137</v>
      </c>
      <c r="F5" s="16" t="s">
        <v>138</v>
      </c>
      <c r="G5" s="16" t="s">
        <v>139</v>
      </c>
    </row>
    <row r="6" spans="1:7">
      <c r="A6" s="15"/>
      <c r="B6" s="15"/>
      <c r="C6" s="15" t="s">
        <v>76</v>
      </c>
      <c r="D6" s="16" t="s">
        <v>123</v>
      </c>
      <c r="E6" s="16" t="s">
        <v>123</v>
      </c>
      <c r="F6" s="16" t="s">
        <v>123</v>
      </c>
      <c r="G6" s="16" t="s">
        <v>140</v>
      </c>
    </row>
    <row r="7" spans="1:7">
      <c r="A7" s="15"/>
      <c r="B7" s="15"/>
      <c r="C7" s="15" t="s">
        <v>123</v>
      </c>
      <c r="D7" s="16" t="s">
        <v>13</v>
      </c>
      <c r="E7" s="16" t="s">
        <v>13</v>
      </c>
      <c r="F7" s="16" t="s">
        <v>141</v>
      </c>
      <c r="G7" s="16" t="s">
        <v>141</v>
      </c>
    </row>
    <row r="8" spans="1:7">
      <c r="A8" s="15"/>
      <c r="B8" s="15"/>
      <c r="C8" s="15" t="s">
        <v>0</v>
      </c>
      <c r="D8" s="16" t="s">
        <v>0</v>
      </c>
      <c r="E8" s="16" t="s">
        <v>0</v>
      </c>
      <c r="F8" s="16" t="s">
        <v>0</v>
      </c>
      <c r="G8" s="16" t="s">
        <v>0</v>
      </c>
    </row>
    <row r="9" spans="1:7">
      <c r="A9" s="15"/>
      <c r="B9" s="15"/>
      <c r="C9" s="15"/>
      <c r="D9" s="16"/>
      <c r="E9" s="16"/>
      <c r="F9" s="16"/>
      <c r="G9" s="16"/>
    </row>
    <row r="10" spans="1:7">
      <c r="A10" s="15"/>
      <c r="B10" s="15"/>
      <c r="C10" s="17">
        <v>250</v>
      </c>
      <c r="D10" s="17">
        <v>1000</v>
      </c>
      <c r="E10" s="17">
        <v>100</v>
      </c>
      <c r="F10" s="17">
        <v>400</v>
      </c>
      <c r="G10" s="17">
        <v>100</v>
      </c>
    </row>
    <row r="11" spans="1:7">
      <c r="A11" s="15"/>
      <c r="B11" s="15"/>
      <c r="C11" s="15"/>
      <c r="D11" s="16"/>
      <c r="E11" s="16"/>
      <c r="F11" s="16"/>
      <c r="G11" s="16"/>
    </row>
    <row r="12" spans="1:7">
      <c r="D12" s="18"/>
      <c r="E12" s="18"/>
      <c r="F12" s="18"/>
      <c r="G12" s="18"/>
    </row>
    <row r="13" spans="1:7" ht="22.8">
      <c r="A13" s="19" t="s">
        <v>142</v>
      </c>
      <c r="B13" s="20"/>
      <c r="C13" s="20"/>
      <c r="D13" s="21"/>
      <c r="E13" s="21"/>
      <c r="F13" s="22">
        <f>17505*(C10*(E10/(D10+E10))*(F10/(F10+G10)))</f>
        <v>318272.72727272729</v>
      </c>
      <c r="G13" s="23"/>
    </row>
    <row r="14" spans="1:7">
      <c r="D14" s="18"/>
      <c r="E14" s="18"/>
      <c r="F14" s="18"/>
      <c r="G14" s="18"/>
    </row>
    <row r="15" spans="1:7">
      <c r="A15" s="15"/>
      <c r="B15" s="15"/>
      <c r="C15" s="15"/>
      <c r="D15" s="15"/>
      <c r="E15" s="15"/>
    </row>
    <row r="16" spans="1:7">
      <c r="A16" s="15"/>
      <c r="B16" s="15"/>
      <c r="C16" s="15"/>
      <c r="D16" s="15"/>
      <c r="E16" s="15"/>
    </row>
    <row r="17" spans="1:5">
      <c r="A17" s="15"/>
      <c r="B17" s="15"/>
      <c r="C17" s="15"/>
      <c r="D17" s="15"/>
      <c r="E17" s="15"/>
    </row>
    <row r="18" spans="1:5">
      <c r="A18" s="15"/>
      <c r="B18" s="15"/>
      <c r="C18" s="15"/>
      <c r="D18" s="15"/>
      <c r="E18" s="15"/>
    </row>
    <row r="19" spans="1:5">
      <c r="A19" s="15"/>
      <c r="B19" s="15"/>
      <c r="C19" s="15"/>
      <c r="D19" s="15"/>
      <c r="E19" s="15"/>
    </row>
    <row r="20" spans="1:5">
      <c r="A20" s="15"/>
      <c r="B20" s="15"/>
      <c r="C20" s="15"/>
      <c r="D20" s="15"/>
      <c r="E20" s="15"/>
    </row>
    <row r="21" spans="1:5">
      <c r="A21" s="15"/>
      <c r="B21" s="15"/>
      <c r="C21" s="15"/>
      <c r="D21" s="15"/>
      <c r="E21" s="15"/>
    </row>
    <row r="22" spans="1:5">
      <c r="A22" s="15"/>
      <c r="B22" s="15"/>
      <c r="C22" s="15"/>
      <c r="D22" s="15"/>
      <c r="E22" s="15"/>
    </row>
    <row r="23" spans="1:5">
      <c r="A23" s="15"/>
      <c r="B23" s="15"/>
      <c r="C23" s="15"/>
      <c r="D23" s="15"/>
      <c r="E23" s="15"/>
    </row>
    <row r="24" spans="1:5">
      <c r="A24" s="15"/>
      <c r="B24" s="15"/>
      <c r="C24" s="15"/>
      <c r="D24" s="15"/>
      <c r="E24" s="15"/>
    </row>
    <row r="25" spans="1:5">
      <c r="A25" s="15"/>
      <c r="B25" s="15"/>
      <c r="C25" s="15"/>
      <c r="D25" s="15"/>
      <c r="E25" s="15"/>
    </row>
    <row r="26" spans="1:5">
      <c r="A26" s="15"/>
      <c r="B26" s="15"/>
      <c r="C26" s="15"/>
      <c r="D26" s="15"/>
      <c r="E26" s="15"/>
    </row>
    <row r="27" spans="1:5">
      <c r="A27" s="15"/>
      <c r="B27" s="15"/>
      <c r="C27" s="15"/>
      <c r="D27" s="15"/>
      <c r="E27" s="15"/>
    </row>
    <row r="28" spans="1:5">
      <c r="A28" s="15"/>
      <c r="B28" s="15"/>
      <c r="C28" s="15"/>
      <c r="D28" s="15"/>
      <c r="E28" s="15"/>
    </row>
  </sheetData>
  <pageMargins left="0.75" right="0.75" top="1" bottom="1" header="0.5" footer="0.5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  <pageSetUpPr fitToPage="1"/>
  </sheetPr>
  <dimension ref="A2:AI53"/>
  <sheetViews>
    <sheetView topLeftCell="A9" workbookViewId="0">
      <selection activeCell="E39" sqref="E39"/>
    </sheetView>
  </sheetViews>
  <sheetFormatPr defaultColWidth="9.109375" defaultRowHeight="13.2"/>
  <cols>
    <col min="1" max="1" width="16.88671875" style="2" customWidth="1"/>
    <col min="2" max="2" width="10" style="27" bestFit="1" customWidth="1"/>
    <col min="3" max="4" width="8.88671875" style="2" customWidth="1"/>
    <col min="5" max="5" width="10.88671875" style="2" customWidth="1"/>
    <col min="6" max="6" width="8.88671875" style="4" customWidth="1"/>
    <col min="7" max="7" width="9.44140625" style="5" customWidth="1"/>
    <col min="8" max="8" width="15.88671875" style="4" bestFit="1" customWidth="1"/>
    <col min="9" max="9" width="8.88671875" style="5" customWidth="1"/>
    <col min="10" max="10" width="11.5546875" style="25" customWidth="1"/>
    <col min="11" max="11" width="12.109375" style="26" customWidth="1"/>
    <col min="12" max="35" width="11" style="26" customWidth="1"/>
    <col min="36" max="43" width="11" style="2" customWidth="1"/>
    <col min="44" max="239" width="8.44140625" style="2" customWidth="1"/>
    <col min="240" max="16384" width="9.109375" style="2"/>
  </cols>
  <sheetData>
    <row r="2" spans="1:35">
      <c r="A2" s="2" t="s">
        <v>111</v>
      </c>
      <c r="B2" s="24" t="s">
        <v>166</v>
      </c>
    </row>
    <row r="4" spans="1:35" ht="21">
      <c r="T4" s="28" t="s">
        <v>95</v>
      </c>
    </row>
    <row r="6" spans="1:35" s="18" customFormat="1">
      <c r="A6" s="29"/>
      <c r="B6" s="30"/>
      <c r="C6" s="31"/>
      <c r="D6" s="31"/>
      <c r="E6" s="31"/>
      <c r="F6" s="32" t="s">
        <v>110</v>
      </c>
      <c r="G6" s="33" t="s">
        <v>74</v>
      </c>
      <c r="H6" s="32" t="s">
        <v>154</v>
      </c>
      <c r="I6" s="33" t="s">
        <v>66</v>
      </c>
      <c r="J6" s="34" t="s">
        <v>17</v>
      </c>
      <c r="K6" s="35" t="s">
        <v>77</v>
      </c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6"/>
    </row>
    <row r="7" spans="1:35" s="18" customFormat="1">
      <c r="A7" s="37"/>
      <c r="B7" s="38"/>
      <c r="C7" s="39"/>
      <c r="D7" s="39"/>
      <c r="E7" s="39"/>
      <c r="F7" s="40" t="s">
        <v>67</v>
      </c>
      <c r="G7" s="41" t="s">
        <v>76</v>
      </c>
      <c r="H7" s="40" t="s">
        <v>13</v>
      </c>
      <c r="I7" s="41" t="s">
        <v>123</v>
      </c>
      <c r="J7" s="42" t="s">
        <v>9</v>
      </c>
      <c r="K7" s="43" t="s">
        <v>94</v>
      </c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36"/>
    </row>
    <row r="8" spans="1:35" s="18" customFormat="1">
      <c r="A8" s="37"/>
      <c r="B8" s="38"/>
      <c r="C8" s="39"/>
      <c r="D8" s="39"/>
      <c r="E8" s="39" t="s">
        <v>115</v>
      </c>
      <c r="F8" s="40" t="s">
        <v>123</v>
      </c>
      <c r="G8" s="41" t="s">
        <v>123</v>
      </c>
      <c r="H8" s="40" t="s">
        <v>123</v>
      </c>
      <c r="I8" s="41" t="s">
        <v>75</v>
      </c>
      <c r="J8" s="42" t="s">
        <v>109</v>
      </c>
      <c r="K8" s="43" t="s">
        <v>21</v>
      </c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36"/>
    </row>
    <row r="9" spans="1:35" s="18" customFormat="1">
      <c r="A9" s="44" t="s">
        <v>90</v>
      </c>
      <c r="B9" s="45" t="s">
        <v>47</v>
      </c>
      <c r="C9" s="46" t="s">
        <v>118</v>
      </c>
      <c r="D9" s="46" t="s">
        <v>92</v>
      </c>
      <c r="E9" s="46" t="s">
        <v>89</v>
      </c>
      <c r="F9" s="47" t="s">
        <v>1</v>
      </c>
      <c r="G9" s="48" t="s">
        <v>0</v>
      </c>
      <c r="H9" s="47" t="s">
        <v>2</v>
      </c>
      <c r="I9" s="48" t="s">
        <v>0</v>
      </c>
      <c r="J9" s="49"/>
      <c r="K9" s="50"/>
      <c r="L9" s="50" t="s">
        <v>35</v>
      </c>
      <c r="M9" s="50" t="s">
        <v>32</v>
      </c>
      <c r="N9" s="50" t="s">
        <v>31</v>
      </c>
      <c r="O9" s="50" t="s">
        <v>96</v>
      </c>
      <c r="P9" s="50" t="s">
        <v>6</v>
      </c>
      <c r="Q9" s="50" t="s">
        <v>68</v>
      </c>
      <c r="R9" s="50" t="s">
        <v>7</v>
      </c>
      <c r="S9" s="50" t="s">
        <v>87</v>
      </c>
      <c r="T9" s="50" t="s">
        <v>105</v>
      </c>
      <c r="U9" s="50" t="s">
        <v>121</v>
      </c>
      <c r="V9" s="50" t="s">
        <v>50</v>
      </c>
      <c r="W9" s="50" t="s">
        <v>19</v>
      </c>
      <c r="X9" s="50" t="s">
        <v>15</v>
      </c>
      <c r="Y9" s="50" t="s">
        <v>53</v>
      </c>
      <c r="Z9" s="50" t="s">
        <v>81</v>
      </c>
      <c r="AA9" s="50" t="s">
        <v>124</v>
      </c>
      <c r="AB9" s="50" t="s">
        <v>70</v>
      </c>
      <c r="AC9" s="50" t="s">
        <v>30</v>
      </c>
      <c r="AD9" s="50" t="s">
        <v>33</v>
      </c>
      <c r="AE9" s="50" t="s">
        <v>29</v>
      </c>
      <c r="AF9" s="50" t="s">
        <v>34</v>
      </c>
      <c r="AG9" s="50" t="s">
        <v>145</v>
      </c>
      <c r="AH9" s="50" t="s">
        <v>146</v>
      </c>
      <c r="AI9" s="36"/>
    </row>
    <row r="10" spans="1:35">
      <c r="A10" s="51" t="s">
        <v>26</v>
      </c>
      <c r="B10" s="52"/>
      <c r="C10" s="51"/>
      <c r="D10" s="51"/>
      <c r="E10" s="51"/>
      <c r="F10" s="53"/>
      <c r="G10" s="54"/>
      <c r="H10" s="53"/>
      <c r="I10" s="54"/>
      <c r="J10" s="55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</row>
    <row r="11" spans="1:35">
      <c r="A11" s="2">
        <v>1</v>
      </c>
      <c r="B11" s="27">
        <v>45056</v>
      </c>
      <c r="C11" s="2" t="s">
        <v>167</v>
      </c>
      <c r="F11" s="4">
        <v>0.15</v>
      </c>
      <c r="G11" s="5">
        <v>250</v>
      </c>
      <c r="H11" s="4">
        <v>1.1000000000000001</v>
      </c>
      <c r="I11" s="5">
        <v>400</v>
      </c>
      <c r="J11" s="25">
        <v>1.25</v>
      </c>
      <c r="K11" s="100">
        <v>246868</v>
      </c>
      <c r="L11" s="26">
        <v>0</v>
      </c>
      <c r="M11" s="26">
        <v>0</v>
      </c>
      <c r="N11" s="26">
        <v>96313</v>
      </c>
      <c r="O11" s="26">
        <v>0</v>
      </c>
      <c r="P11" s="26">
        <v>0</v>
      </c>
      <c r="Q11" s="26">
        <v>262828</v>
      </c>
      <c r="R11" s="26">
        <v>0</v>
      </c>
      <c r="S11" s="26">
        <v>0</v>
      </c>
      <c r="T11" s="26">
        <v>17632</v>
      </c>
      <c r="U11" s="26">
        <v>0</v>
      </c>
      <c r="V11" s="26">
        <v>71116</v>
      </c>
      <c r="W11" s="26">
        <v>18764</v>
      </c>
      <c r="X11" s="26">
        <v>45960</v>
      </c>
      <c r="Y11" s="26">
        <v>14988</v>
      </c>
      <c r="Z11" s="26">
        <v>6375</v>
      </c>
      <c r="AA11" s="26">
        <v>16152</v>
      </c>
      <c r="AB11" s="26">
        <v>0</v>
      </c>
      <c r="AC11" s="100">
        <v>19547</v>
      </c>
      <c r="AD11" s="100">
        <v>7656</v>
      </c>
      <c r="AE11" s="100">
        <v>269095</v>
      </c>
      <c r="AF11" s="100">
        <v>9417</v>
      </c>
      <c r="AG11" s="100">
        <v>0</v>
      </c>
      <c r="AH11" s="100">
        <v>25842</v>
      </c>
    </row>
    <row r="12" spans="1:35">
      <c r="A12" s="2">
        <v>2</v>
      </c>
      <c r="B12" s="27">
        <v>45056</v>
      </c>
      <c r="C12" s="2" t="s">
        <v>167</v>
      </c>
      <c r="F12" s="4">
        <v>0.15</v>
      </c>
      <c r="G12" s="5">
        <v>250</v>
      </c>
      <c r="H12" s="4">
        <v>1.1000000000000001</v>
      </c>
      <c r="I12" s="5">
        <v>400</v>
      </c>
      <c r="J12" s="25">
        <v>1.25</v>
      </c>
      <c r="K12" s="100">
        <v>236156</v>
      </c>
      <c r="L12" s="26">
        <v>0</v>
      </c>
      <c r="M12" s="26">
        <v>0</v>
      </c>
      <c r="N12" s="26">
        <v>79147</v>
      </c>
      <c r="O12" s="26">
        <v>0</v>
      </c>
      <c r="P12" s="26">
        <v>0</v>
      </c>
      <c r="Q12" s="26">
        <v>243539</v>
      </c>
      <c r="R12" s="26">
        <v>0</v>
      </c>
      <c r="S12" s="26">
        <v>0</v>
      </c>
      <c r="T12" s="26">
        <v>0</v>
      </c>
      <c r="U12" s="26">
        <v>0</v>
      </c>
      <c r="V12" s="26">
        <v>67264</v>
      </c>
      <c r="W12" s="26">
        <v>20901</v>
      </c>
      <c r="X12" s="26">
        <v>51102</v>
      </c>
      <c r="Y12" s="26">
        <v>16188</v>
      </c>
      <c r="Z12" s="26">
        <v>6726</v>
      </c>
      <c r="AA12" s="26">
        <v>15943</v>
      </c>
      <c r="AB12" s="26">
        <v>0</v>
      </c>
      <c r="AC12" s="100">
        <v>18860</v>
      </c>
      <c r="AD12" s="100">
        <v>0</v>
      </c>
      <c r="AE12" s="100">
        <v>248379</v>
      </c>
      <c r="AF12" s="100">
        <v>9586</v>
      </c>
      <c r="AG12" s="100">
        <v>0</v>
      </c>
      <c r="AH12" s="100">
        <v>22961</v>
      </c>
    </row>
    <row r="13" spans="1:35">
      <c r="A13" s="2">
        <v>3</v>
      </c>
      <c r="B13" s="27">
        <v>45056</v>
      </c>
      <c r="C13" s="2" t="s">
        <v>167</v>
      </c>
      <c r="F13" s="4">
        <v>0.15</v>
      </c>
      <c r="G13" s="5">
        <v>250</v>
      </c>
      <c r="H13" s="4">
        <v>1.1000000000000001</v>
      </c>
      <c r="I13" s="5">
        <v>400</v>
      </c>
      <c r="J13" s="25">
        <v>1.25</v>
      </c>
      <c r="K13" s="100">
        <v>235304</v>
      </c>
      <c r="L13" s="26">
        <v>0</v>
      </c>
      <c r="M13" s="26">
        <v>0</v>
      </c>
      <c r="N13" s="26">
        <v>76446</v>
      </c>
      <c r="O13" s="26">
        <v>0</v>
      </c>
      <c r="P13" s="26">
        <v>0</v>
      </c>
      <c r="Q13" s="26">
        <v>233047</v>
      </c>
      <c r="R13" s="26">
        <v>0</v>
      </c>
      <c r="S13" s="26">
        <v>0</v>
      </c>
      <c r="T13" s="26">
        <v>0</v>
      </c>
      <c r="U13" s="26">
        <v>0</v>
      </c>
      <c r="V13" s="26">
        <v>62775</v>
      </c>
      <c r="W13" s="26">
        <v>20041</v>
      </c>
      <c r="X13" s="26">
        <v>59555</v>
      </c>
      <c r="Y13" s="26">
        <v>7642</v>
      </c>
      <c r="Z13" s="26">
        <v>7033</v>
      </c>
      <c r="AA13" s="26">
        <v>15310</v>
      </c>
      <c r="AB13" s="26">
        <v>0</v>
      </c>
      <c r="AC13" s="100">
        <v>18530</v>
      </c>
      <c r="AD13" s="100">
        <v>0</v>
      </c>
      <c r="AE13" s="100">
        <v>238282</v>
      </c>
      <c r="AF13" s="100">
        <v>9859</v>
      </c>
      <c r="AG13" s="100">
        <v>0</v>
      </c>
      <c r="AH13" s="100">
        <v>23168</v>
      </c>
    </row>
    <row r="14" spans="1:35">
      <c r="A14" s="2">
        <v>4</v>
      </c>
      <c r="B14" s="27">
        <v>45056</v>
      </c>
      <c r="C14" s="2" t="s">
        <v>167</v>
      </c>
      <c r="F14" s="4">
        <v>0.15</v>
      </c>
      <c r="G14" s="5">
        <v>250</v>
      </c>
      <c r="H14" s="4">
        <v>1.1000000000000001</v>
      </c>
      <c r="I14" s="5">
        <v>400</v>
      </c>
      <c r="J14" s="25">
        <v>1.25</v>
      </c>
      <c r="K14" s="100">
        <v>237224</v>
      </c>
      <c r="L14" s="26">
        <v>0</v>
      </c>
      <c r="M14" s="26">
        <v>0</v>
      </c>
      <c r="N14" s="26">
        <v>77495</v>
      </c>
      <c r="O14" s="26">
        <v>0</v>
      </c>
      <c r="P14" s="26">
        <v>0</v>
      </c>
      <c r="Q14" s="26">
        <v>234469</v>
      </c>
      <c r="R14" s="26">
        <v>0</v>
      </c>
      <c r="S14" s="26">
        <v>0</v>
      </c>
      <c r="T14" s="26">
        <v>0</v>
      </c>
      <c r="U14" s="26">
        <v>0</v>
      </c>
      <c r="V14" s="26">
        <v>61699</v>
      </c>
      <c r="W14" s="26">
        <v>18325</v>
      </c>
      <c r="X14" s="26">
        <v>44578</v>
      </c>
      <c r="Y14" s="26">
        <v>15639</v>
      </c>
      <c r="Z14" s="26">
        <v>6995</v>
      </c>
      <c r="AA14" s="26">
        <v>14997</v>
      </c>
      <c r="AB14" s="26">
        <v>0</v>
      </c>
      <c r="AC14" s="100">
        <v>18357</v>
      </c>
      <c r="AD14" s="100">
        <v>0</v>
      </c>
      <c r="AE14" s="100">
        <v>238335</v>
      </c>
      <c r="AF14" s="100">
        <v>9549</v>
      </c>
      <c r="AG14" s="100">
        <v>0</v>
      </c>
      <c r="AH14" s="100">
        <v>22991</v>
      </c>
    </row>
    <row r="15" spans="1:35">
      <c r="A15" s="2">
        <v>5</v>
      </c>
      <c r="B15" s="27">
        <v>45056</v>
      </c>
      <c r="C15" s="2" t="s">
        <v>167</v>
      </c>
      <c r="F15" s="4">
        <v>0.15</v>
      </c>
      <c r="G15" s="5">
        <v>250</v>
      </c>
      <c r="H15" s="4">
        <v>1.1000000000000001</v>
      </c>
      <c r="I15" s="5">
        <v>400</v>
      </c>
      <c r="J15" s="25">
        <v>1.25</v>
      </c>
      <c r="K15" s="100">
        <v>245352</v>
      </c>
      <c r="L15" s="26">
        <v>0</v>
      </c>
      <c r="M15" s="26">
        <v>0</v>
      </c>
      <c r="N15" s="26">
        <v>79565</v>
      </c>
      <c r="O15" s="26">
        <v>0</v>
      </c>
      <c r="P15" s="26">
        <v>0</v>
      </c>
      <c r="Q15" s="26">
        <v>242144</v>
      </c>
      <c r="R15" s="26">
        <v>0</v>
      </c>
      <c r="S15" s="26">
        <v>0</v>
      </c>
      <c r="T15" s="26">
        <v>0</v>
      </c>
      <c r="U15" s="26">
        <v>0</v>
      </c>
      <c r="V15" s="26">
        <v>63896</v>
      </c>
      <c r="W15" s="26">
        <v>18872</v>
      </c>
      <c r="X15" s="26">
        <v>55839</v>
      </c>
      <c r="Y15" s="26">
        <v>7432</v>
      </c>
      <c r="Z15" s="26">
        <v>6705</v>
      </c>
      <c r="AA15" s="26">
        <v>15529</v>
      </c>
      <c r="AB15" s="26">
        <v>0</v>
      </c>
      <c r="AC15" s="100">
        <v>19291</v>
      </c>
      <c r="AD15" s="100">
        <v>0</v>
      </c>
      <c r="AE15" s="100">
        <v>250451</v>
      </c>
      <c r="AF15" s="100">
        <v>10198</v>
      </c>
      <c r="AG15" s="100">
        <v>0</v>
      </c>
      <c r="AH15" s="100">
        <v>23497</v>
      </c>
    </row>
    <row r="16" spans="1:35">
      <c r="A16" s="2">
        <v>6</v>
      </c>
      <c r="B16" s="27">
        <v>45056</v>
      </c>
      <c r="C16" s="2" t="s">
        <v>167</v>
      </c>
      <c r="F16" s="4">
        <v>0.15</v>
      </c>
      <c r="G16" s="5">
        <v>250</v>
      </c>
      <c r="H16" s="4">
        <v>1.1000000000000001</v>
      </c>
      <c r="I16" s="5">
        <v>400</v>
      </c>
      <c r="J16" s="25">
        <v>1.25</v>
      </c>
      <c r="K16" s="100">
        <v>254545</v>
      </c>
      <c r="L16" s="26">
        <v>0</v>
      </c>
      <c r="M16" s="26">
        <v>0</v>
      </c>
      <c r="N16" s="26">
        <v>86522</v>
      </c>
      <c r="O16" s="26">
        <v>0</v>
      </c>
      <c r="P16" s="26">
        <v>0</v>
      </c>
      <c r="Q16" s="26">
        <v>241091</v>
      </c>
      <c r="R16" s="26">
        <v>0</v>
      </c>
      <c r="S16" s="26">
        <v>9519</v>
      </c>
      <c r="T16" s="26">
        <v>0</v>
      </c>
      <c r="U16" s="26">
        <v>17159</v>
      </c>
      <c r="V16" s="26">
        <v>74203</v>
      </c>
      <c r="W16" s="26">
        <v>9278</v>
      </c>
      <c r="X16" s="26">
        <v>25813</v>
      </c>
      <c r="Y16" s="26">
        <v>17165</v>
      </c>
      <c r="Z16" s="26">
        <v>0</v>
      </c>
      <c r="AA16" s="26">
        <v>9872</v>
      </c>
      <c r="AB16" s="26">
        <v>0</v>
      </c>
      <c r="AC16" s="100">
        <v>9421</v>
      </c>
      <c r="AD16" s="100">
        <v>0</v>
      </c>
      <c r="AE16" s="100">
        <v>189144</v>
      </c>
      <c r="AF16" s="100">
        <v>8850</v>
      </c>
      <c r="AG16" s="100">
        <v>0</v>
      </c>
      <c r="AH16" s="100">
        <v>16764</v>
      </c>
    </row>
    <row r="17" spans="1:34">
      <c r="A17" s="2">
        <v>7</v>
      </c>
      <c r="B17" s="27">
        <v>45056</v>
      </c>
      <c r="C17" s="2" t="s">
        <v>167</v>
      </c>
      <c r="F17" s="4">
        <v>0.15</v>
      </c>
      <c r="G17" s="5">
        <v>250</v>
      </c>
      <c r="H17" s="4">
        <v>1.1000000000000001</v>
      </c>
      <c r="I17" s="5">
        <v>400</v>
      </c>
      <c r="J17" s="25">
        <v>1.25</v>
      </c>
      <c r="K17" s="100">
        <v>273329</v>
      </c>
      <c r="L17" s="26">
        <v>0</v>
      </c>
      <c r="M17" s="26">
        <v>0</v>
      </c>
      <c r="N17" s="26">
        <v>99950</v>
      </c>
      <c r="O17" s="26">
        <v>0</v>
      </c>
      <c r="P17" s="26">
        <v>0</v>
      </c>
      <c r="Q17" s="26">
        <v>256034</v>
      </c>
      <c r="R17" s="26">
        <v>0</v>
      </c>
      <c r="S17" s="26">
        <v>6763</v>
      </c>
      <c r="T17" s="26">
        <v>0</v>
      </c>
      <c r="U17" s="26">
        <v>18543</v>
      </c>
      <c r="V17" s="26">
        <v>85912</v>
      </c>
      <c r="W17" s="26">
        <v>15647</v>
      </c>
      <c r="X17" s="26">
        <v>24313</v>
      </c>
      <c r="Y17" s="26">
        <v>23026</v>
      </c>
      <c r="Z17" s="26">
        <v>6102</v>
      </c>
      <c r="AA17" s="26">
        <v>11342</v>
      </c>
      <c r="AB17" s="26">
        <v>0</v>
      </c>
      <c r="AC17" s="100">
        <v>7940</v>
      </c>
      <c r="AD17" s="100">
        <v>0</v>
      </c>
      <c r="AE17" s="100">
        <v>197098</v>
      </c>
      <c r="AF17" s="100">
        <v>8985</v>
      </c>
      <c r="AG17" s="100">
        <v>0</v>
      </c>
      <c r="AH17" s="100">
        <v>17548</v>
      </c>
    </row>
    <row r="18" spans="1:34">
      <c r="A18" s="2">
        <v>8</v>
      </c>
      <c r="B18" s="27">
        <v>45056</v>
      </c>
      <c r="C18" s="2" t="s">
        <v>167</v>
      </c>
      <c r="F18" s="4">
        <v>0.15</v>
      </c>
      <c r="G18" s="5">
        <v>250</v>
      </c>
      <c r="H18" s="4">
        <v>1.1000000000000001</v>
      </c>
      <c r="I18" s="5">
        <v>400</v>
      </c>
      <c r="J18" s="25">
        <v>1.25</v>
      </c>
      <c r="K18" s="100">
        <v>283511</v>
      </c>
      <c r="L18" s="26">
        <v>0</v>
      </c>
      <c r="M18" s="26">
        <v>0</v>
      </c>
      <c r="N18" s="26">
        <v>81676</v>
      </c>
      <c r="O18" s="26">
        <v>0</v>
      </c>
      <c r="P18" s="26">
        <v>0</v>
      </c>
      <c r="Q18" s="26">
        <v>223655</v>
      </c>
      <c r="R18" s="26">
        <v>0</v>
      </c>
      <c r="S18" s="26">
        <v>7276</v>
      </c>
      <c r="T18" s="26">
        <v>0</v>
      </c>
      <c r="U18" s="26">
        <v>15208</v>
      </c>
      <c r="V18" s="26">
        <v>71807</v>
      </c>
      <c r="W18" s="26">
        <v>0</v>
      </c>
      <c r="X18" s="26">
        <v>23106</v>
      </c>
      <c r="Y18" s="26">
        <v>15415</v>
      </c>
      <c r="Z18" s="26">
        <v>5174</v>
      </c>
      <c r="AA18" s="26">
        <v>10163</v>
      </c>
      <c r="AB18" s="26">
        <v>0</v>
      </c>
      <c r="AC18" s="100">
        <v>8064</v>
      </c>
      <c r="AD18" s="100">
        <v>0</v>
      </c>
      <c r="AE18" s="100">
        <v>175382</v>
      </c>
      <c r="AF18" s="100">
        <v>0</v>
      </c>
      <c r="AG18" s="100">
        <v>0</v>
      </c>
      <c r="AH18" s="100">
        <v>16023</v>
      </c>
    </row>
    <row r="19" spans="1:34">
      <c r="A19" s="2">
        <v>9</v>
      </c>
      <c r="B19" s="27">
        <v>45056</v>
      </c>
      <c r="C19" s="2" t="s">
        <v>167</v>
      </c>
      <c r="F19" s="4">
        <v>0.15</v>
      </c>
      <c r="G19" s="5">
        <v>250</v>
      </c>
      <c r="H19" s="4">
        <v>1.1000000000000001</v>
      </c>
      <c r="I19" s="5">
        <v>400</v>
      </c>
      <c r="J19" s="25">
        <v>1.25</v>
      </c>
      <c r="K19" s="100">
        <v>291062</v>
      </c>
      <c r="L19" s="26">
        <v>0</v>
      </c>
      <c r="M19" s="26">
        <v>0</v>
      </c>
      <c r="N19" s="26">
        <v>111030</v>
      </c>
      <c r="O19" s="26">
        <v>21874</v>
      </c>
      <c r="P19" s="26">
        <v>0</v>
      </c>
      <c r="Q19" s="26">
        <v>276634</v>
      </c>
      <c r="R19" s="26">
        <v>0</v>
      </c>
      <c r="S19" s="26">
        <v>12065</v>
      </c>
      <c r="T19" s="26">
        <v>0</v>
      </c>
      <c r="U19" s="26">
        <v>0</v>
      </c>
      <c r="V19" s="26">
        <v>85583</v>
      </c>
      <c r="W19" s="26">
        <v>11757</v>
      </c>
      <c r="X19" s="26">
        <v>35119</v>
      </c>
      <c r="Y19" s="26">
        <v>21394</v>
      </c>
      <c r="Z19" s="26">
        <v>6114</v>
      </c>
      <c r="AA19" s="26">
        <v>11121</v>
      </c>
      <c r="AB19" s="26">
        <v>0</v>
      </c>
      <c r="AC19" s="100">
        <v>10243</v>
      </c>
      <c r="AD19" s="100">
        <v>0</v>
      </c>
      <c r="AE19" s="100">
        <v>220476</v>
      </c>
      <c r="AF19" s="100">
        <v>10567</v>
      </c>
      <c r="AG19" s="100">
        <v>0</v>
      </c>
      <c r="AH19" s="100">
        <v>20477</v>
      </c>
    </row>
    <row r="20" spans="1:34">
      <c r="A20" s="2">
        <v>10</v>
      </c>
      <c r="B20" s="27">
        <v>45056</v>
      </c>
      <c r="C20" s="2" t="s">
        <v>167</v>
      </c>
      <c r="F20" s="4">
        <v>0.15</v>
      </c>
      <c r="G20" s="5">
        <v>250</v>
      </c>
      <c r="H20" s="4">
        <v>1.1000000000000001</v>
      </c>
      <c r="I20" s="5">
        <v>400</v>
      </c>
      <c r="J20" s="25">
        <v>1.25</v>
      </c>
      <c r="K20" s="100">
        <v>262360</v>
      </c>
      <c r="L20" s="26">
        <v>0</v>
      </c>
      <c r="M20" s="26">
        <v>0</v>
      </c>
      <c r="N20" s="26">
        <v>96533</v>
      </c>
      <c r="O20" s="26">
        <v>0</v>
      </c>
      <c r="P20" s="26">
        <v>0</v>
      </c>
      <c r="Q20" s="26">
        <v>250278</v>
      </c>
      <c r="R20" s="26">
        <v>0</v>
      </c>
      <c r="S20" s="26">
        <v>7145</v>
      </c>
      <c r="T20" s="26">
        <v>0</v>
      </c>
      <c r="U20" s="26">
        <v>18006</v>
      </c>
      <c r="V20" s="26">
        <v>79187</v>
      </c>
      <c r="W20" s="26">
        <v>0</v>
      </c>
      <c r="X20" s="26">
        <v>26911</v>
      </c>
      <c r="Y20" s="26">
        <v>20676</v>
      </c>
      <c r="Z20" s="26">
        <v>0</v>
      </c>
      <c r="AA20" s="26">
        <v>15205</v>
      </c>
      <c r="AB20" s="26">
        <v>0</v>
      </c>
      <c r="AC20" s="100">
        <v>7103</v>
      </c>
      <c r="AD20" s="100">
        <v>0</v>
      </c>
      <c r="AE20" s="100">
        <v>184247</v>
      </c>
      <c r="AF20" s="100">
        <v>9475</v>
      </c>
      <c r="AG20" s="100">
        <v>0</v>
      </c>
      <c r="AH20" s="100">
        <v>16605</v>
      </c>
    </row>
    <row r="21" spans="1:34">
      <c r="A21" s="2">
        <v>11</v>
      </c>
      <c r="B21" s="27">
        <v>45056</v>
      </c>
      <c r="C21" s="2" t="s">
        <v>167</v>
      </c>
      <c r="F21" s="4">
        <v>0.15</v>
      </c>
      <c r="G21" s="5">
        <v>250</v>
      </c>
      <c r="H21" s="4">
        <v>1.1000000000000001</v>
      </c>
      <c r="I21" s="5">
        <v>400</v>
      </c>
      <c r="J21" s="25">
        <v>1.25</v>
      </c>
      <c r="K21" s="100">
        <v>257175</v>
      </c>
      <c r="L21" s="26">
        <v>0</v>
      </c>
      <c r="M21" s="26">
        <v>0</v>
      </c>
      <c r="N21" s="26">
        <v>643606</v>
      </c>
      <c r="O21" s="26">
        <v>0</v>
      </c>
      <c r="P21" s="26">
        <v>0</v>
      </c>
      <c r="Q21" s="26">
        <v>1190143</v>
      </c>
      <c r="R21" s="26">
        <v>0</v>
      </c>
      <c r="S21" s="26">
        <v>0</v>
      </c>
      <c r="T21" s="26">
        <v>0</v>
      </c>
      <c r="U21" s="26">
        <v>89653</v>
      </c>
      <c r="V21" s="26">
        <v>250128</v>
      </c>
      <c r="W21" s="26">
        <v>22723</v>
      </c>
      <c r="X21" s="26">
        <v>68800</v>
      </c>
      <c r="Y21" s="26">
        <v>39588</v>
      </c>
      <c r="Z21" s="26">
        <v>9642</v>
      </c>
      <c r="AA21" s="26">
        <v>12911</v>
      </c>
      <c r="AB21" s="26">
        <v>0</v>
      </c>
      <c r="AC21" s="100">
        <v>15414</v>
      </c>
      <c r="AD21" s="100">
        <v>79102</v>
      </c>
      <c r="AE21" s="100">
        <v>833424</v>
      </c>
      <c r="AF21" s="100">
        <v>44572</v>
      </c>
      <c r="AG21" s="100">
        <v>0</v>
      </c>
      <c r="AH21" s="100">
        <v>92634</v>
      </c>
    </row>
    <row r="22" spans="1:34">
      <c r="A22" s="2">
        <v>12</v>
      </c>
      <c r="B22" s="27">
        <v>45056</v>
      </c>
      <c r="C22" s="2" t="s">
        <v>167</v>
      </c>
      <c r="F22" s="4">
        <v>0.15</v>
      </c>
      <c r="G22" s="5">
        <v>250</v>
      </c>
      <c r="H22" s="4">
        <v>1.1000000000000001</v>
      </c>
      <c r="I22" s="5">
        <v>400</v>
      </c>
      <c r="J22" s="25">
        <v>1.25</v>
      </c>
      <c r="K22" s="100">
        <v>268263</v>
      </c>
      <c r="L22" s="26">
        <v>57368</v>
      </c>
      <c r="M22" s="26">
        <v>0</v>
      </c>
      <c r="N22" s="26">
        <v>799838</v>
      </c>
      <c r="O22" s="26">
        <v>0</v>
      </c>
      <c r="P22" s="26">
        <v>0</v>
      </c>
      <c r="Q22" s="26">
        <v>1542099</v>
      </c>
      <c r="R22" s="26">
        <v>0</v>
      </c>
      <c r="S22" s="26">
        <v>0</v>
      </c>
      <c r="T22" s="26">
        <v>0</v>
      </c>
      <c r="U22" s="26">
        <v>119113</v>
      </c>
      <c r="V22" s="26">
        <v>378356</v>
      </c>
      <c r="W22" s="26">
        <v>30262</v>
      </c>
      <c r="X22" s="26">
        <v>82937</v>
      </c>
      <c r="Y22" s="26">
        <v>70226</v>
      </c>
      <c r="Z22" s="26">
        <v>10324</v>
      </c>
      <c r="AA22" s="26">
        <v>15271</v>
      </c>
      <c r="AB22" s="26">
        <v>0</v>
      </c>
      <c r="AC22" s="100">
        <v>26000</v>
      </c>
      <c r="AD22" s="100">
        <v>100329</v>
      </c>
      <c r="AE22" s="100">
        <v>1129739</v>
      </c>
      <c r="AF22" s="100">
        <v>60514</v>
      </c>
      <c r="AG22" s="100">
        <v>0</v>
      </c>
      <c r="AH22" s="100">
        <v>128253</v>
      </c>
    </row>
    <row r="23" spans="1:34">
      <c r="A23" s="2">
        <v>13</v>
      </c>
      <c r="B23" s="27">
        <v>45056</v>
      </c>
      <c r="C23" s="2" t="s">
        <v>167</v>
      </c>
      <c r="F23" s="4">
        <v>0.15</v>
      </c>
      <c r="G23" s="5">
        <v>250</v>
      </c>
      <c r="H23" s="4">
        <v>1.1000000000000001</v>
      </c>
      <c r="I23" s="5">
        <v>400</v>
      </c>
      <c r="J23" s="25">
        <v>1.25</v>
      </c>
      <c r="K23" s="100">
        <v>276168</v>
      </c>
      <c r="L23" s="26">
        <v>0</v>
      </c>
      <c r="M23" s="26">
        <v>0</v>
      </c>
      <c r="N23" s="26">
        <v>1294405</v>
      </c>
      <c r="O23" s="26">
        <v>0</v>
      </c>
      <c r="P23" s="26">
        <v>0</v>
      </c>
      <c r="Q23" s="26">
        <v>2055510</v>
      </c>
      <c r="R23" s="26">
        <v>0</v>
      </c>
      <c r="S23" s="26">
        <v>0</v>
      </c>
      <c r="T23" s="26">
        <v>0</v>
      </c>
      <c r="U23" s="26">
        <v>182220</v>
      </c>
      <c r="V23" s="26">
        <v>426894</v>
      </c>
      <c r="W23" s="26">
        <v>44130</v>
      </c>
      <c r="X23" s="26">
        <v>109519</v>
      </c>
      <c r="Y23" s="26">
        <v>68011</v>
      </c>
      <c r="Z23" s="26">
        <v>12955</v>
      </c>
      <c r="AA23" s="26">
        <v>18272</v>
      </c>
      <c r="AB23" s="26">
        <v>0</v>
      </c>
      <c r="AC23" s="100">
        <v>33731</v>
      </c>
      <c r="AD23" s="100">
        <v>131895</v>
      </c>
      <c r="AE23" s="100">
        <v>1459782</v>
      </c>
      <c r="AF23" s="100">
        <v>75131</v>
      </c>
      <c r="AG23" s="100">
        <v>10133</v>
      </c>
      <c r="AH23" s="100">
        <v>161748</v>
      </c>
    </row>
    <row r="24" spans="1:34">
      <c r="A24" s="2">
        <v>14</v>
      </c>
      <c r="B24" s="27">
        <v>45056</v>
      </c>
      <c r="C24" s="2" t="s">
        <v>167</v>
      </c>
      <c r="F24" s="4">
        <v>0.15</v>
      </c>
      <c r="G24" s="5">
        <v>250</v>
      </c>
      <c r="H24" s="4">
        <v>1.1000000000000001</v>
      </c>
      <c r="I24" s="5">
        <v>400</v>
      </c>
      <c r="J24" s="25">
        <v>1.25</v>
      </c>
      <c r="K24" s="100">
        <v>297595</v>
      </c>
      <c r="L24" s="26">
        <v>0</v>
      </c>
      <c r="M24" s="26">
        <v>0</v>
      </c>
      <c r="N24" s="26">
        <v>1066151</v>
      </c>
      <c r="O24" s="26">
        <v>0</v>
      </c>
      <c r="P24" s="26">
        <v>0</v>
      </c>
      <c r="Q24" s="26">
        <v>1807725</v>
      </c>
      <c r="R24" s="26">
        <v>0</v>
      </c>
      <c r="S24" s="26">
        <v>0</v>
      </c>
      <c r="T24" s="26">
        <v>0</v>
      </c>
      <c r="U24" s="26">
        <v>180957</v>
      </c>
      <c r="V24" s="26">
        <v>314674</v>
      </c>
      <c r="W24" s="26">
        <v>36841</v>
      </c>
      <c r="X24" s="26">
        <v>103073</v>
      </c>
      <c r="Y24" s="26">
        <v>49364</v>
      </c>
      <c r="Z24" s="26">
        <v>12694</v>
      </c>
      <c r="AA24" s="26">
        <v>16588</v>
      </c>
      <c r="AB24" s="26">
        <v>0</v>
      </c>
      <c r="AC24" s="100">
        <v>21807</v>
      </c>
      <c r="AD24" s="100">
        <v>126155</v>
      </c>
      <c r="AE24" s="100">
        <v>1112174</v>
      </c>
      <c r="AF24" s="100">
        <v>54482</v>
      </c>
      <c r="AG24" s="100">
        <v>8908</v>
      </c>
      <c r="AH24" s="100">
        <v>130122</v>
      </c>
    </row>
    <row r="25" spans="1:34">
      <c r="A25" s="2">
        <v>15</v>
      </c>
      <c r="B25" s="27">
        <v>45056</v>
      </c>
      <c r="C25" s="2" t="s">
        <v>167</v>
      </c>
      <c r="F25" s="4">
        <v>0.15</v>
      </c>
      <c r="G25" s="5">
        <v>250</v>
      </c>
      <c r="H25" s="4">
        <v>1.1000000000000001</v>
      </c>
      <c r="I25" s="5">
        <v>400</v>
      </c>
      <c r="J25" s="25">
        <v>1.25</v>
      </c>
      <c r="K25" s="100">
        <v>289146</v>
      </c>
      <c r="L25" s="26">
        <v>0</v>
      </c>
      <c r="M25" s="26">
        <v>0</v>
      </c>
      <c r="N25" s="26">
        <v>753378</v>
      </c>
      <c r="O25" s="26">
        <v>0</v>
      </c>
      <c r="P25" s="26">
        <v>0</v>
      </c>
      <c r="Q25" s="26">
        <v>1345298</v>
      </c>
      <c r="R25" s="26">
        <v>0</v>
      </c>
      <c r="S25" s="26">
        <v>0</v>
      </c>
      <c r="T25" s="26">
        <v>0</v>
      </c>
      <c r="U25" s="26">
        <v>116662</v>
      </c>
      <c r="V25" s="26">
        <v>259787</v>
      </c>
      <c r="W25" s="26">
        <v>24063</v>
      </c>
      <c r="X25" s="26">
        <v>71108</v>
      </c>
      <c r="Y25" s="26">
        <v>39342</v>
      </c>
      <c r="Z25" s="26">
        <v>12078</v>
      </c>
      <c r="AA25" s="26">
        <v>15719</v>
      </c>
      <c r="AB25" s="26">
        <v>0</v>
      </c>
      <c r="AC25" s="100">
        <v>17594</v>
      </c>
      <c r="AD25" s="100">
        <v>95259</v>
      </c>
      <c r="AE25" s="100">
        <v>840621</v>
      </c>
      <c r="AF25" s="100">
        <v>43235</v>
      </c>
      <c r="AG25" s="100">
        <v>0</v>
      </c>
      <c r="AH25" s="100">
        <v>101021</v>
      </c>
    </row>
    <row r="26" spans="1:34">
      <c r="A26" s="2">
        <v>16</v>
      </c>
      <c r="B26" s="27">
        <v>45056</v>
      </c>
      <c r="C26" s="2" t="s">
        <v>167</v>
      </c>
      <c r="F26" s="4">
        <v>0.15</v>
      </c>
      <c r="G26" s="5">
        <v>250</v>
      </c>
      <c r="H26" s="4">
        <v>1.1000000000000001</v>
      </c>
      <c r="I26" s="5">
        <v>400</v>
      </c>
      <c r="J26" s="25">
        <v>1.25</v>
      </c>
      <c r="K26" s="100">
        <v>311920</v>
      </c>
      <c r="L26" s="26">
        <v>18911</v>
      </c>
      <c r="M26" s="26">
        <v>0</v>
      </c>
      <c r="N26" s="26">
        <v>264018</v>
      </c>
      <c r="O26" s="26">
        <v>0</v>
      </c>
      <c r="P26" s="26">
        <v>0</v>
      </c>
      <c r="Q26" s="26">
        <v>544771</v>
      </c>
      <c r="R26" s="26">
        <v>0</v>
      </c>
      <c r="S26" s="26">
        <v>0</v>
      </c>
      <c r="T26" s="26">
        <v>0</v>
      </c>
      <c r="U26" s="26">
        <v>38094</v>
      </c>
      <c r="V26" s="26">
        <v>145349</v>
      </c>
      <c r="W26" s="26">
        <v>15911</v>
      </c>
      <c r="X26" s="26">
        <v>63053</v>
      </c>
      <c r="Y26" s="26">
        <v>19473</v>
      </c>
      <c r="Z26" s="26">
        <v>7325</v>
      </c>
      <c r="AA26" s="26">
        <v>12712</v>
      </c>
      <c r="AB26" s="26">
        <v>0</v>
      </c>
      <c r="AC26" s="100">
        <v>11628</v>
      </c>
      <c r="AD26" s="100">
        <v>32987</v>
      </c>
      <c r="AE26" s="100">
        <v>393943</v>
      </c>
      <c r="AF26" s="100">
        <v>21729</v>
      </c>
      <c r="AG26" s="100">
        <v>0</v>
      </c>
      <c r="AH26" s="100">
        <v>43871</v>
      </c>
    </row>
    <row r="27" spans="1:34">
      <c r="A27" s="2">
        <v>17</v>
      </c>
      <c r="B27" s="27">
        <v>45056</v>
      </c>
      <c r="C27" s="2" t="s">
        <v>167</v>
      </c>
      <c r="F27" s="4">
        <v>0.15</v>
      </c>
      <c r="G27" s="5">
        <v>250</v>
      </c>
      <c r="H27" s="4">
        <v>1.1000000000000001</v>
      </c>
      <c r="I27" s="5">
        <v>400</v>
      </c>
      <c r="J27" s="25">
        <v>1.25</v>
      </c>
      <c r="K27" s="100">
        <v>313277</v>
      </c>
      <c r="L27" s="26">
        <v>9879</v>
      </c>
      <c r="M27" s="26">
        <v>0</v>
      </c>
      <c r="N27" s="26">
        <v>161526</v>
      </c>
      <c r="O27" s="26">
        <v>0</v>
      </c>
      <c r="P27" s="26">
        <v>0</v>
      </c>
      <c r="Q27" s="26">
        <v>403215</v>
      </c>
      <c r="R27" s="26">
        <v>0</v>
      </c>
      <c r="S27" s="26">
        <v>0</v>
      </c>
      <c r="T27" s="26">
        <v>0</v>
      </c>
      <c r="U27" s="26">
        <v>17956</v>
      </c>
      <c r="V27" s="26">
        <v>121331</v>
      </c>
      <c r="W27" s="26">
        <v>17952</v>
      </c>
      <c r="X27" s="26">
        <v>50709</v>
      </c>
      <c r="Y27" s="26">
        <v>23184</v>
      </c>
      <c r="Z27" s="26">
        <v>6869</v>
      </c>
      <c r="AA27" s="26">
        <v>11833</v>
      </c>
      <c r="AB27" s="26">
        <v>0</v>
      </c>
      <c r="AC27" s="100">
        <v>9283</v>
      </c>
      <c r="AD27" s="100">
        <v>8731</v>
      </c>
      <c r="AE27" s="100">
        <v>287643</v>
      </c>
      <c r="AF27" s="100">
        <v>16609</v>
      </c>
      <c r="AG27" s="100">
        <v>0</v>
      </c>
      <c r="AH27" s="100">
        <v>27578</v>
      </c>
    </row>
    <row r="28" spans="1:34">
      <c r="A28" s="2">
        <v>18</v>
      </c>
      <c r="B28" s="27">
        <v>45056</v>
      </c>
      <c r="C28" s="2" t="s">
        <v>167</v>
      </c>
      <c r="F28" s="4">
        <v>0.15</v>
      </c>
      <c r="G28" s="5">
        <v>250</v>
      </c>
      <c r="H28" s="4">
        <v>1.1000000000000001</v>
      </c>
      <c r="I28" s="5">
        <v>400</v>
      </c>
      <c r="J28" s="25">
        <v>1.25</v>
      </c>
      <c r="K28" s="100">
        <v>318324</v>
      </c>
      <c r="L28" s="26">
        <v>0</v>
      </c>
      <c r="M28" s="26">
        <v>0</v>
      </c>
      <c r="N28" s="26">
        <v>136884</v>
      </c>
      <c r="O28" s="26">
        <v>0</v>
      </c>
      <c r="P28" s="26">
        <v>0</v>
      </c>
      <c r="Q28" s="26">
        <v>384681</v>
      </c>
      <c r="R28" s="26">
        <v>0</v>
      </c>
      <c r="S28" s="26">
        <v>18526</v>
      </c>
      <c r="T28" s="26">
        <v>0</v>
      </c>
      <c r="U28" s="26">
        <v>14458</v>
      </c>
      <c r="V28" s="26">
        <v>113896</v>
      </c>
      <c r="W28" s="26">
        <v>13456</v>
      </c>
      <c r="X28" s="26">
        <v>31807</v>
      </c>
      <c r="Y28" s="26">
        <v>25752</v>
      </c>
      <c r="Z28" s="26">
        <v>6283</v>
      </c>
      <c r="AA28" s="26">
        <v>12662</v>
      </c>
      <c r="AB28" s="26">
        <v>0</v>
      </c>
      <c r="AC28" s="100">
        <v>9065</v>
      </c>
      <c r="AD28" s="100">
        <v>7655</v>
      </c>
      <c r="AE28" s="100">
        <v>278412</v>
      </c>
      <c r="AF28" s="100">
        <v>14866</v>
      </c>
      <c r="AG28" s="100">
        <v>0</v>
      </c>
      <c r="AH28" s="100">
        <v>26369</v>
      </c>
    </row>
    <row r="29" spans="1:34">
      <c r="A29" s="2">
        <v>19</v>
      </c>
      <c r="B29" s="27">
        <v>45056</v>
      </c>
      <c r="C29" s="2" t="s">
        <v>167</v>
      </c>
      <c r="F29" s="4">
        <v>0.15</v>
      </c>
      <c r="G29" s="5">
        <v>250</v>
      </c>
      <c r="H29" s="4">
        <v>1.1000000000000001</v>
      </c>
      <c r="I29" s="5">
        <v>400</v>
      </c>
      <c r="J29" s="25">
        <v>1.25</v>
      </c>
      <c r="K29" s="100">
        <v>307275</v>
      </c>
      <c r="L29" s="26">
        <v>0</v>
      </c>
      <c r="M29" s="26">
        <v>0</v>
      </c>
      <c r="N29" s="26">
        <v>126674</v>
      </c>
      <c r="O29" s="26">
        <v>0</v>
      </c>
      <c r="P29" s="26">
        <v>0</v>
      </c>
      <c r="Q29" s="26">
        <v>356805</v>
      </c>
      <c r="R29" s="26">
        <v>0</v>
      </c>
      <c r="S29" s="26">
        <v>13994</v>
      </c>
      <c r="T29" s="26">
        <v>0</v>
      </c>
      <c r="U29" s="26">
        <v>12048</v>
      </c>
      <c r="V29" s="26">
        <v>111984</v>
      </c>
      <c r="W29" s="26">
        <v>12585</v>
      </c>
      <c r="X29" s="26">
        <v>39432</v>
      </c>
      <c r="Y29" s="26">
        <v>17809</v>
      </c>
      <c r="Z29" s="26">
        <v>6356</v>
      </c>
      <c r="AA29" s="26">
        <v>12404</v>
      </c>
      <c r="AB29" s="26">
        <v>0</v>
      </c>
      <c r="AC29" s="100">
        <v>8688</v>
      </c>
      <c r="AD29" s="100">
        <v>0</v>
      </c>
      <c r="AE29" s="100">
        <v>256866</v>
      </c>
      <c r="AF29" s="100">
        <v>15749</v>
      </c>
      <c r="AG29" s="100">
        <v>0</v>
      </c>
      <c r="AH29" s="100">
        <v>23452</v>
      </c>
    </row>
    <row r="30" spans="1:34">
      <c r="A30" s="2">
        <v>20</v>
      </c>
      <c r="B30" s="27">
        <v>45056</v>
      </c>
      <c r="C30" s="2" t="s">
        <v>167</v>
      </c>
      <c r="F30" s="4">
        <v>0.15</v>
      </c>
      <c r="G30" s="5">
        <v>250</v>
      </c>
      <c r="H30" s="4">
        <v>1.1000000000000001</v>
      </c>
      <c r="I30" s="5">
        <v>400</v>
      </c>
      <c r="J30" s="25">
        <v>1.25</v>
      </c>
      <c r="K30" s="100">
        <v>309480</v>
      </c>
      <c r="L30" s="26">
        <v>10955</v>
      </c>
      <c r="M30" s="26">
        <v>0</v>
      </c>
      <c r="N30" s="26">
        <v>172442</v>
      </c>
      <c r="O30" s="26">
        <v>0</v>
      </c>
      <c r="P30" s="26">
        <v>0</v>
      </c>
      <c r="Q30" s="26">
        <v>411565</v>
      </c>
      <c r="R30" s="26">
        <v>0</v>
      </c>
      <c r="S30" s="26">
        <v>0</v>
      </c>
      <c r="T30" s="26">
        <v>0</v>
      </c>
      <c r="U30" s="26">
        <v>18518</v>
      </c>
      <c r="V30" s="26">
        <v>125806</v>
      </c>
      <c r="W30" s="26">
        <v>20009</v>
      </c>
      <c r="X30" s="26">
        <v>47995</v>
      </c>
      <c r="Y30" s="26">
        <v>23439</v>
      </c>
      <c r="Z30" s="26">
        <v>7059</v>
      </c>
      <c r="AA30" s="26">
        <v>11780</v>
      </c>
      <c r="AB30" s="26">
        <v>0</v>
      </c>
      <c r="AC30" s="100">
        <v>9876</v>
      </c>
      <c r="AD30" s="100">
        <v>8854</v>
      </c>
      <c r="AE30" s="100">
        <v>291038</v>
      </c>
      <c r="AF30" s="100">
        <v>17357</v>
      </c>
      <c r="AG30" s="100">
        <v>0</v>
      </c>
      <c r="AH30" s="100">
        <v>27410</v>
      </c>
    </row>
    <row r="31" spans="1:34">
      <c r="A31" s="2">
        <v>21</v>
      </c>
      <c r="B31" s="27">
        <v>45056</v>
      </c>
      <c r="C31" s="2" t="s">
        <v>167</v>
      </c>
      <c r="F31" s="4">
        <v>0.15</v>
      </c>
      <c r="G31" s="5">
        <v>250</v>
      </c>
      <c r="H31" s="4">
        <v>1.1000000000000001</v>
      </c>
      <c r="I31" s="5">
        <v>400</v>
      </c>
      <c r="J31" s="25">
        <v>1.25</v>
      </c>
      <c r="K31" s="100">
        <v>298281</v>
      </c>
      <c r="L31" s="26">
        <v>0</v>
      </c>
      <c r="M31" s="26">
        <v>0</v>
      </c>
      <c r="N31" s="26">
        <v>122114</v>
      </c>
      <c r="O31" s="26">
        <v>0</v>
      </c>
      <c r="P31" s="26">
        <v>0</v>
      </c>
      <c r="Q31" s="26">
        <v>340863</v>
      </c>
      <c r="R31" s="26">
        <v>0</v>
      </c>
      <c r="S31" s="26">
        <v>0</v>
      </c>
      <c r="T31" s="26">
        <v>0</v>
      </c>
      <c r="U31" s="26">
        <v>15852</v>
      </c>
      <c r="V31" s="26">
        <v>118049</v>
      </c>
      <c r="W31" s="26">
        <v>18726</v>
      </c>
      <c r="X31" s="26">
        <v>47210</v>
      </c>
      <c r="Y31" s="26">
        <v>20221</v>
      </c>
      <c r="Z31" s="26">
        <v>7250</v>
      </c>
      <c r="AA31" s="26">
        <v>11795</v>
      </c>
      <c r="AB31" s="26">
        <v>0</v>
      </c>
      <c r="AC31" s="100">
        <v>8135</v>
      </c>
      <c r="AD31" s="100">
        <v>6573</v>
      </c>
      <c r="AE31" s="100">
        <v>256000</v>
      </c>
      <c r="AF31" s="100">
        <v>14756</v>
      </c>
      <c r="AG31" s="100">
        <v>0</v>
      </c>
      <c r="AH31" s="100">
        <v>24608</v>
      </c>
    </row>
    <row r="32" spans="1:34">
      <c r="A32" s="2">
        <v>22</v>
      </c>
      <c r="B32" s="27">
        <v>45056</v>
      </c>
      <c r="C32" s="2" t="s">
        <v>167</v>
      </c>
      <c r="F32" s="4">
        <v>0.15</v>
      </c>
      <c r="G32" s="5">
        <v>250</v>
      </c>
      <c r="H32" s="4">
        <v>1.1000000000000001</v>
      </c>
      <c r="I32" s="5">
        <v>400</v>
      </c>
      <c r="J32" s="25">
        <v>1.25</v>
      </c>
      <c r="K32" s="100">
        <v>314005</v>
      </c>
      <c r="L32" s="26">
        <v>0</v>
      </c>
      <c r="M32" s="26">
        <v>0</v>
      </c>
      <c r="N32" s="26">
        <v>137633</v>
      </c>
      <c r="O32" s="26">
        <v>0</v>
      </c>
      <c r="P32" s="26">
        <v>0</v>
      </c>
      <c r="Q32" s="26">
        <v>385264</v>
      </c>
      <c r="R32" s="26">
        <v>0</v>
      </c>
      <c r="S32" s="26">
        <v>17984</v>
      </c>
      <c r="T32" s="26">
        <v>0</v>
      </c>
      <c r="U32" s="26">
        <v>16440</v>
      </c>
      <c r="V32" s="26">
        <v>124801</v>
      </c>
      <c r="W32" s="26">
        <v>18568</v>
      </c>
      <c r="X32" s="26">
        <v>55852</v>
      </c>
      <c r="Y32" s="26">
        <v>19822</v>
      </c>
      <c r="Z32" s="26">
        <v>6875</v>
      </c>
      <c r="AA32" s="26">
        <v>11615</v>
      </c>
      <c r="AB32" s="26">
        <v>0</v>
      </c>
      <c r="AC32" s="100">
        <v>10012</v>
      </c>
      <c r="AD32" s="100">
        <v>7294</v>
      </c>
      <c r="AE32" s="100">
        <v>281631</v>
      </c>
      <c r="AF32" s="100">
        <v>17004</v>
      </c>
      <c r="AG32" s="100">
        <v>0</v>
      </c>
      <c r="AH32" s="100">
        <v>25963</v>
      </c>
    </row>
    <row r="33" spans="1:34">
      <c r="A33" s="2">
        <v>23</v>
      </c>
      <c r="B33" s="27">
        <v>45056</v>
      </c>
      <c r="C33" s="2" t="s">
        <v>167</v>
      </c>
      <c r="F33" s="4">
        <v>0.15</v>
      </c>
      <c r="G33" s="5">
        <v>250</v>
      </c>
      <c r="H33" s="4">
        <v>1.1000000000000001</v>
      </c>
      <c r="I33" s="5">
        <v>400</v>
      </c>
      <c r="J33" s="25">
        <v>1.25</v>
      </c>
      <c r="K33" s="100">
        <v>305049</v>
      </c>
      <c r="L33" s="26">
        <v>0</v>
      </c>
      <c r="M33" s="26">
        <v>0</v>
      </c>
      <c r="N33" s="26">
        <v>134143</v>
      </c>
      <c r="O33" s="26">
        <v>0</v>
      </c>
      <c r="P33" s="26">
        <v>0</v>
      </c>
      <c r="Q33" s="26">
        <v>363161</v>
      </c>
      <c r="R33" s="26">
        <v>0</v>
      </c>
      <c r="S33" s="26">
        <v>13875</v>
      </c>
      <c r="T33" s="26">
        <v>0</v>
      </c>
      <c r="U33" s="26">
        <v>16630</v>
      </c>
      <c r="V33" s="26">
        <v>110817</v>
      </c>
      <c r="W33" s="26">
        <v>15980</v>
      </c>
      <c r="X33" s="26">
        <v>40068</v>
      </c>
      <c r="Y33" s="26">
        <v>20744</v>
      </c>
      <c r="Z33" s="26">
        <v>6987</v>
      </c>
      <c r="AA33" s="26">
        <v>11665</v>
      </c>
      <c r="AB33" s="26">
        <v>0</v>
      </c>
      <c r="AC33" s="100">
        <v>9896</v>
      </c>
      <c r="AD33" s="100">
        <v>0</v>
      </c>
      <c r="AE33" s="100">
        <v>267445</v>
      </c>
      <c r="AF33" s="100">
        <v>16181</v>
      </c>
      <c r="AG33" s="100">
        <v>0</v>
      </c>
      <c r="AH33" s="100">
        <v>25641</v>
      </c>
    </row>
    <row r="34" spans="1:34">
      <c r="A34" s="2">
        <v>24</v>
      </c>
      <c r="B34" s="27">
        <v>45056</v>
      </c>
      <c r="C34" s="2" t="s">
        <v>167</v>
      </c>
      <c r="F34" s="4">
        <v>0.15</v>
      </c>
      <c r="G34" s="5">
        <v>250</v>
      </c>
      <c r="H34" s="4">
        <v>1.1000000000000001</v>
      </c>
      <c r="I34" s="5">
        <v>400</v>
      </c>
      <c r="J34" s="25">
        <v>1.25</v>
      </c>
      <c r="K34" s="100">
        <v>332879</v>
      </c>
      <c r="L34" s="26">
        <v>0</v>
      </c>
      <c r="M34" s="26">
        <v>0</v>
      </c>
      <c r="N34" s="26">
        <v>144729</v>
      </c>
      <c r="O34" s="26">
        <v>10968</v>
      </c>
      <c r="P34" s="26">
        <v>0</v>
      </c>
      <c r="Q34" s="26">
        <v>373646</v>
      </c>
      <c r="R34" s="26">
        <v>0</v>
      </c>
      <c r="S34" s="26">
        <v>9860</v>
      </c>
      <c r="T34" s="26">
        <v>0</v>
      </c>
      <c r="U34" s="26">
        <v>16921</v>
      </c>
      <c r="V34" s="26">
        <v>110502</v>
      </c>
      <c r="W34" s="26">
        <v>12453</v>
      </c>
      <c r="X34" s="26">
        <v>35742</v>
      </c>
      <c r="Y34" s="26">
        <v>19893</v>
      </c>
      <c r="Z34" s="26">
        <v>6463</v>
      </c>
      <c r="AA34" s="26">
        <v>13038</v>
      </c>
      <c r="AB34" s="26">
        <v>0</v>
      </c>
      <c r="AC34" s="100">
        <v>9885</v>
      </c>
      <c r="AD34" s="100">
        <v>0</v>
      </c>
      <c r="AE34" s="100">
        <v>275249</v>
      </c>
      <c r="AF34" s="100">
        <v>16108</v>
      </c>
      <c r="AG34" s="100">
        <v>0</v>
      </c>
      <c r="AH34" s="100">
        <v>25617</v>
      </c>
    </row>
    <row r="35" spans="1:34">
      <c r="A35" s="2">
        <v>25</v>
      </c>
      <c r="B35" s="27">
        <v>45056</v>
      </c>
      <c r="C35" s="2" t="s">
        <v>167</v>
      </c>
      <c r="F35" s="4">
        <v>0.15</v>
      </c>
      <c r="G35" s="5">
        <v>250</v>
      </c>
      <c r="H35" s="4">
        <v>1.1000000000000001</v>
      </c>
      <c r="I35" s="5">
        <v>400</v>
      </c>
      <c r="J35" s="25">
        <v>1.25</v>
      </c>
      <c r="K35" s="100">
        <v>320225</v>
      </c>
      <c r="L35" s="26">
        <v>0</v>
      </c>
      <c r="M35" s="26">
        <v>0</v>
      </c>
      <c r="N35" s="26">
        <v>124577</v>
      </c>
      <c r="O35" s="26">
        <v>0</v>
      </c>
      <c r="P35" s="26">
        <v>0</v>
      </c>
      <c r="Q35" s="26">
        <v>348360</v>
      </c>
      <c r="R35" s="26">
        <v>0</v>
      </c>
      <c r="S35" s="26">
        <v>10736</v>
      </c>
      <c r="T35" s="26">
        <v>0</v>
      </c>
      <c r="U35" s="26">
        <v>15009</v>
      </c>
      <c r="V35" s="26">
        <v>111323</v>
      </c>
      <c r="W35" s="26">
        <v>16876</v>
      </c>
      <c r="X35" s="26">
        <v>38347</v>
      </c>
      <c r="Y35" s="26">
        <v>19979</v>
      </c>
      <c r="Z35" s="26">
        <v>7315</v>
      </c>
      <c r="AA35" s="26">
        <v>13150</v>
      </c>
      <c r="AB35" s="26">
        <v>0</v>
      </c>
      <c r="AC35" s="100">
        <v>9697</v>
      </c>
      <c r="AD35" s="100">
        <v>6651</v>
      </c>
      <c r="AE35" s="100">
        <v>260263</v>
      </c>
      <c r="AF35" s="100">
        <v>15094</v>
      </c>
      <c r="AG35" s="100">
        <v>0</v>
      </c>
      <c r="AH35" s="100">
        <v>24678</v>
      </c>
    </row>
    <row r="36" spans="1:34">
      <c r="A36" s="2">
        <v>26</v>
      </c>
      <c r="B36" s="27">
        <v>45056</v>
      </c>
      <c r="C36" s="2" t="s">
        <v>167</v>
      </c>
      <c r="F36" s="4">
        <v>0.15</v>
      </c>
      <c r="G36" s="5">
        <v>250</v>
      </c>
      <c r="H36" s="4">
        <v>1.1000000000000001</v>
      </c>
      <c r="I36" s="5">
        <v>400</v>
      </c>
      <c r="J36" s="25">
        <v>1.25</v>
      </c>
      <c r="K36" s="100">
        <v>309280</v>
      </c>
      <c r="L36" s="26">
        <v>223455</v>
      </c>
      <c r="M36" s="26">
        <v>0</v>
      </c>
      <c r="N36" s="26">
        <v>1015249</v>
      </c>
      <c r="O36" s="26">
        <v>0</v>
      </c>
      <c r="P36" s="26">
        <v>0</v>
      </c>
      <c r="Q36" s="26">
        <v>1419488</v>
      </c>
      <c r="R36" s="26">
        <v>0</v>
      </c>
      <c r="S36" s="26">
        <v>0</v>
      </c>
      <c r="T36" s="26">
        <v>0</v>
      </c>
      <c r="U36" s="26">
        <v>130401</v>
      </c>
      <c r="V36" s="26">
        <v>243849</v>
      </c>
      <c r="W36" s="26">
        <v>38274</v>
      </c>
      <c r="X36" s="26">
        <v>97317</v>
      </c>
      <c r="Y36" s="26">
        <v>43802</v>
      </c>
      <c r="Z36" s="26">
        <v>10573</v>
      </c>
      <c r="AA36" s="26">
        <v>13296</v>
      </c>
      <c r="AB36" s="26">
        <v>0</v>
      </c>
      <c r="AC36" s="100">
        <v>19362</v>
      </c>
      <c r="AD36" s="100">
        <v>57053</v>
      </c>
      <c r="AE36" s="100">
        <v>624652</v>
      </c>
      <c r="AF36" s="100">
        <v>36578</v>
      </c>
      <c r="AG36" s="100">
        <v>0</v>
      </c>
      <c r="AH36" s="100">
        <v>82153</v>
      </c>
    </row>
    <row r="37" spans="1:34">
      <c r="A37" s="2">
        <v>27</v>
      </c>
      <c r="B37" s="27">
        <v>45056</v>
      </c>
      <c r="C37" s="2" t="s">
        <v>167</v>
      </c>
      <c r="E37" s="2" t="s">
        <v>168</v>
      </c>
      <c r="F37" s="4">
        <v>0.15</v>
      </c>
      <c r="G37" s="5">
        <v>50</v>
      </c>
      <c r="H37" s="4">
        <v>1.1000000000000001</v>
      </c>
      <c r="I37" s="5">
        <v>150</v>
      </c>
      <c r="J37" s="25">
        <v>1.25</v>
      </c>
      <c r="K37" s="100">
        <v>68836</v>
      </c>
      <c r="L37" s="26">
        <v>27806</v>
      </c>
      <c r="M37" s="26">
        <v>0</v>
      </c>
      <c r="N37" s="26">
        <v>537928</v>
      </c>
      <c r="O37" s="26">
        <v>0</v>
      </c>
      <c r="P37" s="26">
        <v>0</v>
      </c>
      <c r="Q37" s="26">
        <v>422512</v>
      </c>
      <c r="R37" s="26">
        <v>0</v>
      </c>
      <c r="S37" s="26">
        <v>0</v>
      </c>
      <c r="T37" s="26">
        <v>0</v>
      </c>
      <c r="U37" s="26">
        <v>33519</v>
      </c>
      <c r="V37" s="26">
        <v>0</v>
      </c>
      <c r="W37" s="26">
        <v>66119</v>
      </c>
      <c r="X37" s="26">
        <v>13776</v>
      </c>
      <c r="Y37" s="26">
        <v>16044</v>
      </c>
      <c r="Z37" s="26">
        <v>0</v>
      </c>
      <c r="AA37" s="26">
        <v>0</v>
      </c>
      <c r="AB37" s="26">
        <v>0</v>
      </c>
      <c r="AC37" s="100">
        <v>0</v>
      </c>
      <c r="AD37" s="100">
        <v>26464</v>
      </c>
      <c r="AE37" s="100">
        <v>275648</v>
      </c>
      <c r="AF37" s="100">
        <v>13823</v>
      </c>
      <c r="AG37" s="100">
        <v>0</v>
      </c>
      <c r="AH37" s="100">
        <v>19965</v>
      </c>
    </row>
    <row r="38" spans="1:34">
      <c r="A38" s="2">
        <v>28</v>
      </c>
      <c r="B38" s="27">
        <v>45056</v>
      </c>
      <c r="C38" s="2" t="s">
        <v>167</v>
      </c>
      <c r="F38" s="4">
        <v>0.15</v>
      </c>
      <c r="G38" s="5">
        <v>250</v>
      </c>
      <c r="H38" s="4">
        <v>1.1000000000000001</v>
      </c>
      <c r="I38" s="5">
        <v>400</v>
      </c>
      <c r="J38" s="25">
        <v>1.25</v>
      </c>
      <c r="K38" s="100">
        <v>328828</v>
      </c>
      <c r="L38" s="26">
        <v>259442</v>
      </c>
      <c r="M38" s="26">
        <v>0</v>
      </c>
      <c r="N38" s="26">
        <v>1249858</v>
      </c>
      <c r="O38" s="26">
        <v>0</v>
      </c>
      <c r="P38" s="26">
        <v>0</v>
      </c>
      <c r="Q38" s="26">
        <v>2027503</v>
      </c>
      <c r="R38" s="26">
        <v>0</v>
      </c>
      <c r="S38" s="26">
        <v>0</v>
      </c>
      <c r="T38" s="26">
        <v>0</v>
      </c>
      <c r="U38" s="26">
        <v>208129</v>
      </c>
      <c r="V38" s="26">
        <v>342878</v>
      </c>
      <c r="W38" s="26">
        <v>43021</v>
      </c>
      <c r="X38" s="26">
        <v>156129</v>
      </c>
      <c r="Y38" s="26">
        <v>70611</v>
      </c>
      <c r="Z38" s="26">
        <v>13448</v>
      </c>
      <c r="AA38" s="26">
        <v>15032</v>
      </c>
      <c r="AB38" s="26">
        <v>0</v>
      </c>
      <c r="AC38" s="100">
        <v>29377</v>
      </c>
      <c r="AD38" s="100">
        <v>113556</v>
      </c>
      <c r="AE38" s="100">
        <v>1288347</v>
      </c>
      <c r="AF38" s="100">
        <v>79541</v>
      </c>
      <c r="AG38" s="100">
        <v>0</v>
      </c>
      <c r="AH38" s="100">
        <v>140179</v>
      </c>
    </row>
    <row r="39" spans="1:34">
      <c r="A39" s="2">
        <v>29</v>
      </c>
      <c r="B39" s="27">
        <v>45056</v>
      </c>
      <c r="C39" s="2" t="s">
        <v>167</v>
      </c>
      <c r="F39" s="4">
        <v>0.15</v>
      </c>
      <c r="G39" s="5">
        <v>250</v>
      </c>
      <c r="H39" s="4">
        <v>1.1000000000000001</v>
      </c>
      <c r="I39" s="5">
        <v>400</v>
      </c>
      <c r="J39" s="25">
        <v>1.25</v>
      </c>
      <c r="K39" s="100">
        <v>330592</v>
      </c>
      <c r="L39" s="26">
        <v>300175</v>
      </c>
      <c r="M39" s="26">
        <v>0</v>
      </c>
      <c r="N39" s="26">
        <v>1676215</v>
      </c>
      <c r="O39" s="26">
        <v>0</v>
      </c>
      <c r="P39" s="26">
        <v>0</v>
      </c>
      <c r="Q39" s="26">
        <v>2595764</v>
      </c>
      <c r="R39" s="26">
        <v>0</v>
      </c>
      <c r="S39" s="26">
        <v>0</v>
      </c>
      <c r="T39" s="26">
        <v>0</v>
      </c>
      <c r="U39" s="26">
        <v>242438</v>
      </c>
      <c r="V39" s="26">
        <v>409248</v>
      </c>
      <c r="W39" s="26">
        <v>46708</v>
      </c>
      <c r="X39" s="26">
        <v>119155</v>
      </c>
      <c r="Y39" s="26">
        <v>90128</v>
      </c>
      <c r="Z39" s="26">
        <v>13762</v>
      </c>
      <c r="AA39" s="26">
        <v>17413</v>
      </c>
      <c r="AB39" s="26">
        <v>0</v>
      </c>
      <c r="AC39" s="100">
        <v>39376</v>
      </c>
      <c r="AD39" s="100">
        <v>133809</v>
      </c>
      <c r="AE39" s="100">
        <v>1553619</v>
      </c>
      <c r="AF39" s="100">
        <v>93771</v>
      </c>
      <c r="AG39" s="100">
        <v>0</v>
      </c>
      <c r="AH39" s="100">
        <v>161636</v>
      </c>
    </row>
    <row r="40" spans="1:34">
      <c r="A40" s="2">
        <v>30</v>
      </c>
      <c r="B40" s="27">
        <v>45056</v>
      </c>
      <c r="C40" s="2" t="s">
        <v>167</v>
      </c>
      <c r="F40" s="4">
        <v>0.15</v>
      </c>
      <c r="G40" s="5">
        <v>250</v>
      </c>
      <c r="H40" s="4">
        <v>1.1000000000000001</v>
      </c>
      <c r="I40" s="5">
        <v>400</v>
      </c>
      <c r="J40" s="25">
        <v>1.25</v>
      </c>
      <c r="K40" s="100">
        <v>329615</v>
      </c>
      <c r="L40" s="26">
        <v>267176</v>
      </c>
      <c r="M40" s="26">
        <v>0</v>
      </c>
      <c r="N40" s="26">
        <v>1232270</v>
      </c>
      <c r="O40" s="26">
        <v>0</v>
      </c>
      <c r="P40" s="26">
        <v>0</v>
      </c>
      <c r="Q40" s="26">
        <v>2161942</v>
      </c>
      <c r="R40" s="26">
        <v>0</v>
      </c>
      <c r="S40" s="26">
        <v>0</v>
      </c>
      <c r="T40" s="26">
        <v>0</v>
      </c>
      <c r="U40" s="26">
        <v>182130</v>
      </c>
      <c r="V40" s="26">
        <v>354888</v>
      </c>
      <c r="W40" s="26">
        <v>45255</v>
      </c>
      <c r="X40" s="26">
        <v>109966</v>
      </c>
      <c r="Y40" s="26">
        <v>74515</v>
      </c>
      <c r="Z40" s="26">
        <v>13551</v>
      </c>
      <c r="AA40" s="26">
        <v>16253</v>
      </c>
      <c r="AB40" s="26">
        <v>0</v>
      </c>
      <c r="AC40" s="100">
        <v>36253</v>
      </c>
      <c r="AD40" s="100">
        <v>132393</v>
      </c>
      <c r="AE40" s="100">
        <v>1384702</v>
      </c>
      <c r="AF40" s="100">
        <v>81431</v>
      </c>
      <c r="AG40" s="100">
        <v>0</v>
      </c>
      <c r="AH40" s="100">
        <v>136582</v>
      </c>
    </row>
    <row r="41" spans="1:34">
      <c r="A41" s="2">
        <v>31</v>
      </c>
      <c r="B41" s="27">
        <v>45056</v>
      </c>
      <c r="C41" s="2" t="s">
        <v>167</v>
      </c>
      <c r="F41" s="4">
        <v>0.15</v>
      </c>
      <c r="G41" s="5">
        <v>250</v>
      </c>
      <c r="H41" s="4">
        <v>1.1000000000000001</v>
      </c>
      <c r="I41" s="5">
        <v>400</v>
      </c>
      <c r="J41" s="25">
        <v>1.25</v>
      </c>
      <c r="K41" s="100">
        <v>327650</v>
      </c>
      <c r="L41" s="26">
        <v>211285</v>
      </c>
      <c r="M41" s="26">
        <v>0</v>
      </c>
      <c r="N41" s="26">
        <v>1794309</v>
      </c>
      <c r="O41" s="26">
        <v>0</v>
      </c>
      <c r="P41" s="26">
        <v>0</v>
      </c>
      <c r="Q41" s="26">
        <v>3054977</v>
      </c>
      <c r="R41" s="26">
        <v>0</v>
      </c>
      <c r="S41" s="26">
        <v>0</v>
      </c>
      <c r="T41" s="26">
        <v>0</v>
      </c>
      <c r="U41" s="26">
        <v>344067</v>
      </c>
      <c r="V41" s="26">
        <v>507973</v>
      </c>
      <c r="W41" s="26">
        <v>50953</v>
      </c>
      <c r="X41" s="26">
        <v>137722</v>
      </c>
      <c r="Y41" s="26">
        <v>92270</v>
      </c>
      <c r="Z41" s="26">
        <v>16401</v>
      </c>
      <c r="AA41" s="26">
        <v>16938</v>
      </c>
      <c r="AB41" s="26">
        <v>0</v>
      </c>
      <c r="AC41" s="100">
        <v>42503</v>
      </c>
      <c r="AD41" s="100">
        <v>178536</v>
      </c>
      <c r="AE41" s="100">
        <v>1890696</v>
      </c>
      <c r="AF41" s="100">
        <v>110977</v>
      </c>
      <c r="AG41" s="100">
        <v>10335</v>
      </c>
      <c r="AH41" s="100">
        <v>198819</v>
      </c>
    </row>
    <row r="42" spans="1:34">
      <c r="A42" s="2">
        <v>32</v>
      </c>
      <c r="B42" s="27">
        <v>45056</v>
      </c>
      <c r="C42" s="2" t="s">
        <v>167</v>
      </c>
      <c r="F42" s="4">
        <v>0.15</v>
      </c>
      <c r="G42" s="5">
        <v>250</v>
      </c>
      <c r="H42" s="4">
        <v>1.1000000000000001</v>
      </c>
      <c r="I42" s="5">
        <v>400</v>
      </c>
      <c r="J42" s="25">
        <v>1.25</v>
      </c>
      <c r="K42" s="100">
        <v>396712</v>
      </c>
      <c r="L42" s="26">
        <v>0</v>
      </c>
      <c r="M42" s="26">
        <v>0</v>
      </c>
      <c r="N42" s="26">
        <v>1317035</v>
      </c>
      <c r="O42" s="26">
        <v>0</v>
      </c>
      <c r="P42" s="26">
        <v>0</v>
      </c>
      <c r="Q42" s="26">
        <v>1477507</v>
      </c>
      <c r="R42" s="26">
        <v>0</v>
      </c>
      <c r="S42" s="26">
        <v>18885</v>
      </c>
      <c r="T42" s="26">
        <v>0</v>
      </c>
      <c r="U42" s="26">
        <v>97984</v>
      </c>
      <c r="V42" s="26">
        <v>0</v>
      </c>
      <c r="W42" s="26">
        <v>163454</v>
      </c>
      <c r="X42" s="26">
        <v>50429</v>
      </c>
      <c r="Y42" s="26">
        <v>23463</v>
      </c>
      <c r="Z42" s="26">
        <v>0</v>
      </c>
      <c r="AA42" s="26">
        <v>0</v>
      </c>
      <c r="AB42" s="26">
        <v>0</v>
      </c>
      <c r="AC42" s="100">
        <v>0</v>
      </c>
      <c r="AD42" s="100">
        <v>182373</v>
      </c>
      <c r="AE42" s="100">
        <v>2191531</v>
      </c>
      <c r="AF42" s="100">
        <v>55249</v>
      </c>
      <c r="AG42" s="100">
        <v>12579</v>
      </c>
      <c r="AH42" s="100">
        <v>255774</v>
      </c>
    </row>
    <row r="43" spans="1:34">
      <c r="A43" s="2">
        <v>33</v>
      </c>
      <c r="B43" s="27">
        <v>45056</v>
      </c>
      <c r="C43" s="2" t="s">
        <v>167</v>
      </c>
      <c r="F43" s="4">
        <v>0.15</v>
      </c>
      <c r="G43" s="5">
        <v>250</v>
      </c>
      <c r="H43" s="4">
        <v>1.1000000000000001</v>
      </c>
      <c r="I43" s="5">
        <v>400</v>
      </c>
      <c r="J43" s="25">
        <v>1.25</v>
      </c>
      <c r="K43" s="100">
        <v>315119</v>
      </c>
      <c r="L43" s="26">
        <v>277692</v>
      </c>
      <c r="M43" s="26">
        <v>0</v>
      </c>
      <c r="N43" s="26">
        <v>1389493</v>
      </c>
      <c r="O43" s="26">
        <v>0</v>
      </c>
      <c r="P43" s="26">
        <v>0</v>
      </c>
      <c r="Q43" s="26">
        <v>2204503</v>
      </c>
      <c r="R43" s="26">
        <v>0</v>
      </c>
      <c r="S43" s="26">
        <v>0</v>
      </c>
      <c r="T43" s="26">
        <v>0</v>
      </c>
      <c r="U43" s="26">
        <v>251678</v>
      </c>
      <c r="V43" s="26">
        <v>394601</v>
      </c>
      <c r="W43" s="26">
        <v>45184</v>
      </c>
      <c r="X43" s="26">
        <v>108748</v>
      </c>
      <c r="Y43" s="26">
        <v>79773</v>
      </c>
      <c r="Z43" s="26">
        <v>13839</v>
      </c>
      <c r="AA43" s="26">
        <v>17239</v>
      </c>
      <c r="AB43" s="26">
        <v>0</v>
      </c>
      <c r="AC43" s="100">
        <v>21347</v>
      </c>
      <c r="AD43" s="100">
        <v>125992</v>
      </c>
      <c r="AE43" s="100">
        <v>1366319</v>
      </c>
      <c r="AF43" s="100">
        <v>83341</v>
      </c>
      <c r="AG43" s="100">
        <v>0</v>
      </c>
      <c r="AH43" s="100">
        <v>144193</v>
      </c>
    </row>
    <row r="44" spans="1:34">
      <c r="A44" s="2">
        <v>34</v>
      </c>
      <c r="B44" s="27">
        <v>45056</v>
      </c>
      <c r="C44" s="2" t="s">
        <v>167</v>
      </c>
      <c r="F44" s="4">
        <v>0.15</v>
      </c>
      <c r="G44" s="5">
        <v>250</v>
      </c>
      <c r="H44" s="4">
        <v>1.1000000000000001</v>
      </c>
      <c r="I44" s="5">
        <v>400</v>
      </c>
      <c r="J44" s="25">
        <v>1.25</v>
      </c>
      <c r="K44" s="100">
        <v>329045</v>
      </c>
      <c r="L44" s="26">
        <v>0</v>
      </c>
      <c r="M44" s="26">
        <v>0</v>
      </c>
      <c r="N44" s="26">
        <v>1923612</v>
      </c>
      <c r="O44" s="26">
        <v>3563</v>
      </c>
      <c r="P44" s="26">
        <v>0</v>
      </c>
      <c r="Q44" s="26">
        <v>3166841</v>
      </c>
      <c r="R44" s="26">
        <v>0</v>
      </c>
      <c r="S44" s="26">
        <v>0</v>
      </c>
      <c r="T44" s="26">
        <v>0</v>
      </c>
      <c r="U44" s="26">
        <v>219286</v>
      </c>
      <c r="V44" s="26">
        <v>450717</v>
      </c>
      <c r="W44" s="26">
        <v>62307</v>
      </c>
      <c r="X44" s="26">
        <v>150726</v>
      </c>
      <c r="Y44" s="26">
        <v>76266</v>
      </c>
      <c r="Z44" s="26">
        <v>12366</v>
      </c>
      <c r="AA44" s="26">
        <v>14575</v>
      </c>
      <c r="AB44" s="26">
        <v>0</v>
      </c>
      <c r="AC44" s="100">
        <v>36657</v>
      </c>
      <c r="AD44" s="100">
        <v>177702</v>
      </c>
      <c r="AE44" s="100">
        <v>1861352</v>
      </c>
      <c r="AF44" s="100">
        <v>109239</v>
      </c>
      <c r="AG44" s="100">
        <v>9815</v>
      </c>
      <c r="AH44" s="100">
        <v>192797</v>
      </c>
    </row>
    <row r="45" spans="1:34">
      <c r="A45" s="2">
        <v>35</v>
      </c>
      <c r="B45" s="27">
        <v>45056</v>
      </c>
      <c r="C45" s="2" t="s">
        <v>167</v>
      </c>
      <c r="F45" s="4">
        <v>0.15</v>
      </c>
      <c r="G45" s="5">
        <v>250</v>
      </c>
      <c r="H45" s="4">
        <v>1.1000000000000001</v>
      </c>
      <c r="I45" s="5">
        <v>400</v>
      </c>
      <c r="J45" s="25">
        <v>1.25</v>
      </c>
      <c r="K45" s="100">
        <v>316668</v>
      </c>
      <c r="L45" s="26">
        <v>285690</v>
      </c>
      <c r="M45" s="26">
        <v>0</v>
      </c>
      <c r="N45" s="26">
        <v>1469990</v>
      </c>
      <c r="O45" s="26">
        <v>0</v>
      </c>
      <c r="P45" s="26">
        <v>0</v>
      </c>
      <c r="Q45" s="26">
        <v>2183508</v>
      </c>
      <c r="R45" s="26">
        <v>0</v>
      </c>
      <c r="S45" s="26">
        <v>0</v>
      </c>
      <c r="T45" s="26">
        <v>0</v>
      </c>
      <c r="U45" s="26">
        <v>180110</v>
      </c>
      <c r="V45" s="26">
        <v>377323</v>
      </c>
      <c r="W45" s="26">
        <v>49017</v>
      </c>
      <c r="X45" s="26">
        <v>120054</v>
      </c>
      <c r="Y45" s="26">
        <v>73759</v>
      </c>
      <c r="Z45" s="26">
        <v>12630</v>
      </c>
      <c r="AA45" s="26">
        <v>15833</v>
      </c>
      <c r="AB45" s="26">
        <v>0</v>
      </c>
      <c r="AC45" s="100">
        <v>27255</v>
      </c>
      <c r="AD45" s="100">
        <v>123690</v>
      </c>
      <c r="AE45" s="100">
        <v>1305755</v>
      </c>
      <c r="AF45" s="100">
        <v>84110</v>
      </c>
      <c r="AG45" s="100">
        <v>0</v>
      </c>
      <c r="AH45" s="100">
        <v>139991</v>
      </c>
    </row>
    <row r="46" spans="1:34">
      <c r="A46" s="2">
        <v>36</v>
      </c>
      <c r="F46" s="4">
        <v>0.15</v>
      </c>
      <c r="G46" s="5">
        <v>250</v>
      </c>
      <c r="H46" s="4">
        <v>1.1000000000000001</v>
      </c>
      <c r="I46" s="5">
        <v>400</v>
      </c>
      <c r="J46" s="25">
        <v>1.25</v>
      </c>
      <c r="K46" s="100">
        <v>336737</v>
      </c>
      <c r="L46" s="26">
        <v>0</v>
      </c>
      <c r="M46" s="26">
        <v>0</v>
      </c>
      <c r="N46" s="26">
        <v>283241</v>
      </c>
      <c r="O46" s="26">
        <v>498759</v>
      </c>
      <c r="P46" s="26">
        <v>0</v>
      </c>
      <c r="Q46" s="26">
        <v>294028</v>
      </c>
      <c r="R46" s="26">
        <v>0</v>
      </c>
      <c r="S46" s="26">
        <v>0</v>
      </c>
      <c r="T46" s="26">
        <v>0</v>
      </c>
      <c r="U46" s="26">
        <v>0</v>
      </c>
      <c r="V46" s="26">
        <v>156923</v>
      </c>
      <c r="W46" s="26">
        <v>40948</v>
      </c>
      <c r="X46" s="26">
        <v>48094</v>
      </c>
      <c r="Y46" s="26">
        <v>28892</v>
      </c>
      <c r="Z46" s="26">
        <v>11979</v>
      </c>
      <c r="AA46" s="26">
        <v>22915</v>
      </c>
      <c r="AB46" s="26">
        <v>12584</v>
      </c>
      <c r="AC46" s="100">
        <v>0</v>
      </c>
      <c r="AD46" s="100">
        <v>0</v>
      </c>
      <c r="AE46" s="100">
        <v>189466</v>
      </c>
      <c r="AF46" s="100">
        <v>18887</v>
      </c>
      <c r="AG46" s="100">
        <v>0</v>
      </c>
      <c r="AH46" s="100">
        <v>64980</v>
      </c>
    </row>
    <row r="47" spans="1:34">
      <c r="A47" s="2">
        <v>37</v>
      </c>
      <c r="F47" s="4">
        <v>0.15</v>
      </c>
      <c r="G47" s="5">
        <v>250</v>
      </c>
      <c r="H47" s="4">
        <v>1.1000000000000001</v>
      </c>
      <c r="I47" s="5">
        <v>400</v>
      </c>
      <c r="J47" s="25">
        <v>1.25</v>
      </c>
      <c r="K47" s="100">
        <v>328911</v>
      </c>
      <c r="L47" s="26">
        <v>0</v>
      </c>
      <c r="M47" s="26">
        <v>0</v>
      </c>
      <c r="N47" s="26">
        <v>0</v>
      </c>
      <c r="O47" s="26">
        <v>1508988</v>
      </c>
      <c r="P47" s="26">
        <v>212493</v>
      </c>
      <c r="Q47" s="26">
        <v>0</v>
      </c>
      <c r="R47" s="26">
        <v>0</v>
      </c>
      <c r="S47" s="26">
        <v>56275</v>
      </c>
      <c r="T47" s="26">
        <v>0</v>
      </c>
      <c r="U47" s="26">
        <v>0</v>
      </c>
      <c r="V47" s="26">
        <v>82989</v>
      </c>
      <c r="W47" s="26">
        <v>0</v>
      </c>
      <c r="X47" s="26">
        <v>0</v>
      </c>
      <c r="Y47" s="26">
        <v>21948</v>
      </c>
      <c r="Z47" s="26">
        <v>8331</v>
      </c>
      <c r="AA47" s="26">
        <v>12295</v>
      </c>
      <c r="AB47" s="26">
        <v>20082</v>
      </c>
      <c r="AC47" s="100">
        <v>0</v>
      </c>
      <c r="AD47" s="100">
        <v>0</v>
      </c>
      <c r="AE47" s="100">
        <v>84733</v>
      </c>
      <c r="AF47" s="100">
        <v>8034</v>
      </c>
      <c r="AG47" s="100">
        <v>0</v>
      </c>
      <c r="AH47" s="100">
        <v>73934</v>
      </c>
    </row>
    <row r="48" spans="1:34">
      <c r="A48" s="2">
        <v>38</v>
      </c>
      <c r="F48" s="4">
        <v>0.15</v>
      </c>
      <c r="G48" s="5">
        <v>250</v>
      </c>
      <c r="H48" s="4">
        <v>1.1000000000000001</v>
      </c>
      <c r="I48" s="5">
        <v>400</v>
      </c>
      <c r="J48" s="25">
        <v>1.25</v>
      </c>
      <c r="K48" s="100">
        <v>283706</v>
      </c>
      <c r="L48" s="26">
        <v>0</v>
      </c>
      <c r="M48" s="26">
        <v>0</v>
      </c>
      <c r="N48" s="26">
        <v>0</v>
      </c>
      <c r="O48" s="26">
        <v>792072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157807</v>
      </c>
      <c r="W48" s="26">
        <v>46336</v>
      </c>
      <c r="X48" s="26">
        <v>0</v>
      </c>
      <c r="Y48" s="26">
        <v>78801</v>
      </c>
      <c r="Z48" s="26">
        <v>16672</v>
      </c>
      <c r="AA48" s="26">
        <v>32397</v>
      </c>
      <c r="AB48" s="26">
        <v>17298</v>
      </c>
      <c r="AC48" s="100">
        <v>0</v>
      </c>
      <c r="AD48" s="100">
        <v>0</v>
      </c>
      <c r="AE48" s="100">
        <v>134626</v>
      </c>
      <c r="AF48" s="100">
        <v>26853</v>
      </c>
      <c r="AG48" s="100">
        <v>0</v>
      </c>
      <c r="AH48" s="100">
        <v>112106</v>
      </c>
    </row>
    <row r="49" spans="1:34">
      <c r="A49" s="2">
        <v>39</v>
      </c>
      <c r="F49" s="4">
        <v>0.15</v>
      </c>
      <c r="G49" s="5">
        <v>250</v>
      </c>
      <c r="H49" s="4">
        <v>1.1000000000000001</v>
      </c>
      <c r="I49" s="5">
        <v>400</v>
      </c>
      <c r="J49" s="25">
        <v>1.25</v>
      </c>
      <c r="K49" s="100">
        <v>284237</v>
      </c>
      <c r="L49" s="26">
        <v>0</v>
      </c>
      <c r="M49" s="26">
        <v>0</v>
      </c>
      <c r="N49" s="26">
        <v>0</v>
      </c>
      <c r="O49" s="26">
        <v>1039683</v>
      </c>
      <c r="P49" s="26">
        <v>176003</v>
      </c>
      <c r="Q49" s="26">
        <v>0</v>
      </c>
      <c r="R49" s="26">
        <v>0</v>
      </c>
      <c r="S49" s="26">
        <v>38820</v>
      </c>
      <c r="T49" s="26">
        <v>0</v>
      </c>
      <c r="U49" s="26">
        <v>0</v>
      </c>
      <c r="V49" s="26">
        <v>145384</v>
      </c>
      <c r="W49" s="26">
        <v>51133</v>
      </c>
      <c r="X49" s="26">
        <v>0</v>
      </c>
      <c r="Y49" s="26">
        <v>93666</v>
      </c>
      <c r="Z49" s="26">
        <v>13859</v>
      </c>
      <c r="AA49" s="26">
        <v>26548</v>
      </c>
      <c r="AB49" s="26">
        <v>21020</v>
      </c>
      <c r="AC49" s="100">
        <v>0</v>
      </c>
      <c r="AD49" s="100">
        <v>0</v>
      </c>
      <c r="AE49" s="100">
        <v>107552</v>
      </c>
      <c r="AF49" s="100">
        <v>14635</v>
      </c>
      <c r="AG49" s="100">
        <v>0</v>
      </c>
      <c r="AH49" s="100">
        <v>95999</v>
      </c>
    </row>
    <row r="50" spans="1:34">
      <c r="A50" s="2">
        <v>40</v>
      </c>
      <c r="F50" s="4">
        <v>0.15</v>
      </c>
      <c r="G50" s="5">
        <v>250</v>
      </c>
      <c r="H50" s="4">
        <v>1.1000000000000001</v>
      </c>
      <c r="I50" s="5">
        <v>400</v>
      </c>
      <c r="J50" s="25">
        <v>1.25</v>
      </c>
      <c r="K50" s="100">
        <v>283051</v>
      </c>
      <c r="L50" s="26">
        <v>0</v>
      </c>
      <c r="M50" s="26">
        <v>0</v>
      </c>
      <c r="N50" s="26">
        <v>93587</v>
      </c>
      <c r="O50" s="26">
        <v>1563832</v>
      </c>
      <c r="P50" s="26">
        <v>201806</v>
      </c>
      <c r="Q50" s="26">
        <v>369536</v>
      </c>
      <c r="R50" s="26">
        <v>0</v>
      </c>
      <c r="S50" s="26">
        <v>110276</v>
      </c>
      <c r="T50" s="26">
        <v>0</v>
      </c>
      <c r="U50" s="26">
        <v>0</v>
      </c>
      <c r="V50" s="26">
        <v>372298</v>
      </c>
      <c r="W50" s="26">
        <v>115838</v>
      </c>
      <c r="X50" s="26">
        <v>0</v>
      </c>
      <c r="Y50" s="26">
        <v>65365</v>
      </c>
      <c r="Z50" s="26">
        <v>36161</v>
      </c>
      <c r="AA50" s="26">
        <v>70375</v>
      </c>
      <c r="AB50" s="26">
        <v>41162</v>
      </c>
      <c r="AC50" s="100">
        <v>5761</v>
      </c>
      <c r="AD50" s="100">
        <v>0</v>
      </c>
      <c r="AE50" s="100">
        <v>229684</v>
      </c>
      <c r="AF50" s="100">
        <v>53677</v>
      </c>
      <c r="AG50" s="100">
        <v>0</v>
      </c>
      <c r="AH50" s="100">
        <v>255892</v>
      </c>
    </row>
    <row r="51" spans="1:34">
      <c r="A51" s="2">
        <v>41</v>
      </c>
      <c r="F51" s="4">
        <v>0.15</v>
      </c>
      <c r="G51" s="5">
        <v>250</v>
      </c>
      <c r="H51" s="4">
        <v>1.1000000000000001</v>
      </c>
      <c r="I51" s="5">
        <v>400</v>
      </c>
      <c r="J51" s="25">
        <v>1.25</v>
      </c>
      <c r="K51" s="100">
        <v>305425</v>
      </c>
      <c r="L51" s="26">
        <v>0</v>
      </c>
      <c r="M51" s="26">
        <v>0</v>
      </c>
      <c r="N51" s="26">
        <v>163670</v>
      </c>
      <c r="O51" s="26">
        <v>566149</v>
      </c>
      <c r="P51" s="26">
        <v>0</v>
      </c>
      <c r="Q51" s="26">
        <v>0</v>
      </c>
      <c r="R51" s="26">
        <v>0</v>
      </c>
      <c r="S51" s="26">
        <v>63634</v>
      </c>
      <c r="T51" s="26">
        <v>0</v>
      </c>
      <c r="U51" s="26">
        <v>0</v>
      </c>
      <c r="V51" s="26">
        <v>149344</v>
      </c>
      <c r="W51" s="26">
        <v>51002</v>
      </c>
      <c r="X51" s="26">
        <v>0</v>
      </c>
      <c r="Y51" s="26">
        <v>77207</v>
      </c>
      <c r="Z51" s="26">
        <v>14436</v>
      </c>
      <c r="AA51" s="26">
        <v>35471</v>
      </c>
      <c r="AB51" s="26">
        <v>17216</v>
      </c>
      <c r="AC51" s="100">
        <v>0</v>
      </c>
      <c r="AD51" s="100">
        <v>0</v>
      </c>
      <c r="AE51" s="100">
        <v>85488</v>
      </c>
      <c r="AF51" s="100">
        <v>13888</v>
      </c>
      <c r="AG51" s="100">
        <v>0</v>
      </c>
      <c r="AH51" s="100">
        <v>126136</v>
      </c>
    </row>
    <row r="52" spans="1:34">
      <c r="A52" s="2">
        <v>42</v>
      </c>
      <c r="F52" s="4">
        <v>0.15</v>
      </c>
      <c r="G52" s="5">
        <v>250</v>
      </c>
      <c r="H52" s="4">
        <v>1.1000000000000001</v>
      </c>
      <c r="I52" s="5">
        <v>800</v>
      </c>
      <c r="J52" s="25">
        <v>1.25</v>
      </c>
      <c r="K52" s="100">
        <v>201675</v>
      </c>
      <c r="L52" s="26">
        <v>0</v>
      </c>
      <c r="M52" s="26">
        <v>0</v>
      </c>
      <c r="N52" s="26">
        <v>0</v>
      </c>
      <c r="O52" s="26">
        <v>868460</v>
      </c>
      <c r="P52" s="26">
        <v>0</v>
      </c>
      <c r="Q52" s="26">
        <v>0</v>
      </c>
      <c r="R52" s="26">
        <v>0</v>
      </c>
      <c r="S52" s="26">
        <v>38336</v>
      </c>
      <c r="T52" s="26">
        <v>0</v>
      </c>
      <c r="U52" s="26">
        <v>0</v>
      </c>
      <c r="V52" s="26">
        <v>107621</v>
      </c>
      <c r="W52" s="26">
        <v>37193</v>
      </c>
      <c r="X52" s="26">
        <v>0</v>
      </c>
      <c r="Y52" s="26">
        <v>24781</v>
      </c>
      <c r="Z52" s="26">
        <v>21318</v>
      </c>
      <c r="AA52" s="26">
        <v>26640</v>
      </c>
      <c r="AB52" s="26">
        <v>17502</v>
      </c>
      <c r="AC52" s="100">
        <v>0</v>
      </c>
      <c r="AD52" s="100">
        <v>0</v>
      </c>
      <c r="AE52" s="100">
        <v>84956</v>
      </c>
      <c r="AF52" s="100">
        <v>7644</v>
      </c>
      <c r="AG52" s="100">
        <v>0</v>
      </c>
      <c r="AH52" s="100">
        <v>105669</v>
      </c>
    </row>
    <row r="53" spans="1:34">
      <c r="A53" s="2">
        <v>43</v>
      </c>
      <c r="F53" s="4">
        <v>0.15</v>
      </c>
      <c r="G53" s="5">
        <v>250</v>
      </c>
      <c r="H53" s="4">
        <v>1.1000000000000001</v>
      </c>
      <c r="I53" s="5">
        <v>400</v>
      </c>
      <c r="J53" s="25">
        <v>1.25</v>
      </c>
      <c r="K53" s="100">
        <v>279410</v>
      </c>
      <c r="L53" s="26">
        <v>0</v>
      </c>
      <c r="M53" s="26">
        <v>0</v>
      </c>
      <c r="N53" s="26">
        <v>0</v>
      </c>
      <c r="O53" s="26">
        <v>388074</v>
      </c>
      <c r="P53" s="26">
        <v>0</v>
      </c>
      <c r="Q53" s="26">
        <v>116543</v>
      </c>
      <c r="R53" s="26">
        <v>0</v>
      </c>
      <c r="S53" s="26">
        <v>23313</v>
      </c>
      <c r="T53" s="26">
        <v>0</v>
      </c>
      <c r="U53" s="26">
        <v>0</v>
      </c>
      <c r="V53" s="26">
        <v>72279</v>
      </c>
      <c r="W53" s="26">
        <v>21916</v>
      </c>
      <c r="X53" s="26">
        <v>0</v>
      </c>
      <c r="Y53" s="26">
        <v>11426</v>
      </c>
      <c r="Z53" s="26">
        <v>11946</v>
      </c>
      <c r="AA53" s="26">
        <v>10678</v>
      </c>
      <c r="AB53" s="26">
        <v>0</v>
      </c>
      <c r="AC53" s="100">
        <v>0</v>
      </c>
      <c r="AD53" s="100">
        <v>0</v>
      </c>
      <c r="AE53" s="100">
        <v>94462</v>
      </c>
      <c r="AF53" s="100">
        <v>7067</v>
      </c>
      <c r="AG53" s="100">
        <v>0</v>
      </c>
      <c r="AH53" s="100">
        <v>55146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2"/>
    <pageSetUpPr fitToPage="1"/>
  </sheetPr>
  <dimension ref="A1:AH57"/>
  <sheetViews>
    <sheetView tabSelected="1" zoomScaleNormal="100" workbookViewId="0">
      <selection activeCell="T24" sqref="A24:XFD24"/>
    </sheetView>
  </sheetViews>
  <sheetFormatPr defaultColWidth="9.109375" defaultRowHeight="13.2"/>
  <cols>
    <col min="1" max="1" width="6.88671875" style="2" customWidth="1"/>
    <col min="2" max="2" width="12.88671875" style="57" customWidth="1"/>
    <col min="3" max="3" width="10.88671875" style="2" customWidth="1"/>
    <col min="4" max="4" width="4.88671875" style="2" customWidth="1"/>
    <col min="5" max="5" width="7" style="2" customWidth="1"/>
    <col min="6" max="6" width="6.44140625" style="25" customWidth="1"/>
    <col min="7" max="7" width="8.44140625" style="25" customWidth="1"/>
    <col min="8" max="8" width="7.44140625" style="25" customWidth="1"/>
    <col min="9" max="34" width="12.88671875" style="25" customWidth="1"/>
    <col min="35" max="243" width="8.44140625" style="2" customWidth="1"/>
    <col min="244" max="16384" width="9.109375" style="2"/>
  </cols>
  <sheetData>
    <row r="1" spans="1:34" ht="20.399999999999999">
      <c r="A1" s="101" t="s">
        <v>130</v>
      </c>
      <c r="B1" s="101"/>
      <c r="C1" s="101"/>
      <c r="D1" s="101"/>
      <c r="E1" s="101"/>
      <c r="F1" s="101"/>
      <c r="G1" s="101"/>
      <c r="H1" s="101"/>
    </row>
    <row r="2" spans="1:34">
      <c r="A2" s="2" t="s">
        <v>152</v>
      </c>
    </row>
    <row r="3" spans="1:34" ht="20.399999999999999">
      <c r="A3" s="2" t="s">
        <v>131</v>
      </c>
      <c r="J3" s="58" t="s">
        <v>136</v>
      </c>
      <c r="K3" s="59"/>
      <c r="L3" s="59"/>
    </row>
    <row r="4" spans="1:34" ht="20.399999999999999">
      <c r="A4" s="2" t="s">
        <v>132</v>
      </c>
      <c r="J4" s="60" t="s">
        <v>150</v>
      </c>
      <c r="K4" s="61"/>
      <c r="L4" s="61"/>
      <c r="M4" s="61"/>
    </row>
    <row r="5" spans="1:34">
      <c r="A5" s="62" t="s">
        <v>133</v>
      </c>
      <c r="C5" s="2" t="s">
        <v>134</v>
      </c>
    </row>
    <row r="6" spans="1:34" ht="17.399999999999999">
      <c r="A6" s="63"/>
    </row>
    <row r="8" spans="1:34" ht="15.6">
      <c r="B8" s="64" t="s">
        <v>111</v>
      </c>
      <c r="C8" s="65" t="str">
        <f>'Peak Areas'!B2</f>
        <v>Bioassay 1</v>
      </c>
    </row>
    <row r="9" spans="1:34" ht="21">
      <c r="B9" s="64"/>
      <c r="C9" s="66"/>
      <c r="L9" s="67" t="s">
        <v>104</v>
      </c>
    </row>
    <row r="10" spans="1:34" ht="17.399999999999999">
      <c r="M10" s="68" t="s">
        <v>156</v>
      </c>
    </row>
    <row r="11" spans="1:34">
      <c r="K11" s="69"/>
      <c r="L11" s="69"/>
      <c r="M11" s="69" t="s">
        <v>151</v>
      </c>
      <c r="N11" s="69"/>
      <c r="O11" s="69"/>
    </row>
    <row r="12" spans="1:34" s="18" customFormat="1">
      <c r="A12" s="70"/>
      <c r="B12" s="71"/>
      <c r="C12" s="72"/>
      <c r="D12" s="72"/>
      <c r="E12" s="72"/>
      <c r="F12" s="73" t="s">
        <v>110</v>
      </c>
      <c r="G12" s="73" t="s">
        <v>123</v>
      </c>
      <c r="H12" s="73" t="s">
        <v>79</v>
      </c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</row>
    <row r="13" spans="1:34" s="18" customFormat="1" ht="15.6">
      <c r="A13" s="74" t="s">
        <v>90</v>
      </c>
      <c r="B13" s="75" t="s">
        <v>47</v>
      </c>
      <c r="C13" s="76" t="s">
        <v>118</v>
      </c>
      <c r="D13" s="76" t="s">
        <v>92</v>
      </c>
      <c r="E13" s="76" t="s">
        <v>89</v>
      </c>
      <c r="F13" s="77" t="s">
        <v>135</v>
      </c>
      <c r="G13" s="77" t="s">
        <v>45</v>
      </c>
      <c r="H13" s="77" t="s">
        <v>44</v>
      </c>
      <c r="I13" s="77" t="s">
        <v>157</v>
      </c>
      <c r="J13" s="77" t="s">
        <v>158</v>
      </c>
      <c r="K13" s="77" t="s">
        <v>96</v>
      </c>
      <c r="L13" s="77" t="s">
        <v>6</v>
      </c>
      <c r="M13" s="77" t="s">
        <v>68</v>
      </c>
      <c r="N13" s="77" t="s">
        <v>7</v>
      </c>
      <c r="O13" s="77" t="s">
        <v>87</v>
      </c>
      <c r="P13" s="77" t="s">
        <v>105</v>
      </c>
      <c r="Q13" s="77" t="s">
        <v>121</v>
      </c>
      <c r="R13" s="77" t="s">
        <v>50</v>
      </c>
      <c r="S13" s="77" t="s">
        <v>19</v>
      </c>
      <c r="T13" s="77" t="s">
        <v>15</v>
      </c>
      <c r="U13" s="77" t="s">
        <v>53</v>
      </c>
      <c r="V13" s="77" t="s">
        <v>81</v>
      </c>
      <c r="W13" s="77" t="s">
        <v>124</v>
      </c>
      <c r="X13" s="77" t="s">
        <v>70</v>
      </c>
      <c r="Y13" s="77" t="s">
        <v>30</v>
      </c>
      <c r="Z13" s="77" t="s">
        <v>33</v>
      </c>
      <c r="AA13" s="77" t="s">
        <v>29</v>
      </c>
      <c r="AB13" s="77" t="s">
        <v>34</v>
      </c>
      <c r="AC13" s="77" t="s">
        <v>147</v>
      </c>
      <c r="AD13" s="77" t="s">
        <v>148</v>
      </c>
      <c r="AE13" s="77"/>
      <c r="AF13" s="77" t="s">
        <v>35</v>
      </c>
      <c r="AG13" s="77" t="s">
        <v>119</v>
      </c>
      <c r="AH13" s="77" t="s">
        <v>14</v>
      </c>
    </row>
    <row r="14" spans="1:34" s="18" customFormat="1">
      <c r="A14" s="78"/>
      <c r="B14" s="79"/>
      <c r="C14" s="78"/>
      <c r="D14" s="78"/>
      <c r="E14" s="78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</row>
    <row r="15" spans="1:34">
      <c r="A15" s="2">
        <f>'Peak Areas'!A11</f>
        <v>1</v>
      </c>
      <c r="B15" s="57">
        <f>'Peak Areas'!B11</f>
        <v>45056</v>
      </c>
      <c r="C15" s="2" t="str">
        <f>'Peak Areas'!C11</f>
        <v>Clambank Landing</v>
      </c>
      <c r="D15" s="2">
        <f>'Peak Areas'!D11</f>
        <v>0</v>
      </c>
      <c r="E15" s="2">
        <f>'Peak Areas'!E11</f>
        <v>0</v>
      </c>
      <c r="F15" s="25">
        <f>'Peak Areas'!F11</f>
        <v>0.15</v>
      </c>
      <c r="G15" s="25">
        <f>((1/'Peak Areas'!$G11)*(('Peak Areas'!$H11+('Internal Standard'!$E$10/1000))/'Peak Areas'!$F11)*'Peak Areas'!$J11)*H15</f>
        <v>5.1569701585094441E-2</v>
      </c>
      <c r="H15" s="25">
        <f>(('Internal Standard'!$F$13*('Peak Areas'!G11/'Internal Standard'!$C$10))/'Peak Areas'!K11)</f>
        <v>1.2892425396273608</v>
      </c>
      <c r="I15" s="25">
        <f>IF('Peak Areas'!M11=0,0,((('Peak Areas'!M11*Coefficients!$G$21+Coefficients!$H$21)*$G15)))</f>
        <v>0</v>
      </c>
      <c r="J15" s="25">
        <f>IF('Peak Areas'!N11=0,0,((('Peak Areas'!N11*Coefficients!$G$20+Coefficients!$H$20)*$G15)))</f>
        <v>0.36857557964548132</v>
      </c>
      <c r="K15" s="25">
        <f>IF('Peak Areas'!O11=0,0,((('Peak Areas'!O11*Coefficients!$G$41+Coefficients!$H$41)*$G15)))</f>
        <v>0</v>
      </c>
      <c r="L15" s="25">
        <f>IF('Peak Areas'!P11=0,0,((('Peak Areas'!P11*Coefficients!$G$10+Coefficients!$H$10)*$G15)))</f>
        <v>0</v>
      </c>
      <c r="M15" s="25">
        <f>IF('Peak Areas'!Q11=0,0,((('Peak Areas'!Q11*Coefficients!$G$32+Coefficients!$H$32)*$G15)))</f>
        <v>1.6395007404134712</v>
      </c>
      <c r="N15" s="25">
        <f>IF('Peak Areas'!R11=0,0,((('Peak Areas'!R11*Coefficients!$G$11+Coefficients!$H$11)*$G15)))</f>
        <v>0</v>
      </c>
      <c r="O15" s="25">
        <f>IF('Peak Areas'!S11=0,0,((('Peak Areas'!S11*Coefficients!$G$39+Coefficients!$H$39)*$G15)))</f>
        <v>0</v>
      </c>
      <c r="P15" s="25">
        <f>IF('Peak Areas'!T11=0,0,((('Peak Areas'!T11*Coefficients!$G$46+Coefficients!$H$46)*$G15)))</f>
        <v>0.19527632387009919</v>
      </c>
      <c r="Q15" s="25">
        <f>IF('Peak Areas'!U11=0,0,((('Peak Areas'!U11*Coefficients!$G$51+Coefficients!$H$51)*$G15)))</f>
        <v>0</v>
      </c>
      <c r="R15" s="25">
        <f>IF('Peak Areas'!V11=0,0,((('Peak Areas'!V11*Coefficients!$G$26+Coefficients!$H$26)*$G15)))</f>
        <v>0.33411727978610728</v>
      </c>
      <c r="S15" s="25">
        <f>IF('Peak Areas'!W11=0,0,((('Peak Areas'!W11*Coefficients!$G$13+Coefficients!$H$13)*$G15)))</f>
        <v>0.1152987273567625</v>
      </c>
      <c r="T15" s="25">
        <f>IF('Peak Areas'!X11=0,0,((('Peak Areas'!X11*Coefficients!$G$12+Coefficients!$H$12)*$G15)))</f>
        <v>0.18468689894156531</v>
      </c>
      <c r="U15" s="25">
        <f>IF('Peak Areas'!Y11=0,0,((('Peak Areas'!Y11*Coefficients!$G$27+Coefficients!$H$27)*$G15)))</f>
        <v>9.647975444709829E-2</v>
      </c>
      <c r="V15" s="25">
        <f>IF('Peak Areas'!Z11=0,0,((('Peak Areas'!Z11*Coefficients!$G$34+Coefficients!$H$34)*$G15)))</f>
        <v>5.4833952949496757E-2</v>
      </c>
      <c r="W15" s="25">
        <f>IF('Peak Areas'!AA11=0,0,((('Peak Areas'!AA11*Coefficients!$G$52+Coefficients!$H$52)*$G15)))</f>
        <v>7.1307177441241348E-2</v>
      </c>
      <c r="X15" s="25">
        <f>IF('Peak Areas'!AB11=0,0,((('Peak Areas'!AB11*Coefficients!$G$33+Coefficients!$H$33)*$G15)))</f>
        <v>0</v>
      </c>
      <c r="Y15" s="25">
        <f>IF('Peak Areas'!AC11=0,0,((('Peak Areas'!AC11*Coefficients!$G$19+Coefficients!$H$19)*$G15)))</f>
        <v>0.45957230537291199</v>
      </c>
      <c r="Z15" s="25">
        <f>IF('Peak Areas'!AD11=0,0,((('Peak Areas'!AD11*Coefficients!$G$18+Coefficients!$H$18)*$G15)))</f>
        <v>0.1482520479802972</v>
      </c>
      <c r="AA15" s="25">
        <f>IF('Peak Areas'!AE11=0,0,((('Peak Areas'!AE11*Coefficients!$G$18+Coefficients!$H$18)*$G15)))</f>
        <v>5.210800006695151</v>
      </c>
      <c r="AB15" s="25">
        <f>IF('Peak Areas'!AF11=0,0,((('Peak Areas'!AF11*Coefficients!$G$18+Coefficients!$H$18)*$G15)))</f>
        <v>0.18235234271557715</v>
      </c>
      <c r="AC15" s="25">
        <f>IF('Peak Areas'!AG11=0,0,((('Peak Areas'!AG11*Coefficients!$G$7+Coefficients!$H$7)*$G15)))</f>
        <v>0</v>
      </c>
      <c r="AD15" s="25">
        <f>IF('Peak Areas'!AH11=0,0,((('Peak Areas'!AH11*Coefficients!$G$6+Coefficients!$H$6)*$G15)))</f>
        <v>0.31365958424712215</v>
      </c>
      <c r="AF15" s="25">
        <f>IF('Peak Areas'!L11=0,0,((('Peak Areas'!L11*Coefficients!$G$22+Coefficients!$H$22)*$G15)))</f>
        <v>0</v>
      </c>
      <c r="AG15" s="25">
        <f>AA15+AF15</f>
        <v>5.210800006695151</v>
      </c>
      <c r="AH15" s="25">
        <f>Z15+AA15+AB15+AF15</f>
        <v>5.5414043973910259</v>
      </c>
    </row>
    <row r="16" spans="1:34">
      <c r="A16" s="2">
        <f>'Peak Areas'!A12</f>
        <v>2</v>
      </c>
      <c r="B16" s="57">
        <f>'Peak Areas'!B12</f>
        <v>45056</v>
      </c>
      <c r="C16" s="2" t="str">
        <f>'Peak Areas'!C12</f>
        <v>Clambank Landing</v>
      </c>
      <c r="D16" s="2">
        <f>'Peak Areas'!D12</f>
        <v>0</v>
      </c>
      <c r="E16" s="2">
        <f>'Peak Areas'!E12</f>
        <v>0</v>
      </c>
      <c r="F16" s="25">
        <f>'Peak Areas'!F12</f>
        <v>0.15</v>
      </c>
      <c r="G16" s="25">
        <f>((1/'Peak Areas'!$G12)*(('Peak Areas'!$H12+('Internal Standard'!$E$10/1000))/'Peak Areas'!$F12)*'Peak Areas'!$J12)*H16</f>
        <v>5.390889535268676E-2</v>
      </c>
      <c r="H16" s="25">
        <f>(('Internal Standard'!$F$13*('Peak Areas'!G12/'Internal Standard'!$C$10))/'Peak Areas'!K12)</f>
        <v>1.3477223838171688</v>
      </c>
      <c r="I16" s="25">
        <f>IF('Peak Areas'!M12=0,0,((('Peak Areas'!M12*Coefficients!$G$21+Coefficients!$H$21)*$G16)))</f>
        <v>0</v>
      </c>
      <c r="J16" s="25">
        <f>IF('Peak Areas'!N12=0,0,((('Peak Areas'!N12*Coefficients!$G$20+Coefficients!$H$20)*$G16)))</f>
        <v>0.31662260591059377</v>
      </c>
      <c r="K16" s="25">
        <f>IF('Peak Areas'!O12=0,0,((('Peak Areas'!O12*Coefficients!$G$41+Coefficients!$H$41)*$G16)))</f>
        <v>0</v>
      </c>
      <c r="L16" s="25">
        <f>IF('Peak Areas'!P12=0,0,((('Peak Areas'!P12*Coefficients!$G$10+Coefficients!$H$10)*$G16)))</f>
        <v>0</v>
      </c>
      <c r="M16" s="25">
        <f>IF('Peak Areas'!Q12=0,0,((('Peak Areas'!Q12*Coefficients!$G$32+Coefficients!$H$32)*$G16)))</f>
        <v>1.588087106480909</v>
      </c>
      <c r="N16" s="25">
        <f>IF('Peak Areas'!R12=0,0,((('Peak Areas'!R12*Coefficients!$G$11+Coefficients!$H$11)*$G16)))</f>
        <v>0</v>
      </c>
      <c r="O16" s="25">
        <f>IF('Peak Areas'!S12=0,0,((('Peak Areas'!S12*Coefficients!$G$39+Coefficients!$H$39)*$G16)))</f>
        <v>0</v>
      </c>
      <c r="P16" s="25">
        <f>IF('Peak Areas'!T12=0,0,((('Peak Areas'!T12*Coefficients!$G$46+Coefficients!$H$46)*$G16)))</f>
        <v>0</v>
      </c>
      <c r="Q16" s="25">
        <f>IF('Peak Areas'!U12=0,0,((('Peak Areas'!U12*Coefficients!$G$51+Coefficients!$H$51)*$G16)))</f>
        <v>0</v>
      </c>
      <c r="R16" s="25">
        <f>IF('Peak Areas'!V12=0,0,((('Peak Areas'!V12*Coefficients!$G$26+Coefficients!$H$26)*$G16)))</f>
        <v>0.33035441871670634</v>
      </c>
      <c r="S16" s="25">
        <f>IF('Peak Areas'!W12=0,0,((('Peak Areas'!W12*Coefficients!$G$13+Coefficients!$H$13)*$G16)))</f>
        <v>0.13425546376796943</v>
      </c>
      <c r="T16" s="25">
        <f>IF('Peak Areas'!X12=0,0,((('Peak Areas'!X12*Coefficients!$G$12+Coefficients!$H$12)*$G16)))</f>
        <v>0.21466427858350787</v>
      </c>
      <c r="U16" s="25">
        <f>IF('Peak Areas'!Y12=0,0,((('Peak Areas'!Y12*Coefficients!$G$27+Coefficients!$H$27)*$G16)))</f>
        <v>0.10893100619868717</v>
      </c>
      <c r="V16" s="25">
        <f>IF('Peak Areas'!Z12=0,0,((('Peak Areas'!Z12*Coefficients!$G$34+Coefficients!$H$34)*$G16)))</f>
        <v>6.047725119145158E-2</v>
      </c>
      <c r="W16" s="25">
        <f>IF('Peak Areas'!AA12=0,0,((('Peak Areas'!AA12*Coefficients!$G$52+Coefficients!$H$52)*$G16)))</f>
        <v>7.3577122761176381E-2</v>
      </c>
      <c r="X16" s="25">
        <f>IF('Peak Areas'!AB12=0,0,((('Peak Areas'!AB12*Coefficients!$G$33+Coefficients!$H$33)*$G16)))</f>
        <v>0</v>
      </c>
      <c r="Y16" s="25">
        <f>IF('Peak Areas'!AC12=0,0,((('Peak Areas'!AC12*Coefficients!$G$19+Coefficients!$H$19)*$G16)))</f>
        <v>0.46353362049739089</v>
      </c>
      <c r="Z16" s="25">
        <f>IF('Peak Areas'!AD12=0,0,((('Peak Areas'!AD12*Coefficients!$G$18+Coefficients!$H$18)*$G16)))</f>
        <v>0</v>
      </c>
      <c r="AA16" s="25">
        <f>IF('Peak Areas'!AE12=0,0,((('Peak Areas'!AE12*Coefficients!$G$18+Coefficients!$H$18)*$G16)))</f>
        <v>5.0278170391236774</v>
      </c>
      <c r="AB16" s="25">
        <f>IF('Peak Areas'!AF12=0,0,((('Peak Areas'!AF12*Coefficients!$G$18+Coefficients!$H$18)*$G16)))</f>
        <v>0.19404480305114191</v>
      </c>
      <c r="AC16" s="25">
        <f>IF('Peak Areas'!AG12=0,0,((('Peak Areas'!AG12*Coefficients!$G$7+Coefficients!$H$7)*$G16)))</f>
        <v>0</v>
      </c>
      <c r="AD16" s="25">
        <f>IF('Peak Areas'!AH12=0,0,((('Peak Areas'!AH12*Coefficients!$G$6+Coefficients!$H$6)*$G16)))</f>
        <v>0.29133257897400339</v>
      </c>
      <c r="AF16" s="25">
        <f>IF('Peak Areas'!L12=0,0,((('Peak Areas'!L12*Coefficients!$G$22+Coefficients!$H$22)*$G16)))</f>
        <v>0</v>
      </c>
      <c r="AG16" s="25">
        <f t="shared" ref="AG16:AG57" si="0">AA16+AF16</f>
        <v>5.0278170391236774</v>
      </c>
      <c r="AH16" s="25">
        <f t="shared" ref="AH16:AH57" si="1">Z16+AA16+AB16+AF16</f>
        <v>5.2218618421748193</v>
      </c>
    </row>
    <row r="17" spans="1:34">
      <c r="A17" s="2">
        <f>'Peak Areas'!A13</f>
        <v>3</v>
      </c>
      <c r="B17" s="57">
        <f>'Peak Areas'!B13</f>
        <v>45056</v>
      </c>
      <c r="C17" s="2" t="str">
        <f>'Peak Areas'!C13</f>
        <v>Clambank Landing</v>
      </c>
      <c r="D17" s="2">
        <f>'Peak Areas'!D13</f>
        <v>0</v>
      </c>
      <c r="E17" s="2">
        <f>'Peak Areas'!E13</f>
        <v>0</v>
      </c>
      <c r="F17" s="25">
        <f>'Peak Areas'!F13</f>
        <v>0.15</v>
      </c>
      <c r="G17" s="25">
        <f>((1/'Peak Areas'!$G13)*(('Peak Areas'!$H13+('Internal Standard'!$E$10/1000))/'Peak Areas'!$F13)*'Peak Areas'!$J13)*H17</f>
        <v>5.4104091264530543E-2</v>
      </c>
      <c r="H17" s="25">
        <f>(('Internal Standard'!$F$13*('Peak Areas'!G13/'Internal Standard'!$C$10))/'Peak Areas'!K13)</f>
        <v>1.3526022816132632</v>
      </c>
      <c r="I17" s="25">
        <f>IF('Peak Areas'!M13=0,0,((('Peak Areas'!M13*Coefficients!$G$21+Coefficients!$H$21)*$G17)))</f>
        <v>0</v>
      </c>
      <c r="J17" s="25">
        <f>IF('Peak Areas'!N13=0,0,((('Peak Areas'!N13*Coefficients!$G$20+Coefficients!$H$20)*$G17)))</f>
        <v>0.30692474332472242</v>
      </c>
      <c r="K17" s="25">
        <f>IF('Peak Areas'!O13=0,0,((('Peak Areas'!O13*Coefficients!$G$41+Coefficients!$H$41)*$G17)))</f>
        <v>0</v>
      </c>
      <c r="L17" s="25">
        <f>IF('Peak Areas'!P13=0,0,((('Peak Areas'!P13*Coefficients!$G$10+Coefficients!$H$10)*$G17)))</f>
        <v>0</v>
      </c>
      <c r="M17" s="25">
        <f>IF('Peak Areas'!Q13=0,0,((('Peak Areas'!Q13*Coefficients!$G$32+Coefficients!$H$32)*$G17)))</f>
        <v>1.525172591937811</v>
      </c>
      <c r="N17" s="25">
        <f>IF('Peak Areas'!R13=0,0,((('Peak Areas'!R13*Coefficients!$G$11+Coefficients!$H$11)*$G17)))</f>
        <v>0</v>
      </c>
      <c r="O17" s="25">
        <f>IF('Peak Areas'!S13=0,0,((('Peak Areas'!S13*Coefficients!$G$39+Coefficients!$H$39)*$G17)))</f>
        <v>0</v>
      </c>
      <c r="P17" s="25">
        <f>IF('Peak Areas'!T13=0,0,((('Peak Areas'!T13*Coefficients!$G$46+Coefficients!$H$46)*$G17)))</f>
        <v>0</v>
      </c>
      <c r="Q17" s="25">
        <f>IF('Peak Areas'!U13=0,0,((('Peak Areas'!U13*Coefficients!$G$51+Coefficients!$H$51)*$G17)))</f>
        <v>0</v>
      </c>
      <c r="R17" s="25">
        <f>IF('Peak Areas'!V13=0,0,((('Peak Areas'!V13*Coefficients!$G$26+Coefficients!$H$26)*$G17)))</f>
        <v>0.30942387866101501</v>
      </c>
      <c r="S17" s="25">
        <f>IF('Peak Areas'!W13=0,0,((('Peak Areas'!W13*Coefficients!$G$13+Coefficients!$H$13)*$G17)))</f>
        <v>0.12919745718308329</v>
      </c>
      <c r="T17" s="25">
        <f>IF('Peak Areas'!X13=0,0,((('Peak Areas'!X13*Coefficients!$G$12+Coefficients!$H$12)*$G17)))</f>
        <v>0.25107865112537475</v>
      </c>
      <c r="U17" s="25">
        <f>IF('Peak Areas'!Y13=0,0,((('Peak Areas'!Y13*Coefficients!$G$27+Coefficients!$H$27)*$G17)))</f>
        <v>5.161013880271681E-2</v>
      </c>
      <c r="V17" s="25">
        <f>IF('Peak Areas'!Z13=0,0,((('Peak Areas'!Z13*Coefficients!$G$34+Coefficients!$H$34)*$G17)))</f>
        <v>6.3466634915298137E-2</v>
      </c>
      <c r="W17" s="25">
        <f>IF('Peak Areas'!AA13=0,0,((('Peak Areas'!AA13*Coefficients!$G$52+Coefficients!$H$52)*$G17)))</f>
        <v>7.0911654685095971E-2</v>
      </c>
      <c r="X17" s="25">
        <f>IF('Peak Areas'!AB13=0,0,((('Peak Areas'!AB13*Coefficients!$G$33+Coefficients!$H$33)*$G17)))</f>
        <v>0</v>
      </c>
      <c r="Y17" s="25">
        <f>IF('Peak Areas'!AC13=0,0,((('Peak Areas'!AC13*Coefficients!$G$19+Coefficients!$H$19)*$G17)))</f>
        <v>0.4570720284830766</v>
      </c>
      <c r="Z17" s="25">
        <f>IF('Peak Areas'!AD13=0,0,((('Peak Areas'!AD13*Coefficients!$G$18+Coefficients!$H$18)*$G17)))</f>
        <v>0</v>
      </c>
      <c r="AA17" s="25">
        <f>IF('Peak Areas'!AE13=0,0,((('Peak Areas'!AE13*Coefficients!$G$18+Coefficients!$H$18)*$G17)))</f>
        <v>4.8408932083925489</v>
      </c>
      <c r="AB17" s="25">
        <f>IF('Peak Areas'!AF13=0,0,((('Peak Areas'!AF13*Coefficients!$G$18+Coefficients!$H$18)*$G17)))</f>
        <v>0.2002936274730871</v>
      </c>
      <c r="AC17" s="25">
        <f>IF('Peak Areas'!AG13=0,0,((('Peak Areas'!AG13*Coefficients!$G$7+Coefficients!$H$7)*$G17)))</f>
        <v>0</v>
      </c>
      <c r="AD17" s="25">
        <f>IF('Peak Areas'!AH13=0,0,((('Peak Areas'!AH13*Coefficients!$G$6+Coefficients!$H$6)*$G17)))</f>
        <v>0.29502340665306315</v>
      </c>
      <c r="AF17" s="25">
        <f>IF('Peak Areas'!L13=0,0,((('Peak Areas'!L13*Coefficients!$G$22+Coefficients!$H$22)*$G17)))</f>
        <v>0</v>
      </c>
      <c r="AG17" s="25">
        <f t="shared" si="0"/>
        <v>4.8408932083925489</v>
      </c>
      <c r="AH17" s="25">
        <f t="shared" si="1"/>
        <v>5.041186835865636</v>
      </c>
    </row>
    <row r="18" spans="1:34">
      <c r="A18" s="2">
        <f>'Peak Areas'!A14</f>
        <v>4</v>
      </c>
      <c r="B18" s="57">
        <f>'Peak Areas'!B14</f>
        <v>45056</v>
      </c>
      <c r="C18" s="2" t="str">
        <f>'Peak Areas'!C14</f>
        <v>Clambank Landing</v>
      </c>
      <c r="D18" s="2">
        <f>'Peak Areas'!D14</f>
        <v>0</v>
      </c>
      <c r="E18" s="2">
        <f>'Peak Areas'!E14</f>
        <v>0</v>
      </c>
      <c r="F18" s="25">
        <f>'Peak Areas'!F14</f>
        <v>0.15</v>
      </c>
      <c r="G18" s="25">
        <f>((1/'Peak Areas'!$G14)*(('Peak Areas'!$H14+('Internal Standard'!$E$10/1000))/'Peak Areas'!$F14)*'Peak Areas'!$J14)*H18</f>
        <v>5.3666193517136106E-2</v>
      </c>
      <c r="H18" s="25">
        <f>(('Internal Standard'!$F$13*('Peak Areas'!G14/'Internal Standard'!$C$10))/'Peak Areas'!K14)</f>
        <v>1.3416548379284023</v>
      </c>
      <c r="I18" s="25">
        <f>IF('Peak Areas'!M14=0,0,((('Peak Areas'!M14*Coefficients!$G$21+Coefficients!$H$21)*$G18)))</f>
        <v>0</v>
      </c>
      <c r="J18" s="25">
        <f>IF('Peak Areas'!N14=0,0,((('Peak Areas'!N14*Coefficients!$G$20+Coefficients!$H$20)*$G18)))</f>
        <v>0.30861817815525588</v>
      </c>
      <c r="K18" s="25">
        <f>IF('Peak Areas'!O14=0,0,((('Peak Areas'!O14*Coefficients!$G$41+Coefficients!$H$41)*$G18)))</f>
        <v>0</v>
      </c>
      <c r="L18" s="25">
        <f>IF('Peak Areas'!P14=0,0,((('Peak Areas'!P14*Coefficients!$G$10+Coefficients!$H$10)*$G18)))</f>
        <v>0</v>
      </c>
      <c r="M18" s="25">
        <f>IF('Peak Areas'!Q14=0,0,((('Peak Areas'!Q14*Coefficients!$G$32+Coefficients!$H$32)*$G18)))</f>
        <v>1.5220593667697127</v>
      </c>
      <c r="N18" s="25">
        <f>IF('Peak Areas'!R14=0,0,((('Peak Areas'!R14*Coefficients!$G$11+Coefficients!$H$11)*$G18)))</f>
        <v>0</v>
      </c>
      <c r="O18" s="25">
        <f>IF('Peak Areas'!S14=0,0,((('Peak Areas'!S14*Coefficients!$G$39+Coefficients!$H$39)*$G18)))</f>
        <v>0</v>
      </c>
      <c r="P18" s="25">
        <f>IF('Peak Areas'!T14=0,0,((('Peak Areas'!T14*Coefficients!$G$46+Coefficients!$H$46)*$G18)))</f>
        <v>0</v>
      </c>
      <c r="Q18" s="25">
        <f>IF('Peak Areas'!U14=0,0,((('Peak Areas'!U14*Coefficients!$G$51+Coefficients!$H$51)*$G18)))</f>
        <v>0</v>
      </c>
      <c r="R18" s="25">
        <f>IF('Peak Areas'!V14=0,0,((('Peak Areas'!V14*Coefficients!$G$26+Coefficients!$H$26)*$G18)))</f>
        <v>0.30165874151818611</v>
      </c>
      <c r="S18" s="25">
        <f>IF('Peak Areas'!W14=0,0,((('Peak Areas'!W14*Coefficients!$G$13+Coefficients!$H$13)*$G18)))</f>
        <v>0.11717885411578015</v>
      </c>
      <c r="T18" s="25">
        <f>IF('Peak Areas'!X14=0,0,((('Peak Areas'!X14*Coefficients!$G$12+Coefficients!$H$12)*$G18)))</f>
        <v>0.18641584468542255</v>
      </c>
      <c r="U18" s="25">
        <f>IF('Peak Areas'!Y14=0,0,((('Peak Areas'!Y14*Coefficients!$G$27+Coefficients!$H$27)*$G18)))</f>
        <v>0.10476293542900246</v>
      </c>
      <c r="V18" s="25">
        <f>IF('Peak Areas'!Z14=0,0,((('Peak Areas'!Z14*Coefficients!$G$34+Coefficients!$H$34)*$G18)))</f>
        <v>6.2612819213921339E-2</v>
      </c>
      <c r="W18" s="25">
        <f>IF('Peak Areas'!AA14=0,0,((('Peak Areas'!AA14*Coefficients!$G$52+Coefficients!$H$52)*$G18)))</f>
        <v>6.8899727719979306E-2</v>
      </c>
      <c r="X18" s="25">
        <f>IF('Peak Areas'!AB14=0,0,((('Peak Areas'!AB14*Coefficients!$G$33+Coefficients!$H$33)*$G18)))</f>
        <v>0</v>
      </c>
      <c r="Y18" s="25">
        <f>IF('Peak Areas'!AC14=0,0,((('Peak Areas'!AC14*Coefficients!$G$19+Coefficients!$H$19)*$G18)))</f>
        <v>0.44913987983539927</v>
      </c>
      <c r="Z18" s="25">
        <f>IF('Peak Areas'!AD14=0,0,((('Peak Areas'!AD14*Coefficients!$G$18+Coefficients!$H$18)*$G18)))</f>
        <v>0</v>
      </c>
      <c r="AA18" s="25">
        <f>IF('Peak Areas'!AE14=0,0,((('Peak Areas'!AE14*Coefficients!$G$18+Coefficients!$H$18)*$G18)))</f>
        <v>4.8027809004197817</v>
      </c>
      <c r="AB18" s="25">
        <f>IF('Peak Areas'!AF14=0,0,((('Peak Areas'!AF14*Coefficients!$G$18+Coefficients!$H$18)*$G18)))</f>
        <v>0.19242559765921283</v>
      </c>
      <c r="AC18" s="25">
        <f>IF('Peak Areas'!AG14=0,0,((('Peak Areas'!AG14*Coefficients!$G$7+Coefficients!$H$7)*$G18)))</f>
        <v>0</v>
      </c>
      <c r="AD18" s="25">
        <f>IF('Peak Areas'!AH14=0,0,((('Peak Areas'!AH14*Coefficients!$G$6+Coefficients!$H$6)*$G18)))</f>
        <v>0.29039990891516121</v>
      </c>
      <c r="AF18" s="25">
        <f>IF('Peak Areas'!L14=0,0,((('Peak Areas'!L14*Coefficients!$G$22+Coefficients!$H$22)*$G18)))</f>
        <v>0</v>
      </c>
      <c r="AG18" s="25">
        <f t="shared" si="0"/>
        <v>4.8027809004197817</v>
      </c>
      <c r="AH18" s="25">
        <f t="shared" si="1"/>
        <v>4.9952064980789945</v>
      </c>
    </row>
    <row r="19" spans="1:34">
      <c r="A19" s="2">
        <f>'Peak Areas'!A15</f>
        <v>5</v>
      </c>
      <c r="B19" s="57">
        <f>'Peak Areas'!B15</f>
        <v>45056</v>
      </c>
      <c r="C19" s="2" t="str">
        <f>'Peak Areas'!C15</f>
        <v>Clambank Landing</v>
      </c>
      <c r="D19" s="2">
        <f>'Peak Areas'!D15</f>
        <v>0</v>
      </c>
      <c r="E19" s="2">
        <f>'Peak Areas'!E15</f>
        <v>0</v>
      </c>
      <c r="F19" s="25">
        <f>'Peak Areas'!F15</f>
        <v>0.15</v>
      </c>
      <c r="G19" s="25">
        <f>((1/'Peak Areas'!$G15)*(('Peak Areas'!$H15+('Internal Standard'!$E$10/1000))/'Peak Areas'!$F15)*'Peak Areas'!$J15)*H19</f>
        <v>5.1888344463909379E-2</v>
      </c>
      <c r="H19" s="25">
        <f>(('Internal Standard'!$F$13*('Peak Areas'!G15/'Internal Standard'!$C$10))/'Peak Areas'!K15)</f>
        <v>1.2972086115977342</v>
      </c>
      <c r="I19" s="25">
        <f>IF('Peak Areas'!M15=0,0,((('Peak Areas'!M15*Coefficients!$G$21+Coefficients!$H$21)*$G19)))</f>
        <v>0</v>
      </c>
      <c r="J19" s="25">
        <f>IF('Peak Areas'!N15=0,0,((('Peak Areas'!N15*Coefficients!$G$20+Coefficients!$H$20)*$G19)))</f>
        <v>0.30636483140297016</v>
      </c>
      <c r="K19" s="25">
        <f>IF('Peak Areas'!O15=0,0,((('Peak Areas'!O15*Coefficients!$G$41+Coefficients!$H$41)*$G19)))</f>
        <v>0</v>
      </c>
      <c r="L19" s="25">
        <f>IF('Peak Areas'!P15=0,0,((('Peak Areas'!P15*Coefficients!$G$10+Coefficients!$H$10)*$G19)))</f>
        <v>0</v>
      </c>
      <c r="M19" s="25">
        <f>IF('Peak Areas'!Q15=0,0,((('Peak Areas'!Q15*Coefficients!$G$32+Coefficients!$H$32)*$G19)))</f>
        <v>1.5198085915061408</v>
      </c>
      <c r="N19" s="25">
        <f>IF('Peak Areas'!R15=0,0,((('Peak Areas'!R15*Coefficients!$G$11+Coefficients!$H$11)*$G19)))</f>
        <v>0</v>
      </c>
      <c r="O19" s="25">
        <f>IF('Peak Areas'!S15=0,0,((('Peak Areas'!S15*Coefficients!$G$39+Coefficients!$H$39)*$G19)))</f>
        <v>0</v>
      </c>
      <c r="P19" s="25">
        <f>IF('Peak Areas'!T15=0,0,((('Peak Areas'!T15*Coefficients!$G$46+Coefficients!$H$46)*$G19)))</f>
        <v>0</v>
      </c>
      <c r="Q19" s="25">
        <f>IF('Peak Areas'!U15=0,0,((('Peak Areas'!U15*Coefficients!$G$51+Coefficients!$H$51)*$G19)))</f>
        <v>0</v>
      </c>
      <c r="R19" s="25">
        <f>IF('Peak Areas'!V15=0,0,((('Peak Areas'!V15*Coefficients!$G$26+Coefficients!$H$26)*$G19)))</f>
        <v>0.30205114280919998</v>
      </c>
      <c r="S19" s="25">
        <f>IF('Peak Areas'!W15=0,0,((('Peak Areas'!W15*Coefficients!$G$13+Coefficients!$H$13)*$G19)))</f>
        <v>0.1166788697128863</v>
      </c>
      <c r="T19" s="25">
        <f>IF('Peak Areas'!X15=0,0,((('Peak Areas'!X15*Coefficients!$G$12+Coefficients!$H$12)*$G19)))</f>
        <v>0.22577138507774686</v>
      </c>
      <c r="U19" s="25">
        <f>IF('Peak Areas'!Y15=0,0,((('Peak Areas'!Y15*Coefficients!$G$27+Coefficients!$H$27)*$G19)))</f>
        <v>4.8136377253935429E-2</v>
      </c>
      <c r="V19" s="25">
        <f>IF('Peak Areas'!Z15=0,0,((('Peak Areas'!Z15*Coefficients!$G$34+Coefficients!$H$34)*$G19)))</f>
        <v>5.8028767203529487E-2</v>
      </c>
      <c r="W19" s="25">
        <f>IF('Peak Areas'!AA15=0,0,((('Peak Areas'!AA15*Coefficients!$G$52+Coefficients!$H$52)*$G19)))</f>
        <v>6.8980386944181127E-2</v>
      </c>
      <c r="X19" s="25">
        <f>IF('Peak Areas'!AB15=0,0,((('Peak Areas'!AB15*Coefficients!$G$33+Coefficients!$H$33)*$G19)))</f>
        <v>0</v>
      </c>
      <c r="Y19" s="25">
        <f>IF('Peak Areas'!AC15=0,0,((('Peak Areas'!AC15*Coefficients!$G$19+Coefficients!$H$19)*$G19)))</f>
        <v>0.45635590416751898</v>
      </c>
      <c r="Z19" s="25">
        <f>IF('Peak Areas'!AD15=0,0,((('Peak Areas'!AD15*Coefficients!$G$18+Coefficients!$H$18)*$G19)))</f>
        <v>0</v>
      </c>
      <c r="AA19" s="25">
        <f>IF('Peak Areas'!AE15=0,0,((('Peak Areas'!AE15*Coefficients!$G$18+Coefficients!$H$18)*$G19)))</f>
        <v>4.8797406761898312</v>
      </c>
      <c r="AB19" s="25">
        <f>IF('Peak Areas'!AF15=0,0,((('Peak Areas'!AF15*Coefficients!$G$18+Coefficients!$H$18)*$G19)))</f>
        <v>0.19869593419784271</v>
      </c>
      <c r="AC19" s="25">
        <f>IF('Peak Areas'!AG15=0,0,((('Peak Areas'!AG15*Coefficients!$G$7+Coefficients!$H$7)*$G19)))</f>
        <v>0</v>
      </c>
      <c r="AD19" s="25">
        <f>IF('Peak Areas'!AH15=0,0,((('Peak Areas'!AH15*Coefficients!$G$6+Coefficients!$H$6)*$G19)))</f>
        <v>0.28695913419104874</v>
      </c>
      <c r="AF19" s="25">
        <f>IF('Peak Areas'!L15=0,0,((('Peak Areas'!L15*Coefficients!$G$22+Coefficients!$H$22)*$G19)))</f>
        <v>0</v>
      </c>
      <c r="AG19" s="25">
        <f t="shared" si="0"/>
        <v>4.8797406761898312</v>
      </c>
      <c r="AH19" s="25">
        <f t="shared" si="1"/>
        <v>5.0784366103876737</v>
      </c>
    </row>
    <row r="20" spans="1:34">
      <c r="A20" s="2">
        <f>'Peak Areas'!A16</f>
        <v>6</v>
      </c>
      <c r="B20" s="57">
        <f>'Peak Areas'!B16</f>
        <v>45056</v>
      </c>
      <c r="C20" s="2" t="str">
        <f>'Peak Areas'!C16</f>
        <v>Clambank Landing</v>
      </c>
      <c r="D20" s="2">
        <f>'Peak Areas'!D16</f>
        <v>0</v>
      </c>
      <c r="E20" s="2">
        <f>'Peak Areas'!E16</f>
        <v>0</v>
      </c>
      <c r="F20" s="25">
        <f>'Peak Areas'!F16</f>
        <v>0.15</v>
      </c>
      <c r="G20" s="25">
        <f>((1/'Peak Areas'!$G16)*(('Peak Areas'!$H16+('Internal Standard'!$E$10/1000))/'Peak Areas'!$F16)*'Peak Areas'!$J16)*H20</f>
        <v>5.0014375025669702E-2</v>
      </c>
      <c r="H20" s="25">
        <f>(('Internal Standard'!$F$13*('Peak Areas'!G16/'Internal Standard'!$C$10))/'Peak Areas'!K16)</f>
        <v>1.2503593756417424</v>
      </c>
      <c r="I20" s="25">
        <f>IF('Peak Areas'!M16=0,0,((('Peak Areas'!M16*Coefficients!$G$21+Coefficients!$H$21)*$G20)))</f>
        <v>0</v>
      </c>
      <c r="J20" s="25">
        <f>IF('Peak Areas'!N16=0,0,((('Peak Areas'!N16*Coefficients!$G$20+Coefficients!$H$20)*$G20)))</f>
        <v>0.32112079056184173</v>
      </c>
      <c r="K20" s="25">
        <f>IF('Peak Areas'!O16=0,0,((('Peak Areas'!O16*Coefficients!$G$41+Coefficients!$H$41)*$G20)))</f>
        <v>0</v>
      </c>
      <c r="L20" s="25">
        <f>IF('Peak Areas'!P16=0,0,((('Peak Areas'!P16*Coefficients!$G$10+Coefficients!$H$10)*$G20)))</f>
        <v>0</v>
      </c>
      <c r="M20" s="25">
        <f>IF('Peak Areas'!Q16=0,0,((('Peak Areas'!Q16*Coefficients!$G$32+Coefficients!$H$32)*$G20)))</f>
        <v>1.4585496357950787</v>
      </c>
      <c r="N20" s="25">
        <f>IF('Peak Areas'!R16=0,0,((('Peak Areas'!R16*Coefficients!$G$11+Coefficients!$H$11)*$G20)))</f>
        <v>0</v>
      </c>
      <c r="O20" s="25">
        <f>IF('Peak Areas'!S16=0,0,((('Peak Areas'!S16*Coefficients!$G$39+Coefficients!$H$39)*$G20)))</f>
        <v>7.3925516526282681E-2</v>
      </c>
      <c r="P20" s="25">
        <f>IF('Peak Areas'!T16=0,0,((('Peak Areas'!T16*Coefficients!$G$46+Coefficients!$H$46)*$G20)))</f>
        <v>0</v>
      </c>
      <c r="Q20" s="25">
        <f>IF('Peak Areas'!U16=0,0,((('Peak Areas'!U16*Coefficients!$G$51+Coefficients!$H$51)*$G20)))</f>
        <v>0.1036105291526975</v>
      </c>
      <c r="R20" s="25">
        <f>IF('Peak Areas'!V16=0,0,((('Peak Areas'!V16*Coefficients!$G$26+Coefficients!$H$26)*$G20)))</f>
        <v>0.33810633465202511</v>
      </c>
      <c r="S20" s="25">
        <f>IF('Peak Areas'!W16=0,0,((('Peak Areas'!W16*Coefficients!$G$13+Coefficients!$H$13)*$G20)))</f>
        <v>5.5290903348257141E-2</v>
      </c>
      <c r="T20" s="25">
        <f>IF('Peak Areas'!X16=0,0,((('Peak Areas'!X16*Coefficients!$G$12+Coefficients!$H$12)*$G20)))</f>
        <v>0.10059925824419506</v>
      </c>
      <c r="U20" s="25">
        <f>IF('Peak Areas'!Y16=0,0,((('Peak Areas'!Y16*Coefficients!$G$27+Coefficients!$H$27)*$G20)))</f>
        <v>0.10716094647712016</v>
      </c>
      <c r="V20" s="25">
        <f>IF('Peak Areas'!Z16=0,0,((('Peak Areas'!Z16*Coefficients!$G$34+Coefficients!$H$34)*$G20)))</f>
        <v>0</v>
      </c>
      <c r="W20" s="25">
        <f>IF('Peak Areas'!AA16=0,0,((('Peak Areas'!AA16*Coefficients!$G$52+Coefficients!$H$52)*$G20)))</f>
        <v>4.2268059956209934E-2</v>
      </c>
      <c r="X20" s="25">
        <f>IF('Peak Areas'!AB16=0,0,((('Peak Areas'!AB16*Coefficients!$G$33+Coefficients!$H$33)*$G20)))</f>
        <v>0</v>
      </c>
      <c r="Y20" s="25">
        <f>IF('Peak Areas'!AC16=0,0,((('Peak Areas'!AC16*Coefficients!$G$19+Coefficients!$H$19)*$G20)))</f>
        <v>0.21481814807683591</v>
      </c>
      <c r="Z20" s="25">
        <f>IF('Peak Areas'!AD16=0,0,((('Peak Areas'!AD16*Coefficients!$G$18+Coefficients!$H$18)*$G20)))</f>
        <v>0</v>
      </c>
      <c r="AA20" s="25">
        <f>IF('Peak Areas'!AE16=0,0,((('Peak Areas'!AE16*Coefficients!$G$18+Coefficients!$H$18)*$G20)))</f>
        <v>3.5521522660759044</v>
      </c>
      <c r="AB20" s="25">
        <f>IF('Peak Areas'!AF16=0,0,((('Peak Areas'!AF16*Coefficients!$G$18+Coefficients!$H$18)*$G20)))</f>
        <v>0.16620430758983501</v>
      </c>
      <c r="AC20" s="25">
        <f>IF('Peak Areas'!AG16=0,0,((('Peak Areas'!AG16*Coefficients!$G$7+Coefficients!$H$7)*$G20)))</f>
        <v>0</v>
      </c>
      <c r="AD20" s="25">
        <f>IF('Peak Areas'!AH16=0,0,((('Peak Areas'!AH16*Coefficients!$G$6+Coefficients!$H$6)*$G20)))</f>
        <v>0.19733781737723394</v>
      </c>
      <c r="AF20" s="25">
        <f>IF('Peak Areas'!L16=0,0,((('Peak Areas'!L16*Coefficients!$G$22+Coefficients!$H$22)*$G20)))</f>
        <v>0</v>
      </c>
      <c r="AG20" s="25">
        <f t="shared" si="0"/>
        <v>3.5521522660759044</v>
      </c>
      <c r="AH20" s="25">
        <f t="shared" si="1"/>
        <v>3.7183565736657394</v>
      </c>
    </row>
    <row r="21" spans="1:34">
      <c r="A21" s="2">
        <f>'Peak Areas'!A17</f>
        <v>7</v>
      </c>
      <c r="B21" s="57">
        <f>'Peak Areas'!B17</f>
        <v>45056</v>
      </c>
      <c r="C21" s="2" t="str">
        <f>'Peak Areas'!C17</f>
        <v>Clambank Landing</v>
      </c>
      <c r="D21" s="2">
        <f>'Peak Areas'!D17</f>
        <v>0</v>
      </c>
      <c r="E21" s="2">
        <f>'Peak Areas'!E17</f>
        <v>0</v>
      </c>
      <c r="F21" s="25">
        <f>'Peak Areas'!F17</f>
        <v>0.15</v>
      </c>
      <c r="G21" s="25">
        <f>((1/'Peak Areas'!$G17)*(('Peak Areas'!$H17+('Internal Standard'!$E$10/1000))/'Peak Areas'!$F17)*'Peak Areas'!$J17)*H21</f>
        <v>4.6577235093638418E-2</v>
      </c>
      <c r="H21" s="25">
        <f>(('Internal Standard'!$F$13*('Peak Areas'!G17/'Internal Standard'!$C$10))/'Peak Areas'!K17)</f>
        <v>1.1644308773409602</v>
      </c>
      <c r="I21" s="25">
        <f>IF('Peak Areas'!M17=0,0,((('Peak Areas'!M17*Coefficients!$G$21+Coefficients!$H$21)*$G21)))</f>
        <v>0</v>
      </c>
      <c r="J21" s="25">
        <f>IF('Peak Areas'!N17=0,0,((('Peak Areas'!N17*Coefficients!$G$20+Coefficients!$H$20)*$G21)))</f>
        <v>0.34546458380036321</v>
      </c>
      <c r="K21" s="25">
        <f>IF('Peak Areas'!O17=0,0,((('Peak Areas'!O17*Coefficients!$G$41+Coefficients!$H$41)*$G21)))</f>
        <v>0</v>
      </c>
      <c r="L21" s="25">
        <f>IF('Peak Areas'!P17=0,0,((('Peak Areas'!P17*Coefficients!$G$10+Coefficients!$H$10)*$G21)))</f>
        <v>0</v>
      </c>
      <c r="M21" s="25">
        <f>IF('Peak Areas'!Q17=0,0,((('Peak Areas'!Q17*Coefficients!$G$32+Coefficients!$H$32)*$G21)))</f>
        <v>1.44250296412913</v>
      </c>
      <c r="N21" s="25">
        <f>IF('Peak Areas'!R17=0,0,((('Peak Areas'!R17*Coefficients!$G$11+Coefficients!$H$11)*$G21)))</f>
        <v>0</v>
      </c>
      <c r="O21" s="25">
        <f>IF('Peak Areas'!S17=0,0,((('Peak Areas'!S17*Coefficients!$G$39+Coefficients!$H$39)*$G21)))</f>
        <v>4.8912660556072331E-2</v>
      </c>
      <c r="P21" s="25">
        <f>IF('Peak Areas'!T17=0,0,((('Peak Areas'!T17*Coefficients!$G$46+Coefficients!$H$46)*$G21)))</f>
        <v>0</v>
      </c>
      <c r="Q21" s="25">
        <f>IF('Peak Areas'!U17=0,0,((('Peak Areas'!U17*Coefficients!$G$51+Coefficients!$H$51)*$G21)))</f>
        <v>0.1042727371747782</v>
      </c>
      <c r="R21" s="25">
        <f>IF('Peak Areas'!V17=0,0,((('Peak Areas'!V17*Coefficients!$G$26+Coefficients!$H$26)*$G21)))</f>
        <v>0.36455623571492468</v>
      </c>
      <c r="S21" s="25">
        <f>IF('Peak Areas'!W17=0,0,((('Peak Areas'!W17*Coefficients!$G$13+Coefficients!$H$13)*$G21)))</f>
        <v>8.6837889154168485E-2</v>
      </c>
      <c r="T21" s="25">
        <f>IF('Peak Areas'!X17=0,0,((('Peak Areas'!X17*Coefficients!$G$12+Coefficients!$H$12)*$G21)))</f>
        <v>8.8241667305639648E-2</v>
      </c>
      <c r="U21" s="25">
        <f>IF('Peak Areas'!Y17=0,0,((('Peak Areas'!Y17*Coefficients!$G$27+Coefficients!$H$27)*$G21)))</f>
        <v>0.13387210477393302</v>
      </c>
      <c r="V21" s="25">
        <f>IF('Peak Areas'!Z17=0,0,((('Peak Areas'!Z17*Coefficients!$G$34+Coefficients!$H$34)*$G21)))</f>
        <v>4.7404618455822181E-2</v>
      </c>
      <c r="W21" s="25">
        <f>IF('Peak Areas'!AA17=0,0,((('Peak Areas'!AA17*Coefficients!$G$52+Coefficients!$H$52)*$G21)))</f>
        <v>4.5224697357386497E-2</v>
      </c>
      <c r="X21" s="25">
        <f>IF('Peak Areas'!AB17=0,0,((('Peak Areas'!AB17*Coefficients!$G$33+Coefficients!$H$33)*$G21)))</f>
        <v>0</v>
      </c>
      <c r="Y21" s="25">
        <f>IF('Peak Areas'!AC17=0,0,((('Peak Areas'!AC17*Coefficients!$G$19+Coefficients!$H$19)*$G21)))</f>
        <v>0.16860611637723308</v>
      </c>
      <c r="Z21" s="25">
        <f>IF('Peak Areas'!AD17=0,0,((('Peak Areas'!AD17*Coefficients!$G$18+Coefficients!$H$18)*$G21)))</f>
        <v>0</v>
      </c>
      <c r="AA21" s="25">
        <f>IF('Peak Areas'!AE17=0,0,((('Peak Areas'!AE17*Coefficients!$G$18+Coefficients!$H$18)*$G21)))</f>
        <v>3.44714919447406</v>
      </c>
      <c r="AB21" s="25">
        <f>IF('Peak Areas'!AF17=0,0,((('Peak Areas'!AF17*Coefficients!$G$18+Coefficients!$H$18)*$G21)))</f>
        <v>0.15714332723999955</v>
      </c>
      <c r="AC21" s="25">
        <f>IF('Peak Areas'!AG17=0,0,((('Peak Areas'!AG17*Coefficients!$G$7+Coefficients!$H$7)*$G21)))</f>
        <v>0</v>
      </c>
      <c r="AD21" s="25">
        <f>IF('Peak Areas'!AH17=0,0,((('Peak Areas'!AH17*Coefficients!$G$6+Coefficients!$H$6)*$G21)))</f>
        <v>0.19237080051465655</v>
      </c>
      <c r="AF21" s="25">
        <f>IF('Peak Areas'!L17=0,0,((('Peak Areas'!L17*Coefficients!$G$22+Coefficients!$H$22)*$G21)))</f>
        <v>0</v>
      </c>
      <c r="AG21" s="25">
        <f t="shared" si="0"/>
        <v>3.44714919447406</v>
      </c>
      <c r="AH21" s="25">
        <f t="shared" si="1"/>
        <v>3.6042925217140596</v>
      </c>
    </row>
    <row r="22" spans="1:34">
      <c r="A22" s="2">
        <f>'Peak Areas'!A18</f>
        <v>8</v>
      </c>
      <c r="B22" s="57">
        <f>'Peak Areas'!B18</f>
        <v>45056</v>
      </c>
      <c r="C22" s="2" t="str">
        <f>'Peak Areas'!C18</f>
        <v>Clambank Landing</v>
      </c>
      <c r="D22" s="2">
        <f>'Peak Areas'!D18</f>
        <v>0</v>
      </c>
      <c r="E22" s="2">
        <f>'Peak Areas'!E18</f>
        <v>0</v>
      </c>
      <c r="F22" s="25">
        <f>'Peak Areas'!F18</f>
        <v>0.15</v>
      </c>
      <c r="G22" s="25">
        <f>((1/'Peak Areas'!$G18)*(('Peak Areas'!$H18+('Internal Standard'!$E$10/1000))/'Peak Areas'!$F18)*'Peak Areas'!$J18)*H22</f>
        <v>4.4904462581378125E-2</v>
      </c>
      <c r="H22" s="25">
        <f>(('Internal Standard'!$F$13*('Peak Areas'!G18/'Internal Standard'!$C$10))/'Peak Areas'!K18)</f>
        <v>1.122611564534453</v>
      </c>
      <c r="I22" s="25">
        <f>IF('Peak Areas'!M18=0,0,((('Peak Areas'!M18*Coefficients!$G$21+Coefficients!$H$21)*$G22)))</f>
        <v>0</v>
      </c>
      <c r="J22" s="25">
        <f>IF('Peak Areas'!N18=0,0,((('Peak Areas'!N18*Coefficients!$G$20+Coefficients!$H$20)*$G22)))</f>
        <v>0.27216419592732521</v>
      </c>
      <c r="K22" s="25">
        <f>IF('Peak Areas'!O18=0,0,((('Peak Areas'!O18*Coefficients!$G$41+Coefficients!$H$41)*$G22)))</f>
        <v>0</v>
      </c>
      <c r="L22" s="25">
        <f>IF('Peak Areas'!P18=0,0,((('Peak Areas'!P18*Coefficients!$G$10+Coefficients!$H$10)*$G22)))</f>
        <v>0</v>
      </c>
      <c r="M22" s="25">
        <f>IF('Peak Areas'!Q18=0,0,((('Peak Areas'!Q18*Coefficients!$G$32+Coefficients!$H$32)*$G22)))</f>
        <v>1.2148243358196462</v>
      </c>
      <c r="N22" s="25">
        <f>IF('Peak Areas'!R18=0,0,((('Peak Areas'!R18*Coefficients!$G$11+Coefficients!$H$11)*$G22)))</f>
        <v>0</v>
      </c>
      <c r="O22" s="25">
        <f>IF('Peak Areas'!S18=0,0,((('Peak Areas'!S18*Coefficients!$G$39+Coefficients!$H$39)*$G22)))</f>
        <v>5.0732981754395688E-2</v>
      </c>
      <c r="P22" s="25">
        <f>IF('Peak Areas'!T18=0,0,((('Peak Areas'!T18*Coefficients!$G$46+Coefficients!$H$46)*$G22)))</f>
        <v>0</v>
      </c>
      <c r="Q22" s="25">
        <f>IF('Peak Areas'!U18=0,0,((('Peak Areas'!U18*Coefficients!$G$51+Coefficients!$H$51)*$G22)))</f>
        <v>8.244772530305107E-2</v>
      </c>
      <c r="R22" s="25">
        <f>IF('Peak Areas'!V18=0,0,((('Peak Areas'!V18*Coefficients!$G$26+Coefficients!$H$26)*$G22)))</f>
        <v>0.29376042195156316</v>
      </c>
      <c r="S22" s="25">
        <f>IF('Peak Areas'!W18=0,0,((('Peak Areas'!W18*Coefficients!$G$13+Coefficients!$H$13)*$G22)))</f>
        <v>0</v>
      </c>
      <c r="T22" s="25">
        <f>IF('Peak Areas'!X18=0,0,((('Peak Areas'!X18*Coefficients!$G$12+Coefficients!$H$12)*$G22)))</f>
        <v>8.0849199256900608E-2</v>
      </c>
      <c r="U22" s="25">
        <f>IF('Peak Areas'!Y18=0,0,((('Peak Areas'!Y18*Coefficients!$G$27+Coefficients!$H$27)*$G22)))</f>
        <v>8.6403417201193738E-2</v>
      </c>
      <c r="V22" s="25">
        <f>IF('Peak Areas'!Z18=0,0,((('Peak Areas'!Z18*Coefficients!$G$34+Coefficients!$H$34)*$G22)))</f>
        <v>3.8751692485321947E-2</v>
      </c>
      <c r="W22" s="25">
        <f>IF('Peak Areas'!AA18=0,0,((('Peak Areas'!AA18*Coefficients!$G$52+Coefficients!$H$52)*$G22)))</f>
        <v>3.9068231321969557E-2</v>
      </c>
      <c r="X22" s="25">
        <f>IF('Peak Areas'!AB18=0,0,((('Peak Areas'!AB18*Coefficients!$G$33+Coefficients!$H$33)*$G22)))</f>
        <v>0</v>
      </c>
      <c r="Y22" s="25">
        <f>IF('Peak Areas'!AC18=0,0,((('Peak Areas'!AC18*Coefficients!$G$19+Coefficients!$H$19)*$G22)))</f>
        <v>0.16508938147007929</v>
      </c>
      <c r="Z22" s="25">
        <f>IF('Peak Areas'!AD18=0,0,((('Peak Areas'!AD18*Coefficients!$G$18+Coefficients!$H$18)*$G22)))</f>
        <v>0</v>
      </c>
      <c r="AA22" s="25">
        <f>IF('Peak Areas'!AE18=0,0,((('Peak Areas'!AE18*Coefficients!$G$18+Coefficients!$H$18)*$G22)))</f>
        <v>2.9571862612236632</v>
      </c>
      <c r="AB22" s="25">
        <f>IF('Peak Areas'!AF18=0,0,((('Peak Areas'!AF18*Coefficients!$G$18+Coefficients!$H$18)*$G22)))</f>
        <v>0</v>
      </c>
      <c r="AC22" s="25">
        <f>IF('Peak Areas'!AG18=0,0,((('Peak Areas'!AG18*Coefficients!$G$7+Coefficients!$H$7)*$G22)))</f>
        <v>0</v>
      </c>
      <c r="AD22" s="25">
        <f>IF('Peak Areas'!AH18=0,0,((('Peak Areas'!AH18*Coefficients!$G$6+Coefficients!$H$6)*$G22)))</f>
        <v>0.16934452405142403</v>
      </c>
      <c r="AF22" s="25">
        <f>IF('Peak Areas'!L18=0,0,((('Peak Areas'!L18*Coefficients!$G$22+Coefficients!$H$22)*$G22)))</f>
        <v>0</v>
      </c>
      <c r="AG22" s="25">
        <f t="shared" si="0"/>
        <v>2.9571862612236632</v>
      </c>
      <c r="AH22" s="25">
        <f t="shared" si="1"/>
        <v>2.9571862612236632</v>
      </c>
    </row>
    <row r="23" spans="1:34">
      <c r="A23" s="2">
        <f>'Peak Areas'!A19</f>
        <v>9</v>
      </c>
      <c r="B23" s="57">
        <f>'Peak Areas'!B19</f>
        <v>45056</v>
      </c>
      <c r="C23" s="2" t="str">
        <f>'Peak Areas'!C19</f>
        <v>Clambank Landing</v>
      </c>
      <c r="D23" s="2">
        <f>'Peak Areas'!D19</f>
        <v>0</v>
      </c>
      <c r="E23" s="2">
        <f>'Peak Areas'!E19</f>
        <v>0</v>
      </c>
      <c r="F23" s="25">
        <f>'Peak Areas'!F19</f>
        <v>0.15</v>
      </c>
      <c r="G23" s="25">
        <f>((1/'Peak Areas'!$G19)*(('Peak Areas'!$H19+('Internal Standard'!$E$10/1000))/'Peak Areas'!$F19)*'Peak Areas'!$J19)*H23</f>
        <v>4.3739509420360936E-2</v>
      </c>
      <c r="H23" s="25">
        <f>(('Internal Standard'!$F$13*('Peak Areas'!G19/'Internal Standard'!$C$10))/'Peak Areas'!K19)</f>
        <v>1.0934877355090231</v>
      </c>
      <c r="I23" s="25">
        <f>IF('Peak Areas'!M19=0,0,((('Peak Areas'!M19*Coefficients!$G$21+Coefficients!$H$21)*$G23)))</f>
        <v>0</v>
      </c>
      <c r="J23" s="25">
        <f>IF('Peak Areas'!N19=0,0,((('Peak Areas'!N19*Coefficients!$G$20+Coefficients!$H$20)*$G23)))</f>
        <v>0.36038049357442803</v>
      </c>
      <c r="K23" s="25">
        <f>IF('Peak Areas'!O19=0,0,((('Peak Areas'!O19*Coefficients!$G$41+Coefficients!$H$41)*$G23)))</f>
        <v>0.1659822099136142</v>
      </c>
      <c r="L23" s="25">
        <f>IF('Peak Areas'!P19=0,0,((('Peak Areas'!P19*Coefficients!$G$10+Coefficients!$H$10)*$G23)))</f>
        <v>0</v>
      </c>
      <c r="M23" s="25">
        <f>IF('Peak Areas'!Q19=0,0,((('Peak Areas'!Q19*Coefficients!$G$32+Coefficients!$H$32)*$G23)))</f>
        <v>1.4636081957455369</v>
      </c>
      <c r="N23" s="25">
        <f>IF('Peak Areas'!R19=0,0,((('Peak Areas'!R19*Coefficients!$G$11+Coefficients!$H$11)*$G23)))</f>
        <v>0</v>
      </c>
      <c r="O23" s="25">
        <f>IF('Peak Areas'!S19=0,0,((('Peak Areas'!S19*Coefficients!$G$39+Coefficients!$H$39)*$G23)))</f>
        <v>8.194254127099071E-2</v>
      </c>
      <c r="P23" s="25">
        <f>IF('Peak Areas'!T19=0,0,((('Peak Areas'!T19*Coefficients!$G$46+Coefficients!$H$46)*$G23)))</f>
        <v>0</v>
      </c>
      <c r="Q23" s="25">
        <f>IF('Peak Areas'!U19=0,0,((('Peak Areas'!U19*Coefficients!$G$51+Coefficients!$H$51)*$G23)))</f>
        <v>0</v>
      </c>
      <c r="R23" s="25">
        <f>IF('Peak Areas'!V19=0,0,((('Peak Areas'!V19*Coefficients!$G$26+Coefficients!$H$26)*$G23)))</f>
        <v>0.34103457496128853</v>
      </c>
      <c r="S23" s="25">
        <f>IF('Peak Areas'!W19=0,0,((('Peak Areas'!W19*Coefficients!$G$13+Coefficients!$H$13)*$G23)))</f>
        <v>6.1273811612084172E-2</v>
      </c>
      <c r="T23" s="25">
        <f>IF('Peak Areas'!X19=0,0,((('Peak Areas'!X19*Coefficients!$G$12+Coefficients!$H$12)*$G23)))</f>
        <v>0.11969541079861198</v>
      </c>
      <c r="U23" s="25">
        <f>IF('Peak Areas'!Y19=0,0,((('Peak Areas'!Y19*Coefficients!$G$27+Coefficients!$H$27)*$G23)))</f>
        <v>0.11680563262225745</v>
      </c>
      <c r="V23" s="25">
        <f>IF('Peak Areas'!Z19=0,0,((('Peak Areas'!Z19*Coefficients!$G$34+Coefficients!$H$34)*$G23)))</f>
        <v>4.4604029024337598E-2</v>
      </c>
      <c r="W23" s="25">
        <f>IF('Peak Areas'!AA19=0,0,((('Peak Areas'!AA19*Coefficients!$G$52+Coefficients!$H$52)*$G23)))</f>
        <v>4.1641855258824592E-2</v>
      </c>
      <c r="X23" s="25">
        <f>IF('Peak Areas'!AB19=0,0,((('Peak Areas'!AB19*Coefficients!$G$33+Coefficients!$H$33)*$G23)))</f>
        <v>0</v>
      </c>
      <c r="Y23" s="25">
        <f>IF('Peak Areas'!AC19=0,0,((('Peak Areas'!AC19*Coefficients!$G$19+Coefficients!$H$19)*$G23)))</f>
        <v>0.20425852837514788</v>
      </c>
      <c r="Z23" s="25">
        <f>IF('Peak Areas'!AD19=0,0,((('Peak Areas'!AD19*Coefficients!$G$18+Coefficients!$H$18)*$G23)))</f>
        <v>0</v>
      </c>
      <c r="AA23" s="25">
        <f>IF('Peak Areas'!AE19=0,0,((('Peak Areas'!AE19*Coefficients!$G$18+Coefficients!$H$18)*$G23)))</f>
        <v>3.6210905680903989</v>
      </c>
      <c r="AB23" s="25">
        <f>IF('Peak Areas'!AF19=0,0,((('Peak Areas'!AF19*Coefficients!$G$18+Coefficients!$H$18)*$G23)))</f>
        <v>0.17355206023790001</v>
      </c>
      <c r="AC23" s="25">
        <f>IF('Peak Areas'!AG19=0,0,((('Peak Areas'!AG19*Coefficients!$G$7+Coefficients!$H$7)*$G23)))</f>
        <v>0</v>
      </c>
      <c r="AD23" s="25">
        <f>IF('Peak Areas'!AH19=0,0,((('Peak Areas'!AH19*Coefficients!$G$6+Coefficients!$H$6)*$G23)))</f>
        <v>0.21080361783157234</v>
      </c>
      <c r="AF23" s="25">
        <f>IF('Peak Areas'!L19=0,0,((('Peak Areas'!L19*Coefficients!$G$22+Coefficients!$H$22)*$G23)))</f>
        <v>0</v>
      </c>
      <c r="AG23" s="25">
        <f t="shared" si="0"/>
        <v>3.6210905680903989</v>
      </c>
      <c r="AH23" s="25">
        <f t="shared" si="1"/>
        <v>3.7946426283282988</v>
      </c>
    </row>
    <row r="24" spans="1:34">
      <c r="A24" s="2">
        <f>'Peak Areas'!A20</f>
        <v>10</v>
      </c>
      <c r="B24" s="57">
        <f>'Peak Areas'!B20</f>
        <v>45056</v>
      </c>
      <c r="C24" s="2" t="str">
        <f>'Peak Areas'!C20</f>
        <v>Clambank Landing</v>
      </c>
      <c r="D24" s="2">
        <f>'Peak Areas'!D20</f>
        <v>0</v>
      </c>
      <c r="E24" s="2">
        <f>'Peak Areas'!E20</f>
        <v>0</v>
      </c>
      <c r="F24" s="25">
        <f>'Peak Areas'!F20</f>
        <v>0.15</v>
      </c>
      <c r="G24" s="25">
        <f>((1/'Peak Areas'!$G20)*(('Peak Areas'!$H20+('Internal Standard'!$E$10/1000))/'Peak Areas'!$F20)*'Peak Areas'!$J20)*H24</f>
        <v>4.8524581075274791E-2</v>
      </c>
      <c r="H24" s="25">
        <f>(('Internal Standard'!$F$13*('Peak Areas'!G20/'Internal Standard'!$C$10))/'Peak Areas'!K20)</f>
        <v>1.2131145268818695</v>
      </c>
      <c r="I24" s="25">
        <f>IF('Peak Areas'!M20=0,0,((('Peak Areas'!M20*Coefficients!$G$21+Coefficients!$H$21)*$G24)))</f>
        <v>0</v>
      </c>
      <c r="J24" s="25">
        <f>IF('Peak Areas'!N20=0,0,((('Peak Areas'!N20*Coefficients!$G$20+Coefficients!$H$20)*$G24)))</f>
        <v>0.34760388852041124</v>
      </c>
      <c r="K24" s="25">
        <f>IF('Peak Areas'!O20=0,0,((('Peak Areas'!O20*Coefficients!$G$41+Coefficients!$H$41)*$G24)))</f>
        <v>0</v>
      </c>
      <c r="L24" s="25">
        <f>IF('Peak Areas'!P20=0,0,((('Peak Areas'!P20*Coefficients!$G$10+Coefficients!$H$10)*$G24)))</f>
        <v>0</v>
      </c>
      <c r="M24" s="25">
        <f>IF('Peak Areas'!Q20=0,0,((('Peak Areas'!Q20*Coefficients!$G$32+Coefficients!$H$32)*$G24)))</f>
        <v>1.4690272066162804</v>
      </c>
      <c r="N24" s="25">
        <f>IF('Peak Areas'!R20=0,0,((('Peak Areas'!R20*Coefficients!$G$11+Coefficients!$H$11)*$G24)))</f>
        <v>0</v>
      </c>
      <c r="O24" s="25">
        <f>IF('Peak Areas'!S20=0,0,((('Peak Areas'!S20*Coefficients!$G$39+Coefficients!$H$39)*$G24)))</f>
        <v>5.3835930327933872E-2</v>
      </c>
      <c r="P24" s="25">
        <f>IF('Peak Areas'!T20=0,0,((('Peak Areas'!T20*Coefficients!$G$46+Coefficients!$H$46)*$G24)))</f>
        <v>0</v>
      </c>
      <c r="Q24" s="25">
        <f>IF('Peak Areas'!U20=0,0,((('Peak Areas'!U20*Coefficients!$G$51+Coefficients!$H$51)*$G24)))</f>
        <v>0.10548631269543751</v>
      </c>
      <c r="R24" s="25">
        <f>IF('Peak Areas'!V20=0,0,((('Peak Areas'!V20*Coefficients!$G$26+Coefficients!$H$26)*$G24)))</f>
        <v>0.35006821661397147</v>
      </c>
      <c r="S24" s="25">
        <f>IF('Peak Areas'!W20=0,0,((('Peak Areas'!W20*Coefficients!$G$13+Coefficients!$H$13)*$G24)))</f>
        <v>0</v>
      </c>
      <c r="T24" s="25">
        <f>IF('Peak Areas'!X20=0,0,((('Peak Areas'!X20*Coefficients!$G$12+Coefficients!$H$12)*$G24)))</f>
        <v>0.10175437281878177</v>
      </c>
      <c r="U24" s="25">
        <f>IF('Peak Areas'!Y20=0,0,((('Peak Areas'!Y20*Coefficients!$G$27+Coefficients!$H$27)*$G24)))</f>
        <v>0.1252351398054504</v>
      </c>
      <c r="V24" s="25">
        <f>IF('Peak Areas'!Z20=0,0,((('Peak Areas'!Z20*Coefficients!$G$34+Coefficients!$H$34)*$G24)))</f>
        <v>0</v>
      </c>
      <c r="W24" s="25">
        <f>IF('Peak Areas'!AA20=0,0,((('Peak Areas'!AA20*Coefficients!$G$52+Coefficients!$H$52)*$G24)))</f>
        <v>6.3162678852901652E-2</v>
      </c>
      <c r="X24" s="25">
        <f>IF('Peak Areas'!AB20=0,0,((('Peak Areas'!AB20*Coefficients!$G$33+Coefficients!$H$33)*$G24)))</f>
        <v>0</v>
      </c>
      <c r="Y24" s="25">
        <f>IF('Peak Areas'!AC20=0,0,((('Peak Areas'!AC20*Coefficients!$G$19+Coefficients!$H$19)*$G24)))</f>
        <v>0.15713854500727664</v>
      </c>
      <c r="Z24" s="25">
        <f>IF('Peak Areas'!AD20=0,0,((('Peak Areas'!AD20*Coefficients!$G$18+Coefficients!$H$18)*$G24)))</f>
        <v>0</v>
      </c>
      <c r="AA24" s="25">
        <f>IF('Peak Areas'!AE20=0,0,((('Peak Areas'!AE20*Coefficients!$G$18+Coefficients!$H$18)*$G24)))</f>
        <v>3.3571162352182995</v>
      </c>
      <c r="AB24" s="25">
        <f>IF('Peak Areas'!AF20=0,0,((('Peak Areas'!AF20*Coefficients!$G$18+Coefficients!$H$18)*$G24)))</f>
        <v>0.1726414884839014</v>
      </c>
      <c r="AC24" s="25">
        <f>IF('Peak Areas'!AG20=0,0,((('Peak Areas'!AG20*Coefficients!$G$7+Coefficients!$H$7)*$G24)))</f>
        <v>0</v>
      </c>
      <c r="AD24" s="25">
        <f>IF('Peak Areas'!AH20=0,0,((('Peak Areas'!AH20*Coefficients!$G$6+Coefficients!$H$6)*$G24)))</f>
        <v>0.18964373350003469</v>
      </c>
      <c r="AF24" s="25">
        <f>IF('Peak Areas'!L20=0,0,((('Peak Areas'!L20*Coefficients!$G$22+Coefficients!$H$22)*$G24)))</f>
        <v>0</v>
      </c>
      <c r="AG24" s="25">
        <f t="shared" si="0"/>
        <v>3.3571162352182995</v>
      </c>
      <c r="AH24" s="25">
        <f t="shared" si="1"/>
        <v>3.5297577237022009</v>
      </c>
    </row>
    <row r="25" spans="1:34">
      <c r="A25" s="2">
        <f>'Peak Areas'!A21</f>
        <v>11</v>
      </c>
      <c r="B25" s="57">
        <f>'Peak Areas'!B21</f>
        <v>45056</v>
      </c>
      <c r="C25" s="2" t="str">
        <f>'Peak Areas'!C21</f>
        <v>Clambank Landing</v>
      </c>
      <c r="D25" s="2">
        <f>'Peak Areas'!D21</f>
        <v>0</v>
      </c>
      <c r="E25" s="2">
        <f>'Peak Areas'!E21</f>
        <v>0</v>
      </c>
      <c r="F25" s="25">
        <f>'Peak Areas'!F21</f>
        <v>0.15</v>
      </c>
      <c r="G25" s="25">
        <f>((1/'Peak Areas'!$G21)*(('Peak Areas'!$H21+('Internal Standard'!$E$10/1000))/'Peak Areas'!$F21)*'Peak Areas'!$J21)*H25</f>
        <v>4.9502903046210148E-2</v>
      </c>
      <c r="H25" s="25">
        <f>(('Internal Standard'!$F$13*('Peak Areas'!G21/'Internal Standard'!$C$10))/'Peak Areas'!K21)</f>
        <v>1.2375725761552534</v>
      </c>
      <c r="I25" s="25">
        <f>IF('Peak Areas'!M21=0,0,((('Peak Areas'!M21*Coefficients!$G$21+Coefficients!$H$21)*$G25)))</f>
        <v>0</v>
      </c>
      <c r="J25" s="25">
        <f>IF('Peak Areas'!N21=0,0,((('Peak Areas'!N21*Coefficients!$G$20+Coefficients!$H$20)*$G25)))</f>
        <v>2.3642738611849667</v>
      </c>
      <c r="K25" s="25">
        <f>IF('Peak Areas'!O21=0,0,((('Peak Areas'!O21*Coefficients!$G$41+Coefficients!$H$41)*$G25)))</f>
        <v>0</v>
      </c>
      <c r="L25" s="25">
        <f>IF('Peak Areas'!P21=0,0,((('Peak Areas'!P21*Coefficients!$G$10+Coefficients!$H$10)*$G25)))</f>
        <v>0</v>
      </c>
      <c r="M25" s="25">
        <f>IF('Peak Areas'!Q21=0,0,((('Peak Areas'!Q21*Coefficients!$G$32+Coefficients!$H$32)*$G25)))</f>
        <v>7.1264818525471432</v>
      </c>
      <c r="N25" s="25">
        <f>IF('Peak Areas'!R21=0,0,((('Peak Areas'!R21*Coefficients!$G$11+Coefficients!$H$11)*$G25)))</f>
        <v>0</v>
      </c>
      <c r="O25" s="25">
        <f>IF('Peak Areas'!S21=0,0,((('Peak Areas'!S21*Coefficients!$G$39+Coefficients!$H$39)*$G25)))</f>
        <v>0</v>
      </c>
      <c r="P25" s="25">
        <f>IF('Peak Areas'!T21=0,0,((('Peak Areas'!T21*Coefficients!$G$46+Coefficients!$H$46)*$G25)))</f>
        <v>0</v>
      </c>
      <c r="Q25" s="25">
        <f>IF('Peak Areas'!U21=0,0,((('Peak Areas'!U21*Coefficients!$G$51+Coefficients!$H$51)*$G25)))</f>
        <v>0.53581216096954942</v>
      </c>
      <c r="R25" s="25">
        <f>IF('Peak Areas'!V21=0,0,((('Peak Areas'!V21*Coefficients!$G$26+Coefficients!$H$26)*$G25)))</f>
        <v>1.1280542246639693</v>
      </c>
      <c r="S25" s="25">
        <f>IF('Peak Areas'!W21=0,0,((('Peak Areas'!W21*Coefficients!$G$13+Coefficients!$H$13)*$G25)))</f>
        <v>0.13402962669802534</v>
      </c>
      <c r="T25" s="25">
        <f>IF('Peak Areas'!X21=0,0,((('Peak Areas'!X21*Coefficients!$G$12+Coefficients!$H$12)*$G25)))</f>
        <v>0.26538755754340898</v>
      </c>
      <c r="U25" s="25">
        <f>IF('Peak Areas'!Y21=0,0,((('Peak Areas'!Y21*Coefficients!$G$27+Coefficients!$H$27)*$G25)))</f>
        <v>0.24462008725797574</v>
      </c>
      <c r="V25" s="25">
        <f>IF('Peak Areas'!Z21=0,0,((('Peak Areas'!Z21*Coefficients!$G$34+Coefficients!$H$34)*$G25)))</f>
        <v>7.9610901756228133E-2</v>
      </c>
      <c r="W25" s="25">
        <f>IF('Peak Areas'!AA21=0,0,((('Peak Areas'!AA21*Coefficients!$G$52+Coefficients!$H$52)*$G25)))</f>
        <v>5.4714554996312753E-2</v>
      </c>
      <c r="X25" s="25">
        <f>IF('Peak Areas'!AB21=0,0,((('Peak Areas'!AB21*Coefficients!$G$33+Coefficients!$H$33)*$G25)))</f>
        <v>0</v>
      </c>
      <c r="Y25" s="25">
        <f>IF('Peak Areas'!AC21=0,0,((('Peak Areas'!AC21*Coefficients!$G$19+Coefficients!$H$19)*$G25)))</f>
        <v>0.34787653948747327</v>
      </c>
      <c r="Z25" s="25">
        <f>IF('Peak Areas'!AD21=0,0,((('Peak Areas'!AD21*Coefficients!$G$18+Coefficients!$H$18)*$G25)))</f>
        <v>1.4703552992106901</v>
      </c>
      <c r="AA25" s="25">
        <f>IF('Peak Areas'!AE21=0,0,((('Peak Areas'!AE21*Coefficients!$G$18+Coefficients!$H$18)*$G25)))</f>
        <v>15.491762469841092</v>
      </c>
      <c r="AB25" s="25">
        <f>IF('Peak Areas'!AF21=0,0,((('Peak Areas'!AF21*Coefficients!$G$18+Coefficients!$H$18)*$G25)))</f>
        <v>0.82850846244619458</v>
      </c>
      <c r="AC25" s="25">
        <f>IF('Peak Areas'!AG21=0,0,((('Peak Areas'!AG21*Coefficients!$G$7+Coefficients!$H$7)*$G25)))</f>
        <v>0</v>
      </c>
      <c r="AD25" s="25">
        <f>IF('Peak Areas'!AH21=0,0,((('Peak Areas'!AH21*Coefficients!$G$6+Coefficients!$H$6)*$G25)))</f>
        <v>1.0792918759007779</v>
      </c>
      <c r="AF25" s="25">
        <f>IF('Peak Areas'!L21=0,0,((('Peak Areas'!L21*Coefficients!$G$22+Coefficients!$H$22)*$G25)))</f>
        <v>0</v>
      </c>
      <c r="AG25" s="25">
        <f t="shared" si="0"/>
        <v>15.491762469841092</v>
      </c>
      <c r="AH25" s="25">
        <f t="shared" si="1"/>
        <v>17.790626231497978</v>
      </c>
    </row>
    <row r="26" spans="1:34">
      <c r="A26" s="2">
        <f>'Peak Areas'!A22</f>
        <v>12</v>
      </c>
      <c r="B26" s="57">
        <f>'Peak Areas'!B22</f>
        <v>45056</v>
      </c>
      <c r="C26" s="2" t="str">
        <f>'Peak Areas'!C22</f>
        <v>Clambank Landing</v>
      </c>
      <c r="D26" s="2">
        <f>'Peak Areas'!D22</f>
        <v>0</v>
      </c>
      <c r="E26" s="2">
        <f>'Peak Areas'!E22</f>
        <v>0</v>
      </c>
      <c r="F26" s="25">
        <f>'Peak Areas'!F22</f>
        <v>0.15</v>
      </c>
      <c r="G26" s="25">
        <f>((1/'Peak Areas'!$G22)*(('Peak Areas'!$H22+('Internal Standard'!$E$10/1000))/'Peak Areas'!$F22)*'Peak Areas'!$J22)*H26</f>
        <v>4.7456820698005664E-2</v>
      </c>
      <c r="H26" s="25">
        <f>(('Internal Standard'!$F$13*('Peak Areas'!G22/'Internal Standard'!$C$10))/'Peak Areas'!K22)</f>
        <v>1.1864205174501414</v>
      </c>
      <c r="I26" s="25">
        <f>IF('Peak Areas'!M22=0,0,((('Peak Areas'!M22*Coefficients!$G$21+Coefficients!$H$21)*$G26)))</f>
        <v>0</v>
      </c>
      <c r="J26" s="25">
        <f>IF('Peak Areas'!N22=0,0,((('Peak Areas'!N22*Coefficients!$G$20+Coefficients!$H$20)*$G26)))</f>
        <v>2.8167460995047997</v>
      </c>
      <c r="K26" s="25">
        <f>IF('Peak Areas'!O22=0,0,((('Peak Areas'!O22*Coefficients!$G$41+Coefficients!$H$41)*$G26)))</f>
        <v>0</v>
      </c>
      <c r="L26" s="25">
        <f>IF('Peak Areas'!P22=0,0,((('Peak Areas'!P22*Coefficients!$G$10+Coefficients!$H$10)*$G26)))</f>
        <v>0</v>
      </c>
      <c r="M26" s="25">
        <f>IF('Peak Areas'!Q22=0,0,((('Peak Areas'!Q22*Coefficients!$G$32+Coefficients!$H$32)*$G26)))</f>
        <v>8.8523028632165115</v>
      </c>
      <c r="N26" s="25">
        <f>IF('Peak Areas'!R22=0,0,((('Peak Areas'!R22*Coefficients!$G$11+Coefficients!$H$11)*$G26)))</f>
        <v>0</v>
      </c>
      <c r="O26" s="25">
        <f>IF('Peak Areas'!S22=0,0,((('Peak Areas'!S22*Coefficients!$G$39+Coefficients!$H$39)*$G26)))</f>
        <v>0</v>
      </c>
      <c r="P26" s="25">
        <f>IF('Peak Areas'!T22=0,0,((('Peak Areas'!T22*Coefficients!$G$46+Coefficients!$H$46)*$G26)))</f>
        <v>0</v>
      </c>
      <c r="Q26" s="25">
        <f>IF('Peak Areas'!U22=0,0,((('Peak Areas'!U22*Coefficients!$G$51+Coefficients!$H$51)*$G26)))</f>
        <v>0.68245634219998852</v>
      </c>
      <c r="R26" s="25">
        <f>IF('Peak Areas'!V22=0,0,((('Peak Areas'!V22*Coefficients!$G$26+Coefficients!$H$26)*$G26)))</f>
        <v>1.635822821286093</v>
      </c>
      <c r="S26" s="25">
        <f>IF('Peak Areas'!W22=0,0,((('Peak Areas'!W22*Coefficients!$G$13+Coefficients!$H$13)*$G26)))</f>
        <v>0.17111998674935788</v>
      </c>
      <c r="T26" s="25">
        <f>IF('Peak Areas'!X22=0,0,((('Peak Areas'!X22*Coefficients!$G$12+Coefficients!$H$12)*$G26)))</f>
        <v>0.30669621249362328</v>
      </c>
      <c r="U26" s="25">
        <f>IF('Peak Areas'!Y22=0,0,((('Peak Areas'!Y22*Coefficients!$G$27+Coefficients!$H$27)*$G26)))</f>
        <v>0.41600108065660724</v>
      </c>
      <c r="V26" s="25">
        <f>IF('Peak Areas'!Z22=0,0,((('Peak Areas'!Z22*Coefficients!$G$34+Coefficients!$H$34)*$G26)))</f>
        <v>8.1718687632925779E-2</v>
      </c>
      <c r="W26" s="25">
        <f>IF('Peak Areas'!AA22=0,0,((('Peak Areas'!AA22*Coefficients!$G$52+Coefficients!$H$52)*$G26)))</f>
        <v>6.2040949939690809E-2</v>
      </c>
      <c r="X26" s="25">
        <f>IF('Peak Areas'!AB22=0,0,((('Peak Areas'!AB22*Coefficients!$G$33+Coefficients!$H$33)*$G26)))</f>
        <v>0</v>
      </c>
      <c r="Y26" s="25">
        <f>IF('Peak Areas'!AC22=0,0,((('Peak Areas'!AC22*Coefficients!$G$19+Coefficients!$H$19)*$G26)))</f>
        <v>0.56253701723512184</v>
      </c>
      <c r="Z26" s="25">
        <f>IF('Peak Areas'!AD22=0,0,((('Peak Areas'!AD22*Coefficients!$G$18+Coefficients!$H$18)*$G26)))</f>
        <v>1.7878426026339147</v>
      </c>
      <c r="AA26" s="25">
        <f>IF('Peak Areas'!AE22=0,0,((('Peak Areas'!AE22*Coefficients!$G$18+Coefficients!$H$18)*$G26)))</f>
        <v>20.131721775927563</v>
      </c>
      <c r="AB26" s="25">
        <f>IF('Peak Areas'!AF22=0,0,((('Peak Areas'!AF22*Coefficients!$G$18+Coefficients!$H$18)*$G26)))</f>
        <v>1.078347309908289</v>
      </c>
      <c r="AC26" s="25">
        <f>IF('Peak Areas'!AG22=0,0,((('Peak Areas'!AG22*Coefficients!$G$7+Coefficients!$H$7)*$G26)))</f>
        <v>0</v>
      </c>
      <c r="AD26" s="25">
        <f>IF('Peak Areas'!AH22=0,0,((('Peak Areas'!AH22*Coefficients!$G$6+Coefficients!$H$6)*$G26)))</f>
        <v>1.4325308866785533</v>
      </c>
      <c r="AF26" s="25">
        <f>IF('Peak Areas'!L22=0,0,((('Peak Areas'!L22*Coefficients!$G$22+Coefficients!$H$22)*$G26)))</f>
        <v>0.49458223512476696</v>
      </c>
      <c r="AG26" s="25">
        <f t="shared" si="0"/>
        <v>20.62630401105233</v>
      </c>
      <c r="AH26" s="25">
        <f t="shared" si="1"/>
        <v>23.492493923594534</v>
      </c>
    </row>
    <row r="27" spans="1:34">
      <c r="A27" s="2">
        <f>'Peak Areas'!A23</f>
        <v>13</v>
      </c>
      <c r="B27" s="57">
        <f>'Peak Areas'!B23</f>
        <v>45056</v>
      </c>
      <c r="C27" s="2" t="str">
        <f>'Peak Areas'!C23</f>
        <v>Clambank Landing</v>
      </c>
      <c r="D27" s="2">
        <f>'Peak Areas'!D23</f>
        <v>0</v>
      </c>
      <c r="E27" s="2">
        <f>'Peak Areas'!E23</f>
        <v>0</v>
      </c>
      <c r="F27" s="25">
        <f>'Peak Areas'!F23</f>
        <v>0.15</v>
      </c>
      <c r="G27" s="25">
        <f>((1/'Peak Areas'!$G23)*(('Peak Areas'!$H23+('Internal Standard'!$E$10/1000))/'Peak Areas'!$F23)*'Peak Areas'!$J23)*H27</f>
        <v>4.6098422304210102E-2</v>
      </c>
      <c r="H27" s="25">
        <f>(('Internal Standard'!$F$13*('Peak Areas'!G23/'Internal Standard'!$C$10))/'Peak Areas'!K23)</f>
        <v>1.1524605576052522</v>
      </c>
      <c r="I27" s="25">
        <f>IF('Peak Areas'!M23=0,0,((('Peak Areas'!M23*Coefficients!$G$21+Coefficients!$H$21)*$G27)))</f>
        <v>0</v>
      </c>
      <c r="J27" s="25">
        <f>IF('Peak Areas'!N23=0,0,((('Peak Areas'!N23*Coefficients!$G$20+Coefficients!$H$20)*$G27)))</f>
        <v>4.4279557503116171</v>
      </c>
      <c r="K27" s="25">
        <f>IF('Peak Areas'!O23=0,0,((('Peak Areas'!O23*Coefficients!$G$41+Coefficients!$H$41)*$G27)))</f>
        <v>0</v>
      </c>
      <c r="L27" s="25">
        <f>IF('Peak Areas'!P23=0,0,((('Peak Areas'!P23*Coefficients!$G$10+Coefficients!$H$10)*$G27)))</f>
        <v>0</v>
      </c>
      <c r="M27" s="25">
        <f>IF('Peak Areas'!Q23=0,0,((('Peak Areas'!Q23*Coefficients!$G$32+Coefficients!$H$32)*$G27)))</f>
        <v>11.461752456740564</v>
      </c>
      <c r="N27" s="25">
        <f>IF('Peak Areas'!R23=0,0,((('Peak Areas'!R23*Coefficients!$G$11+Coefficients!$H$11)*$G27)))</f>
        <v>0</v>
      </c>
      <c r="O27" s="25">
        <f>IF('Peak Areas'!S23=0,0,((('Peak Areas'!S23*Coefficients!$G$39+Coefficients!$H$39)*$G27)))</f>
        <v>0</v>
      </c>
      <c r="P27" s="25">
        <f>IF('Peak Areas'!T23=0,0,((('Peak Areas'!T23*Coefficients!$G$46+Coefficients!$H$46)*$G27)))</f>
        <v>0</v>
      </c>
      <c r="Q27" s="25">
        <f>IF('Peak Areas'!U23=0,0,((('Peak Areas'!U23*Coefficients!$G$51+Coefficients!$H$51)*$G27)))</f>
        <v>1.0141429492950853</v>
      </c>
      <c r="R27" s="25">
        <f>IF('Peak Areas'!V23=0,0,((('Peak Areas'!V23*Coefficients!$G$26+Coefficients!$H$26)*$G27)))</f>
        <v>1.7928465108026737</v>
      </c>
      <c r="S27" s="25">
        <f>IF('Peak Areas'!W23=0,0,((('Peak Areas'!W23*Coefficients!$G$13+Coefficients!$H$13)*$G27)))</f>
        <v>0.24239544844918912</v>
      </c>
      <c r="T27" s="25">
        <f>IF('Peak Areas'!X23=0,0,((('Peak Areas'!X23*Coefficients!$G$12+Coefficients!$H$12)*$G27)))</f>
        <v>0.39340237969071068</v>
      </c>
      <c r="U27" s="25">
        <f>IF('Peak Areas'!Y23=0,0,((('Peak Areas'!Y23*Coefficients!$G$27+Coefficients!$H$27)*$G27)))</f>
        <v>0.39134799163978379</v>
      </c>
      <c r="V27" s="25">
        <f>IF('Peak Areas'!Z23=0,0,((('Peak Areas'!Z23*Coefficients!$G$34+Coefficients!$H$34)*$G27)))</f>
        <v>9.9608919029235202E-2</v>
      </c>
      <c r="W27" s="25">
        <f>IF('Peak Areas'!AA23=0,0,((('Peak Areas'!AA23*Coefficients!$G$52+Coefficients!$H$52)*$G27)))</f>
        <v>7.2108169431350108E-2</v>
      </c>
      <c r="X27" s="25">
        <f>IF('Peak Areas'!AB23=0,0,((('Peak Areas'!AB23*Coefficients!$G$33+Coefficients!$H$33)*$G27)))</f>
        <v>0</v>
      </c>
      <c r="Y27" s="25">
        <f>IF('Peak Areas'!AC23=0,0,((('Peak Areas'!AC23*Coefficients!$G$19+Coefficients!$H$19)*$G27)))</f>
        <v>0.7089153774015029</v>
      </c>
      <c r="Z27" s="25">
        <f>IF('Peak Areas'!AD23=0,0,((('Peak Areas'!AD23*Coefficients!$G$18+Coefficients!$H$18)*$G27)))</f>
        <v>2.2830664536280296</v>
      </c>
      <c r="AA27" s="25">
        <f>IF('Peak Areas'!AE23=0,0,((('Peak Areas'!AE23*Coefficients!$G$18+Coefficients!$H$18)*$G27)))</f>
        <v>25.268428020850163</v>
      </c>
      <c r="AB27" s="25">
        <f>IF('Peak Areas'!AF23=0,0,((('Peak Areas'!AF23*Coefficients!$G$18+Coefficients!$H$18)*$G27)))</f>
        <v>1.3004971054818415</v>
      </c>
      <c r="AC27" s="25">
        <f>IF('Peak Areas'!AG23=0,0,((('Peak Areas'!AG23*Coefficients!$G$7+Coefficients!$H$7)*$G27)))</f>
        <v>0.10179489013116129</v>
      </c>
      <c r="AD27" s="25">
        <f>IF('Peak Areas'!AH23=0,0,((('Peak Areas'!AH23*Coefficients!$G$6+Coefficients!$H$6)*$G27)))</f>
        <v>1.7549421442096436</v>
      </c>
      <c r="AF27" s="25">
        <f>IF('Peak Areas'!L23=0,0,((('Peak Areas'!L23*Coefficients!$G$22+Coefficients!$H$22)*$G27)))</f>
        <v>0</v>
      </c>
      <c r="AG27" s="25">
        <f t="shared" si="0"/>
        <v>25.268428020850163</v>
      </c>
      <c r="AH27" s="25">
        <f t="shared" si="1"/>
        <v>28.851991579960035</v>
      </c>
    </row>
    <row r="28" spans="1:34">
      <c r="A28" s="2">
        <f>'Peak Areas'!A24</f>
        <v>14</v>
      </c>
      <c r="B28" s="57">
        <f>'Peak Areas'!B24</f>
        <v>45056</v>
      </c>
      <c r="C28" s="2" t="str">
        <f>'Peak Areas'!C24</f>
        <v>Clambank Landing</v>
      </c>
      <c r="D28" s="2">
        <f>'Peak Areas'!D24</f>
        <v>0</v>
      </c>
      <c r="E28" s="2">
        <f>'Peak Areas'!E24</f>
        <v>0</v>
      </c>
      <c r="F28" s="25">
        <f>'Peak Areas'!F24</f>
        <v>0.15</v>
      </c>
      <c r="G28" s="25">
        <f>((1/'Peak Areas'!$G24)*(('Peak Areas'!$H24+('Internal Standard'!$E$10/1000))/'Peak Areas'!$F24)*'Peak Areas'!$J24)*H28</f>
        <v>4.2779311113792545E-2</v>
      </c>
      <c r="H28" s="25">
        <f>(('Internal Standard'!$F$13*('Peak Areas'!G24/'Internal Standard'!$C$10))/'Peak Areas'!K24)</f>
        <v>1.0694827778448135</v>
      </c>
      <c r="I28" s="25">
        <f>IF('Peak Areas'!M24=0,0,((('Peak Areas'!M24*Coefficients!$G$21+Coefficients!$H$21)*$G28)))</f>
        <v>0</v>
      </c>
      <c r="J28" s="25">
        <f>IF('Peak Areas'!N24=0,0,((('Peak Areas'!N24*Coefficients!$G$20+Coefficients!$H$20)*$G28)))</f>
        <v>3.3845390836122746</v>
      </c>
      <c r="K28" s="25">
        <f>IF('Peak Areas'!O24=0,0,((('Peak Areas'!O24*Coefficients!$G$41+Coefficients!$H$41)*$G28)))</f>
        <v>0</v>
      </c>
      <c r="L28" s="25">
        <f>IF('Peak Areas'!P24=0,0,((('Peak Areas'!P24*Coefficients!$G$10+Coefficients!$H$10)*$G28)))</f>
        <v>0</v>
      </c>
      <c r="M28" s="25">
        <f>IF('Peak Areas'!Q24=0,0,((('Peak Areas'!Q24*Coefficients!$G$32+Coefficients!$H$32)*$G28)))</f>
        <v>9.3543048561877118</v>
      </c>
      <c r="N28" s="25">
        <f>IF('Peak Areas'!R24=0,0,((('Peak Areas'!R24*Coefficients!$G$11+Coefficients!$H$11)*$G28)))</f>
        <v>0</v>
      </c>
      <c r="O28" s="25">
        <f>IF('Peak Areas'!S24=0,0,((('Peak Areas'!S24*Coefficients!$G$39+Coefficients!$H$39)*$G28)))</f>
        <v>0</v>
      </c>
      <c r="P28" s="25">
        <f>IF('Peak Areas'!T24=0,0,((('Peak Areas'!T24*Coefficients!$G$46+Coefficients!$H$46)*$G28)))</f>
        <v>0</v>
      </c>
      <c r="Q28" s="25">
        <f>IF('Peak Areas'!U24=0,0,((('Peak Areas'!U24*Coefficients!$G$51+Coefficients!$H$51)*$G28)))</f>
        <v>0.93460100911333299</v>
      </c>
      <c r="R28" s="25">
        <f>IF('Peak Areas'!V24=0,0,((('Peak Areas'!V24*Coefficients!$G$26+Coefficients!$H$26)*$G28)))</f>
        <v>1.2263985964912125</v>
      </c>
      <c r="S28" s="25">
        <f>IF('Peak Areas'!W24=0,0,((('Peak Areas'!W24*Coefficients!$G$13+Coefficients!$H$13)*$G28)))</f>
        <v>0.18778879183179412</v>
      </c>
      <c r="T28" s="25">
        <f>IF('Peak Areas'!X24=0,0,((('Peak Areas'!X24*Coefficients!$G$12+Coefficients!$H$12)*$G28)))</f>
        <v>0.34358971420643758</v>
      </c>
      <c r="U28" s="25">
        <f>IF('Peak Areas'!Y24=0,0,((('Peak Areas'!Y24*Coefficients!$G$27+Coefficients!$H$27)*$G28)))</f>
        <v>0.26359794312934953</v>
      </c>
      <c r="V28" s="25">
        <f>IF('Peak Areas'!Z24=0,0,((('Peak Areas'!Z24*Coefficients!$G$34+Coefficients!$H$34)*$G28)))</f>
        <v>9.0574725884545113E-2</v>
      </c>
      <c r="W28" s="25">
        <f>IF('Peak Areas'!AA24=0,0,((('Peak Areas'!AA24*Coefficients!$G$52+Coefficients!$H$52)*$G28)))</f>
        <v>6.0749140148295508E-2</v>
      </c>
      <c r="X28" s="25">
        <f>IF('Peak Areas'!AB24=0,0,((('Peak Areas'!AB24*Coefficients!$G$33+Coefficients!$H$33)*$G28)))</f>
        <v>0</v>
      </c>
      <c r="Y28" s="25">
        <f>IF('Peak Areas'!AC24=0,0,((('Peak Areas'!AC24*Coefficients!$G$19+Coefficients!$H$19)*$G28)))</f>
        <v>0.4253131675216929</v>
      </c>
      <c r="Z28" s="25">
        <f>IF('Peak Areas'!AD24=0,0,((('Peak Areas'!AD24*Coefficients!$G$18+Coefficients!$H$18)*$G28)))</f>
        <v>2.0264804254619992</v>
      </c>
      <c r="AA28" s="25">
        <f>IF('Peak Areas'!AE24=0,0,((('Peak Areas'!AE24*Coefficients!$G$18+Coefficients!$H$18)*$G28)))</f>
        <v>17.865315213093208</v>
      </c>
      <c r="AB28" s="25">
        <f>IF('Peak Areas'!AF24=0,0,((('Peak Areas'!AF24*Coefficients!$G$18+Coefficients!$H$18)*$G28)))</f>
        <v>0.8751671082400273</v>
      </c>
      <c r="AC28" s="25">
        <f>IF('Peak Areas'!AG24=0,0,((('Peak Areas'!AG24*Coefficients!$G$7+Coefficients!$H$7)*$G28)))</f>
        <v>8.3045454880738778E-2</v>
      </c>
      <c r="AD28" s="25">
        <f>IF('Peak Areas'!AH24=0,0,((('Peak Areas'!AH24*Coefficients!$G$6+Coefficients!$H$6)*$G28)))</f>
        <v>1.3101539742861223</v>
      </c>
      <c r="AF28" s="25">
        <f>IF('Peak Areas'!L24=0,0,((('Peak Areas'!L24*Coefficients!$G$22+Coefficients!$H$22)*$G28)))</f>
        <v>0</v>
      </c>
      <c r="AG28" s="25">
        <f t="shared" si="0"/>
        <v>17.865315213093208</v>
      </c>
      <c r="AH28" s="25">
        <f t="shared" si="1"/>
        <v>20.766962746795237</v>
      </c>
    </row>
    <row r="29" spans="1:34">
      <c r="A29" s="2">
        <f>'Peak Areas'!A25</f>
        <v>15</v>
      </c>
      <c r="B29" s="57">
        <f>'Peak Areas'!B25</f>
        <v>45056</v>
      </c>
      <c r="C29" s="2" t="str">
        <f>'Peak Areas'!C25</f>
        <v>Clambank Landing</v>
      </c>
      <c r="D29" s="2">
        <f>'Peak Areas'!D25</f>
        <v>0</v>
      </c>
      <c r="E29" s="2">
        <f>'Peak Areas'!E25</f>
        <v>0</v>
      </c>
      <c r="F29" s="25">
        <f>'Peak Areas'!F25</f>
        <v>0.15</v>
      </c>
      <c r="G29" s="25">
        <f>((1/'Peak Areas'!$G25)*(('Peak Areas'!$H25+('Internal Standard'!$E$10/1000))/'Peak Areas'!$F25)*'Peak Areas'!$J25)*H29</f>
        <v>4.4029345351168939E-2</v>
      </c>
      <c r="H29" s="25">
        <f>(('Internal Standard'!$F$13*('Peak Areas'!G25/'Internal Standard'!$C$10))/'Peak Areas'!K25)</f>
        <v>1.1007336337792233</v>
      </c>
      <c r="I29" s="25">
        <f>IF('Peak Areas'!M25=0,0,((('Peak Areas'!M25*Coefficients!$G$21+Coefficients!$H$21)*$G29)))</f>
        <v>0</v>
      </c>
      <c r="J29" s="25">
        <f>IF('Peak Areas'!N25=0,0,((('Peak Areas'!N25*Coefficients!$G$20+Coefficients!$H$20)*$G29)))</f>
        <v>2.4615133205477591</v>
      </c>
      <c r="K29" s="25">
        <f>IF('Peak Areas'!O25=0,0,((('Peak Areas'!O25*Coefficients!$G$41+Coefficients!$H$41)*$G29)))</f>
        <v>0</v>
      </c>
      <c r="L29" s="25">
        <f>IF('Peak Areas'!P25=0,0,((('Peak Areas'!P25*Coefficients!$G$10+Coefficients!$H$10)*$G29)))</f>
        <v>0</v>
      </c>
      <c r="M29" s="25">
        <f>IF('Peak Areas'!Q25=0,0,((('Peak Areas'!Q25*Coefficients!$G$32+Coefficients!$H$32)*$G29)))</f>
        <v>7.1648333482912143</v>
      </c>
      <c r="N29" s="25">
        <f>IF('Peak Areas'!R25=0,0,((('Peak Areas'!R25*Coefficients!$G$11+Coefficients!$H$11)*$G29)))</f>
        <v>0</v>
      </c>
      <c r="O29" s="25">
        <f>IF('Peak Areas'!S25=0,0,((('Peak Areas'!S25*Coefficients!$G$39+Coefficients!$H$39)*$G29)))</f>
        <v>0</v>
      </c>
      <c r="P29" s="25">
        <f>IF('Peak Areas'!T25=0,0,((('Peak Areas'!T25*Coefficients!$G$46+Coefficients!$H$46)*$G29)))</f>
        <v>0</v>
      </c>
      <c r="Q29" s="25">
        <f>IF('Peak Areas'!U25=0,0,((('Peak Areas'!U25*Coefficients!$G$51+Coefficients!$H$51)*$G29)))</f>
        <v>0.62013853207551328</v>
      </c>
      <c r="R29" s="25">
        <f>IF('Peak Areas'!V25=0,0,((('Peak Areas'!V25*Coefficients!$G$26+Coefficients!$H$26)*$G29)))</f>
        <v>1.042069393172308</v>
      </c>
      <c r="S29" s="25">
        <f>IF('Peak Areas'!W25=0,0,((('Peak Areas'!W25*Coefficients!$G$13+Coefficients!$H$13)*$G29)))</f>
        <v>0.12623985015308634</v>
      </c>
      <c r="T29" s="25">
        <f>IF('Peak Areas'!X25=0,0,((('Peak Areas'!X25*Coefficients!$G$12+Coefficients!$H$12)*$G29)))</f>
        <v>0.24396197626689201</v>
      </c>
      <c r="U29" s="25">
        <f>IF('Peak Areas'!Y25=0,0,((('Peak Areas'!Y25*Coefficients!$G$27+Coefficients!$H$27)*$G29)))</f>
        <v>0.21622034152771494</v>
      </c>
      <c r="V29" s="25">
        <f>IF('Peak Areas'!Z25=0,0,((('Peak Areas'!Z25*Coefficients!$G$34+Coefficients!$H$34)*$G29)))</f>
        <v>8.8697627036633406E-2</v>
      </c>
      <c r="W29" s="25">
        <f>IF('Peak Areas'!AA25=0,0,((('Peak Areas'!AA25*Coefficients!$G$52+Coefficients!$H$52)*$G29)))</f>
        <v>5.9248787070946871E-2</v>
      </c>
      <c r="X29" s="25">
        <f>IF('Peak Areas'!AB25=0,0,((('Peak Areas'!AB25*Coefficients!$G$33+Coefficients!$H$33)*$G29)))</f>
        <v>0</v>
      </c>
      <c r="Y29" s="25">
        <f>IF('Peak Areas'!AC25=0,0,((('Peak Areas'!AC25*Coefficients!$G$19+Coefficients!$H$19)*$G29)))</f>
        <v>0.35317173105427091</v>
      </c>
      <c r="Z29" s="25">
        <f>IF('Peak Areas'!AD25=0,0,((('Peak Areas'!AD25*Coefficients!$G$18+Coefficients!$H$18)*$G29)))</f>
        <v>1.5748979030499852</v>
      </c>
      <c r="AA29" s="25">
        <f>IF('Peak Areas'!AE25=0,0,((('Peak Areas'!AE25*Coefficients!$G$18+Coefficients!$H$18)*$G29)))</f>
        <v>13.897818055614501</v>
      </c>
      <c r="AB29" s="25">
        <f>IF('Peak Areas'!AF25=0,0,((('Peak Areas'!AF25*Coefficients!$G$18+Coefficients!$H$18)*$G29)))</f>
        <v>0.71479556617606854</v>
      </c>
      <c r="AC29" s="25">
        <f>IF('Peak Areas'!AG25=0,0,((('Peak Areas'!AG25*Coefficients!$G$7+Coefficients!$H$7)*$G29)))</f>
        <v>0</v>
      </c>
      <c r="AD29" s="25">
        <f>IF('Peak Areas'!AH25=0,0,((('Peak Areas'!AH25*Coefficients!$G$6+Coefficients!$H$6)*$G29)))</f>
        <v>1.0468674906759128</v>
      </c>
      <c r="AF29" s="25">
        <f>IF('Peak Areas'!L25=0,0,((('Peak Areas'!L25*Coefficients!$G$22+Coefficients!$H$22)*$G29)))</f>
        <v>0</v>
      </c>
      <c r="AG29" s="25">
        <f t="shared" si="0"/>
        <v>13.897818055614501</v>
      </c>
      <c r="AH29" s="25">
        <f t="shared" si="1"/>
        <v>16.187511524840556</v>
      </c>
    </row>
    <row r="30" spans="1:34">
      <c r="A30" s="2">
        <f>'Peak Areas'!A26</f>
        <v>16</v>
      </c>
      <c r="B30" s="57">
        <f>'Peak Areas'!B26</f>
        <v>45056</v>
      </c>
      <c r="C30" s="2" t="str">
        <f>'Peak Areas'!C26</f>
        <v>Clambank Landing</v>
      </c>
      <c r="D30" s="2">
        <f>'Peak Areas'!D26</f>
        <v>0</v>
      </c>
      <c r="E30" s="2">
        <f>'Peak Areas'!E26</f>
        <v>0</v>
      </c>
      <c r="F30" s="25">
        <f>'Peak Areas'!F26</f>
        <v>0.15</v>
      </c>
      <c r="G30" s="25">
        <f>((1/'Peak Areas'!$G26)*(('Peak Areas'!$H26+('Internal Standard'!$E$10/1000))/'Peak Areas'!$F26)*'Peak Areas'!$J26)*H30</f>
        <v>4.0814661101914257E-2</v>
      </c>
      <c r="H30" s="25">
        <f>(('Internal Standard'!$F$13*('Peak Areas'!G26/'Internal Standard'!$C$10))/'Peak Areas'!K26)</f>
        <v>1.0203665275478562</v>
      </c>
      <c r="I30" s="25">
        <f>IF('Peak Areas'!M26=0,0,((('Peak Areas'!M26*Coefficients!$G$21+Coefficients!$H$21)*$G30)))</f>
        <v>0</v>
      </c>
      <c r="J30" s="25">
        <f>IF('Peak Areas'!N26=0,0,((('Peak Areas'!N26*Coefficients!$G$20+Coefficients!$H$20)*$G30)))</f>
        <v>0.79964414158722108</v>
      </c>
      <c r="K30" s="25">
        <f>IF('Peak Areas'!O26=0,0,((('Peak Areas'!O26*Coefficients!$G$41+Coefficients!$H$41)*$G30)))</f>
        <v>0</v>
      </c>
      <c r="L30" s="25">
        <f>IF('Peak Areas'!P26=0,0,((('Peak Areas'!P26*Coefficients!$G$10+Coefficients!$H$10)*$G30)))</f>
        <v>0</v>
      </c>
      <c r="M30" s="25">
        <f>IF('Peak Areas'!Q26=0,0,((('Peak Areas'!Q26*Coefficients!$G$32+Coefficients!$H$32)*$G30)))</f>
        <v>2.6895247418152795</v>
      </c>
      <c r="N30" s="25">
        <f>IF('Peak Areas'!R26=0,0,((('Peak Areas'!R26*Coefficients!$G$11+Coefficients!$H$11)*$G30)))</f>
        <v>0</v>
      </c>
      <c r="O30" s="25">
        <f>IF('Peak Areas'!S26=0,0,((('Peak Areas'!S26*Coefficients!$G$39+Coefficients!$H$39)*$G30)))</f>
        <v>0</v>
      </c>
      <c r="P30" s="25">
        <f>IF('Peak Areas'!T26=0,0,((('Peak Areas'!T26*Coefficients!$G$46+Coefficients!$H$46)*$G30)))</f>
        <v>0</v>
      </c>
      <c r="Q30" s="25">
        <f>IF('Peak Areas'!U26=0,0,((('Peak Areas'!U26*Coefficients!$G$51+Coefficients!$H$51)*$G30)))</f>
        <v>0.18771105189569451</v>
      </c>
      <c r="R30" s="25">
        <f>IF('Peak Areas'!V26=0,0,((('Peak Areas'!V26*Coefficients!$G$26+Coefficients!$H$26)*$G30)))</f>
        <v>0.54046209491725394</v>
      </c>
      <c r="S30" s="25">
        <f>IF('Peak Areas'!W26=0,0,((('Peak Areas'!W26*Coefficients!$G$13+Coefficients!$H$13)*$G30)))</f>
        <v>7.7378114263161449E-2</v>
      </c>
      <c r="T30" s="25">
        <f>IF('Peak Areas'!X26=0,0,((('Peak Areas'!X26*Coefficients!$G$12+Coefficients!$H$12)*$G30)))</f>
        <v>0.20053186842212384</v>
      </c>
      <c r="U30" s="25">
        <f>IF('Peak Areas'!Y26=0,0,((('Peak Areas'!Y26*Coefficients!$G$27+Coefficients!$H$27)*$G30)))</f>
        <v>9.9208057302031069E-2</v>
      </c>
      <c r="V30" s="25">
        <f>IF('Peak Areas'!Z26=0,0,((('Peak Areas'!Z26*Coefficients!$G$34+Coefficients!$H$34)*$G30)))</f>
        <v>4.9865315527658625E-2</v>
      </c>
      <c r="W30" s="25">
        <f>IF('Peak Areas'!AA26=0,0,((('Peak Areas'!AA26*Coefficients!$G$52+Coefficients!$H$52)*$G30)))</f>
        <v>4.441630235038356E-2</v>
      </c>
      <c r="X30" s="25">
        <f>IF('Peak Areas'!AB26=0,0,((('Peak Areas'!AB26*Coefficients!$G$33+Coefficients!$H$33)*$G30)))</f>
        <v>0</v>
      </c>
      <c r="Y30" s="25">
        <f>IF('Peak Areas'!AC26=0,0,((('Peak Areas'!AC26*Coefficients!$G$19+Coefficients!$H$19)*$G30)))</f>
        <v>0.21637163959849853</v>
      </c>
      <c r="Z30" s="25">
        <f>IF('Peak Areas'!AD26=0,0,((('Peak Areas'!AD26*Coefficients!$G$18+Coefficients!$H$18)*$G30)))</f>
        <v>0.50554890451007273</v>
      </c>
      <c r="AA30" s="25">
        <f>IF('Peak Areas'!AE26=0,0,((('Peak Areas'!AE26*Coefficients!$G$18+Coefficients!$H$18)*$G30)))</f>
        <v>6.0374526961958219</v>
      </c>
      <c r="AB30" s="25">
        <f>IF('Peak Areas'!AF26=0,0,((('Peak Areas'!AF26*Coefficients!$G$18+Coefficients!$H$18)*$G30)))</f>
        <v>0.33301216073299689</v>
      </c>
      <c r="AC30" s="25">
        <f>IF('Peak Areas'!AG26=0,0,((('Peak Areas'!AG26*Coefficients!$G$7+Coefficients!$H$7)*$G30)))</f>
        <v>0</v>
      </c>
      <c r="AD30" s="25">
        <f>IF('Peak Areas'!AH26=0,0,((('Peak Areas'!AH26*Coefficients!$G$6+Coefficients!$H$6)*$G30)))</f>
        <v>0.42143592176547373</v>
      </c>
      <c r="AF30" s="25">
        <f>IF('Peak Areas'!L26=0,0,((('Peak Areas'!L26*Coefficients!$G$22+Coefficients!$H$22)*$G30)))</f>
        <v>0.14021705873191193</v>
      </c>
      <c r="AG30" s="25">
        <f t="shared" si="0"/>
        <v>6.1776697549277335</v>
      </c>
      <c r="AH30" s="25">
        <f t="shared" si="1"/>
        <v>7.0162308201708026</v>
      </c>
    </row>
    <row r="31" spans="1:34">
      <c r="A31" s="2">
        <f>'Peak Areas'!A27</f>
        <v>17</v>
      </c>
      <c r="B31" s="57">
        <f>'Peak Areas'!B27</f>
        <v>45056</v>
      </c>
      <c r="C31" s="2" t="str">
        <f>'Peak Areas'!C27</f>
        <v>Clambank Landing</v>
      </c>
      <c r="D31" s="2">
        <f>'Peak Areas'!D27</f>
        <v>0</v>
      </c>
      <c r="E31" s="2">
        <f>'Peak Areas'!E27</f>
        <v>0</v>
      </c>
      <c r="F31" s="25">
        <f>'Peak Areas'!F27</f>
        <v>0.15</v>
      </c>
      <c r="G31" s="25">
        <f>((1/'Peak Areas'!$G27)*(('Peak Areas'!$H27+('Internal Standard'!$E$10/1000))/'Peak Areas'!$F27)*'Peak Areas'!$J27)*H31</f>
        <v>4.0637867098156241E-2</v>
      </c>
      <c r="H31" s="25">
        <f>(('Internal Standard'!$F$13*('Peak Areas'!G27/'Internal Standard'!$C$10))/'Peak Areas'!K27)</f>
        <v>1.0159466774539059</v>
      </c>
      <c r="I31" s="25">
        <f>IF('Peak Areas'!M27=0,0,((('Peak Areas'!M27*Coefficients!$G$21+Coefficients!$H$21)*$G31)))</f>
        <v>0</v>
      </c>
      <c r="J31" s="25">
        <f>IF('Peak Areas'!N27=0,0,((('Peak Areas'!N27*Coefficients!$G$20+Coefficients!$H$20)*$G31)))</f>
        <v>0.48710251545392819</v>
      </c>
      <c r="K31" s="25">
        <f>IF('Peak Areas'!O27=0,0,((('Peak Areas'!O27*Coefficients!$G$41+Coefficients!$H$41)*$G31)))</f>
        <v>0</v>
      </c>
      <c r="L31" s="25">
        <f>IF('Peak Areas'!P27=0,0,((('Peak Areas'!P27*Coefficients!$G$10+Coefficients!$H$10)*$G31)))</f>
        <v>0</v>
      </c>
      <c r="M31" s="25">
        <f>IF('Peak Areas'!Q27=0,0,((('Peak Areas'!Q27*Coefficients!$G$32+Coefficients!$H$32)*$G31)))</f>
        <v>1.9820424613142538</v>
      </c>
      <c r="N31" s="25">
        <f>IF('Peak Areas'!R27=0,0,((('Peak Areas'!R27*Coefficients!$G$11+Coefficients!$H$11)*$G31)))</f>
        <v>0</v>
      </c>
      <c r="O31" s="25">
        <f>IF('Peak Areas'!S27=0,0,((('Peak Areas'!S27*Coefficients!$G$39+Coefficients!$H$39)*$G31)))</f>
        <v>0</v>
      </c>
      <c r="P31" s="25">
        <f>IF('Peak Areas'!T27=0,0,((('Peak Areas'!T27*Coefficients!$G$46+Coefficients!$H$46)*$G31)))</f>
        <v>0</v>
      </c>
      <c r="Q31" s="25">
        <f>IF('Peak Areas'!U27=0,0,((('Peak Areas'!U27*Coefficients!$G$51+Coefficients!$H$51)*$G31)))</f>
        <v>8.8096280719759432E-2</v>
      </c>
      <c r="R31" s="25">
        <f>IF('Peak Areas'!V27=0,0,((('Peak Areas'!V27*Coefficients!$G$26+Coefficients!$H$26)*$G31)))</f>
        <v>0.44919993017065513</v>
      </c>
      <c r="S31" s="25">
        <f>IF('Peak Areas'!W27=0,0,((('Peak Areas'!W27*Coefficients!$G$13+Coefficients!$H$13)*$G31)))</f>
        <v>8.692570393453973E-2</v>
      </c>
      <c r="T31" s="25">
        <f>IF('Peak Areas'!X27=0,0,((('Peak Areas'!X27*Coefficients!$G$12+Coefficients!$H$12)*$G31)))</f>
        <v>0.16057480478422956</v>
      </c>
      <c r="U31" s="25">
        <f>IF('Peak Areas'!Y27=0,0,((('Peak Areas'!Y27*Coefficients!$G$27+Coefficients!$H$27)*$G31)))</f>
        <v>0.11760266421885668</v>
      </c>
      <c r="V31" s="25">
        <f>IF('Peak Areas'!Z27=0,0,((('Peak Areas'!Z27*Coefficients!$G$34+Coefficients!$H$34)*$G31)))</f>
        <v>4.6558520339874419E-2</v>
      </c>
      <c r="W31" s="25">
        <f>IF('Peak Areas'!AA27=0,0,((('Peak Areas'!AA27*Coefficients!$G$52+Coefficients!$H$52)*$G31)))</f>
        <v>4.1165945241382958E-2</v>
      </c>
      <c r="X31" s="25">
        <f>IF('Peak Areas'!AB27=0,0,((('Peak Areas'!AB27*Coefficients!$G$33+Coefficients!$H$33)*$G31)))</f>
        <v>0</v>
      </c>
      <c r="Y31" s="25">
        <f>IF('Peak Areas'!AC27=0,0,((('Peak Areas'!AC27*Coefficients!$G$19+Coefficients!$H$19)*$G31)))</f>
        <v>0.17198809032529158</v>
      </c>
      <c r="Z31" s="25">
        <f>IF('Peak Areas'!AD27=0,0,((('Peak Areas'!AD27*Coefficients!$G$18+Coefficients!$H$18)*$G31)))</f>
        <v>0.13322908717547963</v>
      </c>
      <c r="AA31" s="25">
        <f>IF('Peak Areas'!AE27=0,0,((('Peak Areas'!AE27*Coefficients!$G$18+Coefficients!$H$18)*$G31)))</f>
        <v>4.3892354051559375</v>
      </c>
      <c r="AB31" s="25">
        <f>IF('Peak Areas'!AF27=0,0,((('Peak Areas'!AF27*Coefficients!$G$18+Coefficients!$H$18)*$G31)))</f>
        <v>0.25344197788312234</v>
      </c>
      <c r="AC31" s="25">
        <f>IF('Peak Areas'!AG27=0,0,((('Peak Areas'!AG27*Coefficients!$G$7+Coefficients!$H$7)*$G31)))</f>
        <v>0</v>
      </c>
      <c r="AD31" s="25">
        <f>IF('Peak Areas'!AH27=0,0,((('Peak Areas'!AH27*Coefficients!$G$6+Coefficients!$H$6)*$G31)))</f>
        <v>0.26377370221240048</v>
      </c>
      <c r="AF31" s="25">
        <f>IF('Peak Areas'!L27=0,0,((('Peak Areas'!L27*Coefficients!$G$22+Coefficients!$H$22)*$G31)))</f>
        <v>7.2931316738287788E-2</v>
      </c>
      <c r="AG31" s="25">
        <f t="shared" si="0"/>
        <v>4.4621667218942251</v>
      </c>
      <c r="AH31" s="25">
        <f t="shared" si="1"/>
        <v>4.848837786952827</v>
      </c>
    </row>
    <row r="32" spans="1:34">
      <c r="A32" s="2">
        <f>'Peak Areas'!A28</f>
        <v>18</v>
      </c>
      <c r="B32" s="57">
        <f>'Peak Areas'!B28</f>
        <v>45056</v>
      </c>
      <c r="C32" s="2" t="str">
        <f>'Peak Areas'!C28</f>
        <v>Clambank Landing</v>
      </c>
      <c r="D32" s="2">
        <f>'Peak Areas'!D28</f>
        <v>0</v>
      </c>
      <c r="E32" s="2">
        <f>'Peak Areas'!E28</f>
        <v>0</v>
      </c>
      <c r="F32" s="25">
        <f>'Peak Areas'!F28</f>
        <v>0.15</v>
      </c>
      <c r="G32" s="25">
        <f>((1/'Peak Areas'!$G28)*(('Peak Areas'!$H28+('Internal Standard'!$E$10/1000))/'Peak Areas'!$F28)*'Peak Areas'!$J28)*H32</f>
        <v>3.9993557164741254E-2</v>
      </c>
      <c r="H32" s="25">
        <f>(('Internal Standard'!$F$13*('Peak Areas'!G28/'Internal Standard'!$C$10))/'Peak Areas'!K28)</f>
        <v>0.99983892911853112</v>
      </c>
      <c r="I32" s="25">
        <f>IF('Peak Areas'!M28=0,0,((('Peak Areas'!M28*Coefficients!$G$21+Coefficients!$H$21)*$G32)))</f>
        <v>0</v>
      </c>
      <c r="J32" s="25">
        <f>IF('Peak Areas'!N28=0,0,((('Peak Areas'!N28*Coefficients!$G$20+Coefficients!$H$20)*$G32)))</f>
        <v>0.40624660941171803</v>
      </c>
      <c r="K32" s="25">
        <f>IF('Peak Areas'!O28=0,0,((('Peak Areas'!O28*Coefficients!$G$41+Coefficients!$H$41)*$G32)))</f>
        <v>0</v>
      </c>
      <c r="L32" s="25">
        <f>IF('Peak Areas'!P28=0,0,((('Peak Areas'!P28*Coefficients!$G$10+Coefficients!$H$10)*$G32)))</f>
        <v>0</v>
      </c>
      <c r="M32" s="25">
        <f>IF('Peak Areas'!Q28=0,0,((('Peak Areas'!Q28*Coefficients!$G$32+Coefficients!$H$32)*$G32)))</f>
        <v>1.8609561435054855</v>
      </c>
      <c r="N32" s="25">
        <f>IF('Peak Areas'!R28=0,0,((('Peak Areas'!R28*Coefficients!$G$11+Coefficients!$H$11)*$G32)))</f>
        <v>0</v>
      </c>
      <c r="O32" s="25">
        <f>IF('Peak Areas'!S28=0,0,((('Peak Areas'!S28*Coefficients!$G$39+Coefficients!$H$39)*$G32)))</f>
        <v>0.11504821577240208</v>
      </c>
      <c r="P32" s="25">
        <f>IF('Peak Areas'!T28=0,0,((('Peak Areas'!T28*Coefficients!$G$46+Coefficients!$H$46)*$G32)))</f>
        <v>0</v>
      </c>
      <c r="Q32" s="25">
        <f>IF('Peak Areas'!U28=0,0,((('Peak Areas'!U28*Coefficients!$G$51+Coefficients!$H$51)*$G32)))</f>
        <v>6.9809628216627326E-2</v>
      </c>
      <c r="R32" s="25">
        <f>IF('Peak Areas'!V28=0,0,((('Peak Areas'!V28*Coefficients!$G$26+Coefficients!$H$26)*$G32)))</f>
        <v>0.41498796586546799</v>
      </c>
      <c r="S32" s="25">
        <f>IF('Peak Areas'!W28=0,0,((('Peak Areas'!W28*Coefficients!$G$13+Coefficients!$H$13)*$G32)))</f>
        <v>6.4122505434076452E-2</v>
      </c>
      <c r="T32" s="25">
        <f>IF('Peak Areas'!X28=0,0,((('Peak Areas'!X28*Coefficients!$G$12+Coefficients!$H$12)*$G32)))</f>
        <v>9.9122944204280278E-2</v>
      </c>
      <c r="U32" s="25">
        <f>IF('Peak Areas'!Y28=0,0,((('Peak Areas'!Y28*Coefficients!$G$27+Coefficients!$H$27)*$G32)))</f>
        <v>0.12855793383965433</v>
      </c>
      <c r="V32" s="25">
        <f>IF('Peak Areas'!Z28=0,0,((('Peak Areas'!Z28*Coefficients!$G$34+Coefficients!$H$34)*$G32)))</f>
        <v>4.1911368413829489E-2</v>
      </c>
      <c r="W32" s="25">
        <f>IF('Peak Areas'!AA28=0,0,((('Peak Areas'!AA28*Coefficients!$G$52+Coefficients!$H$52)*$G32)))</f>
        <v>4.3351553450186271E-2</v>
      </c>
      <c r="X32" s="25">
        <f>IF('Peak Areas'!AB28=0,0,((('Peak Areas'!AB28*Coefficients!$G$33+Coefficients!$H$33)*$G32)))</f>
        <v>0</v>
      </c>
      <c r="Y32" s="25">
        <f>IF('Peak Areas'!AC28=0,0,((('Peak Areas'!AC28*Coefficients!$G$19+Coefficients!$H$19)*$G32)))</f>
        <v>0.1652863388948482</v>
      </c>
      <c r="Z32" s="25">
        <f>IF('Peak Areas'!AD28=0,0,((('Peak Areas'!AD28*Coefficients!$G$18+Coefficients!$H$18)*$G32)))</f>
        <v>0.11495804962268293</v>
      </c>
      <c r="AA32" s="25">
        <f>IF('Peak Areas'!AE28=0,0,((('Peak Areas'!AE28*Coefficients!$G$18+Coefficients!$H$18)*$G32)))</f>
        <v>4.1810190086937169</v>
      </c>
      <c r="AB32" s="25">
        <f>IF('Peak Areas'!AF28=0,0,((('Peak Areas'!AF28*Coefficients!$G$18+Coefficients!$H$18)*$G32)))</f>
        <v>0.22324838219344278</v>
      </c>
      <c r="AC32" s="25">
        <f>IF('Peak Areas'!AG28=0,0,((('Peak Areas'!AG28*Coefficients!$G$7+Coefficients!$H$7)*$G32)))</f>
        <v>0</v>
      </c>
      <c r="AD32" s="25">
        <f>IF('Peak Areas'!AH28=0,0,((('Peak Areas'!AH28*Coefficients!$G$6+Coefficients!$H$6)*$G32)))</f>
        <v>0.24821128087761019</v>
      </c>
      <c r="AF32" s="25">
        <f>IF('Peak Areas'!L28=0,0,((('Peak Areas'!L28*Coefficients!$G$22+Coefficients!$H$22)*$G32)))</f>
        <v>0</v>
      </c>
      <c r="AG32" s="25">
        <f t="shared" si="0"/>
        <v>4.1810190086937169</v>
      </c>
      <c r="AH32" s="25">
        <f t="shared" si="1"/>
        <v>4.5192254405098424</v>
      </c>
    </row>
    <row r="33" spans="1:34">
      <c r="A33" s="2">
        <f>'Peak Areas'!A29</f>
        <v>19</v>
      </c>
      <c r="B33" s="57">
        <f>'Peak Areas'!B29</f>
        <v>45056</v>
      </c>
      <c r="C33" s="2" t="str">
        <f>'Peak Areas'!C29</f>
        <v>Clambank Landing</v>
      </c>
      <c r="D33" s="2">
        <f>'Peak Areas'!D29</f>
        <v>0</v>
      </c>
      <c r="E33" s="2">
        <f>'Peak Areas'!E29</f>
        <v>0</v>
      </c>
      <c r="F33" s="25">
        <f>'Peak Areas'!F29</f>
        <v>0.15</v>
      </c>
      <c r="G33" s="25">
        <f>((1/'Peak Areas'!$G29)*(('Peak Areas'!$H29+('Internal Standard'!$E$10/1000))/'Peak Areas'!$F29)*'Peak Areas'!$J29)*H33</f>
        <v>4.1431646215634506E-2</v>
      </c>
      <c r="H33" s="25">
        <f>(('Internal Standard'!$F$13*('Peak Areas'!G29/'Internal Standard'!$C$10))/'Peak Areas'!K29)</f>
        <v>1.0357911553908625</v>
      </c>
      <c r="I33" s="25">
        <f>IF('Peak Areas'!M29=0,0,((('Peak Areas'!M29*Coefficients!$G$21+Coefficients!$H$21)*$G33)))</f>
        <v>0</v>
      </c>
      <c r="J33" s="25">
        <f>IF('Peak Areas'!N29=0,0,((('Peak Areas'!N29*Coefficients!$G$20+Coefficients!$H$20)*$G33)))</f>
        <v>0.38946344613718575</v>
      </c>
      <c r="K33" s="25">
        <f>IF('Peak Areas'!O29=0,0,((('Peak Areas'!O29*Coefficients!$G$41+Coefficients!$H$41)*$G33)))</f>
        <v>0</v>
      </c>
      <c r="L33" s="25">
        <f>IF('Peak Areas'!P29=0,0,((('Peak Areas'!P29*Coefficients!$G$10+Coefficients!$H$10)*$G33)))</f>
        <v>0</v>
      </c>
      <c r="M33" s="25">
        <f>IF('Peak Areas'!Q29=0,0,((('Peak Areas'!Q29*Coefficients!$G$32+Coefficients!$H$32)*$G33)))</f>
        <v>1.7881687041617149</v>
      </c>
      <c r="N33" s="25">
        <f>IF('Peak Areas'!R29=0,0,((('Peak Areas'!R29*Coefficients!$G$11+Coefficients!$H$11)*$G33)))</f>
        <v>0</v>
      </c>
      <c r="O33" s="25">
        <f>IF('Peak Areas'!S29=0,0,((('Peak Areas'!S29*Coefficients!$G$39+Coefficients!$H$39)*$G33)))</f>
        <v>9.0028964243468262E-2</v>
      </c>
      <c r="P33" s="25">
        <f>IF('Peak Areas'!T29=0,0,((('Peak Areas'!T29*Coefficients!$G$46+Coefficients!$H$46)*$G33)))</f>
        <v>0</v>
      </c>
      <c r="Q33" s="25">
        <f>IF('Peak Areas'!U29=0,0,((('Peak Areas'!U29*Coefficients!$G$51+Coefficients!$H$51)*$G33)))</f>
        <v>6.0264869386054368E-2</v>
      </c>
      <c r="R33" s="25">
        <f>IF('Peak Areas'!V29=0,0,((('Peak Areas'!V29*Coefficients!$G$26+Coefficients!$H$26)*$G33)))</f>
        <v>0.42269310449565911</v>
      </c>
      <c r="S33" s="25">
        <f>IF('Peak Areas'!W29=0,0,((('Peak Areas'!W29*Coefficients!$G$13+Coefficients!$H$13)*$G33)))</f>
        <v>6.212835869075644E-2</v>
      </c>
      <c r="T33" s="25">
        <f>IF('Peak Areas'!X29=0,0,((('Peak Areas'!X29*Coefficients!$G$12+Coefficients!$H$12)*$G33)))</f>
        <v>0.12730411602107569</v>
      </c>
      <c r="U33" s="25">
        <f>IF('Peak Areas'!Y29=0,0,((('Peak Areas'!Y29*Coefficients!$G$27+Coefficients!$H$27)*$G33)))</f>
        <v>9.2102116471416154E-2</v>
      </c>
      <c r="V33" s="25">
        <f>IF('Peak Areas'!Z29=0,0,((('Peak Areas'!Z29*Coefficients!$G$34+Coefficients!$H$34)*$G33)))</f>
        <v>4.3922881712743785E-2</v>
      </c>
      <c r="W33" s="25">
        <f>IF('Peak Areas'!AA29=0,0,((('Peak Areas'!AA29*Coefficients!$G$52+Coefficients!$H$52)*$G33)))</f>
        <v>4.3995298532648733E-2</v>
      </c>
      <c r="X33" s="25">
        <f>IF('Peak Areas'!AB29=0,0,((('Peak Areas'!AB29*Coefficients!$G$33+Coefficients!$H$33)*$G33)))</f>
        <v>0</v>
      </c>
      <c r="Y33" s="25">
        <f>IF('Peak Areas'!AC29=0,0,((('Peak Areas'!AC29*Coefficients!$G$19+Coefficients!$H$19)*$G33)))</f>
        <v>0.16410851666576434</v>
      </c>
      <c r="Z33" s="25">
        <f>IF('Peak Areas'!AD29=0,0,((('Peak Areas'!AD29*Coefficients!$G$18+Coefficients!$H$18)*$G33)))</f>
        <v>0</v>
      </c>
      <c r="AA33" s="25">
        <f>IF('Peak Areas'!AE29=0,0,((('Peak Areas'!AE29*Coefficients!$G$18+Coefficients!$H$18)*$G33)))</f>
        <v>3.9961609425216684</v>
      </c>
      <c r="AB33" s="25">
        <f>IF('Peak Areas'!AF29=0,0,((('Peak Areas'!AF29*Coefficients!$G$18+Coefficients!$H$18)*$G33)))</f>
        <v>0.24501311455690419</v>
      </c>
      <c r="AC33" s="25">
        <f>IF('Peak Areas'!AG29=0,0,((('Peak Areas'!AG29*Coefficients!$G$7+Coefficients!$H$7)*$G33)))</f>
        <v>0</v>
      </c>
      <c r="AD33" s="25">
        <f>IF('Peak Areas'!AH29=0,0,((('Peak Areas'!AH29*Coefficients!$G$6+Coefficients!$H$6)*$G33)))</f>
        <v>0.22869143367857458</v>
      </c>
      <c r="AF33" s="25">
        <f>IF('Peak Areas'!L29=0,0,((('Peak Areas'!L29*Coefficients!$G$22+Coefficients!$H$22)*$G33)))</f>
        <v>0</v>
      </c>
      <c r="AG33" s="25">
        <f t="shared" si="0"/>
        <v>3.9961609425216684</v>
      </c>
      <c r="AH33" s="25">
        <f t="shared" si="1"/>
        <v>4.241174057078573</v>
      </c>
    </row>
    <row r="34" spans="1:34">
      <c r="A34" s="2">
        <f>'Peak Areas'!A30</f>
        <v>20</v>
      </c>
      <c r="B34" s="57">
        <f>'Peak Areas'!B30</f>
        <v>45056</v>
      </c>
      <c r="C34" s="2" t="str">
        <f>'Peak Areas'!C30</f>
        <v>Clambank Landing</v>
      </c>
      <c r="D34" s="2">
        <f>'Peak Areas'!D30</f>
        <v>0</v>
      </c>
      <c r="E34" s="2">
        <f>'Peak Areas'!E30</f>
        <v>0</v>
      </c>
      <c r="F34" s="25">
        <f>'Peak Areas'!F30</f>
        <v>0.15</v>
      </c>
      <c r="G34" s="25">
        <f>((1/'Peak Areas'!$G30)*(('Peak Areas'!$H30+('Internal Standard'!$E$10/1000))/'Peak Areas'!$F30)*'Peak Areas'!$J30)*H34</f>
        <v>4.1136451760724745E-2</v>
      </c>
      <c r="H34" s="25">
        <f>(('Internal Standard'!$F$13*('Peak Areas'!G30/'Internal Standard'!$C$10))/'Peak Areas'!K30)</f>
        <v>1.0284112940181185</v>
      </c>
      <c r="I34" s="25">
        <f>IF('Peak Areas'!M30=0,0,((('Peak Areas'!M30*Coefficients!$G$21+Coefficients!$H$21)*$G34)))</f>
        <v>0</v>
      </c>
      <c r="J34" s="25">
        <f>IF('Peak Areas'!N30=0,0,((('Peak Areas'!N30*Coefficients!$G$20+Coefficients!$H$20)*$G34)))</f>
        <v>0.52640124550564193</v>
      </c>
      <c r="K34" s="25">
        <f>IF('Peak Areas'!O30=0,0,((('Peak Areas'!O30*Coefficients!$G$41+Coefficients!$H$41)*$G34)))</f>
        <v>0</v>
      </c>
      <c r="L34" s="25">
        <f>IF('Peak Areas'!P30=0,0,((('Peak Areas'!P30*Coefficients!$G$10+Coefficients!$H$10)*$G34)))</f>
        <v>0</v>
      </c>
      <c r="M34" s="25">
        <f>IF('Peak Areas'!Q30=0,0,((('Peak Areas'!Q30*Coefficients!$G$32+Coefficients!$H$32)*$G34)))</f>
        <v>2.047908893410237</v>
      </c>
      <c r="N34" s="25">
        <f>IF('Peak Areas'!R30=0,0,((('Peak Areas'!R30*Coefficients!$G$11+Coefficients!$H$11)*$G34)))</f>
        <v>0</v>
      </c>
      <c r="O34" s="25">
        <f>IF('Peak Areas'!S30=0,0,((('Peak Areas'!S30*Coefficients!$G$39+Coefficients!$H$39)*$G34)))</f>
        <v>0</v>
      </c>
      <c r="P34" s="25">
        <f>IF('Peak Areas'!T30=0,0,((('Peak Areas'!T30*Coefficients!$G$46+Coefficients!$H$46)*$G34)))</f>
        <v>0</v>
      </c>
      <c r="Q34" s="25">
        <f>IF('Peak Areas'!U30=0,0,((('Peak Areas'!U30*Coefficients!$G$51+Coefficients!$H$51)*$G34)))</f>
        <v>9.1968262076319932E-2</v>
      </c>
      <c r="R34" s="25">
        <f>IF('Peak Areas'!V30=0,0,((('Peak Areas'!V30*Coefficients!$G$26+Coefficients!$H$26)*$G34)))</f>
        <v>0.47148206859393754</v>
      </c>
      <c r="S34" s="25">
        <f>IF('Peak Areas'!W30=0,0,((('Peak Areas'!W30*Coefficients!$G$13+Coefficients!$H$13)*$G34)))</f>
        <v>9.8074631283745675E-2</v>
      </c>
      <c r="T34" s="25">
        <f>IF('Peak Areas'!X30=0,0,((('Peak Areas'!X30*Coefficients!$G$12+Coefficients!$H$12)*$G34)))</f>
        <v>0.15384531508372737</v>
      </c>
      <c r="U34" s="25">
        <f>IF('Peak Areas'!Y30=0,0,((('Peak Areas'!Y30*Coefficients!$G$27+Coefficients!$H$27)*$G34)))</f>
        <v>0.12035490502707957</v>
      </c>
      <c r="V34" s="25">
        <f>IF('Peak Areas'!Z30=0,0,((('Peak Areas'!Z30*Coefficients!$G$34+Coefficients!$H$34)*$G34)))</f>
        <v>4.8433377798387689E-2</v>
      </c>
      <c r="W34" s="25">
        <f>IF('Peak Areas'!AA30=0,0,((('Peak Areas'!AA30*Coefficients!$G$52+Coefficients!$H$52)*$G34)))</f>
        <v>4.1484364453311717E-2</v>
      </c>
      <c r="X34" s="25">
        <f>IF('Peak Areas'!AB30=0,0,((('Peak Areas'!AB30*Coefficients!$G$33+Coefficients!$H$33)*$G34)))</f>
        <v>0</v>
      </c>
      <c r="Y34" s="25">
        <f>IF('Peak Areas'!AC30=0,0,((('Peak Areas'!AC30*Coefficients!$G$19+Coefficients!$H$19)*$G34)))</f>
        <v>0.1852196367767634</v>
      </c>
      <c r="Z34" s="25">
        <f>IF('Peak Areas'!AD30=0,0,((('Peak Areas'!AD30*Coefficients!$G$18+Coefficients!$H$18)*$G34)))</f>
        <v>0.13676359391977161</v>
      </c>
      <c r="AA34" s="25">
        <f>IF('Peak Areas'!AE30=0,0,((('Peak Areas'!AE30*Coefficients!$G$18+Coefficients!$H$18)*$G34)))</f>
        <v>4.4955277667972089</v>
      </c>
      <c r="AB34" s="25">
        <f>IF('Peak Areas'!AF30=0,0,((('Peak Areas'!AF30*Coefficients!$G$18+Coefficients!$H$18)*$G34)))</f>
        <v>0.26810545512372669</v>
      </c>
      <c r="AC34" s="25">
        <f>IF('Peak Areas'!AG30=0,0,((('Peak Areas'!AG30*Coefficients!$G$7+Coefficients!$H$7)*$G34)))</f>
        <v>0</v>
      </c>
      <c r="AD34" s="25">
        <f>IF('Peak Areas'!AH30=0,0,((('Peak Areas'!AH30*Coefficients!$G$6+Coefficients!$H$6)*$G34)))</f>
        <v>0.26538335874073815</v>
      </c>
      <c r="AF34" s="25">
        <f>IF('Peak Areas'!L30=0,0,((('Peak Areas'!L30*Coefficients!$G$22+Coefficients!$H$22)*$G34)))</f>
        <v>8.1867093893401258E-2</v>
      </c>
      <c r="AG34" s="25">
        <f t="shared" si="0"/>
        <v>4.5773948606906103</v>
      </c>
      <c r="AH34" s="25">
        <f t="shared" si="1"/>
        <v>4.9822639097341082</v>
      </c>
    </row>
    <row r="35" spans="1:34">
      <c r="A35" s="2">
        <f>'Peak Areas'!A31</f>
        <v>21</v>
      </c>
      <c r="B35" s="57">
        <f>'Peak Areas'!B31</f>
        <v>45056</v>
      </c>
      <c r="C35" s="2" t="str">
        <f>'Peak Areas'!C31</f>
        <v>Clambank Landing</v>
      </c>
      <c r="D35" s="2">
        <f>'Peak Areas'!D31</f>
        <v>0</v>
      </c>
      <c r="E35" s="2">
        <f>'Peak Areas'!E31</f>
        <v>0</v>
      </c>
      <c r="F35" s="25">
        <f>'Peak Areas'!F31</f>
        <v>0.15</v>
      </c>
      <c r="G35" s="25">
        <f>((1/'Peak Areas'!$G31)*(('Peak Areas'!$H31+('Internal Standard'!$E$10/1000))/'Peak Areas'!$F31)*'Peak Areas'!$J31)*H35</f>
        <v>4.2680925338553555E-2</v>
      </c>
      <c r="H35" s="25">
        <f>(('Internal Standard'!$F$13*('Peak Areas'!G31/'Internal Standard'!$C$10))/'Peak Areas'!K31)</f>
        <v>1.0670231334638387</v>
      </c>
      <c r="I35" s="25">
        <f>IF('Peak Areas'!M31=0,0,((('Peak Areas'!M31*Coefficients!$G$21+Coefficients!$H$21)*$G35)))</f>
        <v>0</v>
      </c>
      <c r="J35" s="25">
        <f>IF('Peak Areas'!N31=0,0,((('Peak Areas'!N31*Coefficients!$G$20+Coefficients!$H$20)*$G35)))</f>
        <v>0.38676423950896771</v>
      </c>
      <c r="K35" s="25">
        <f>IF('Peak Areas'!O31=0,0,((('Peak Areas'!O31*Coefficients!$G$41+Coefficients!$H$41)*$G35)))</f>
        <v>0</v>
      </c>
      <c r="L35" s="25">
        <f>IF('Peak Areas'!P31=0,0,((('Peak Areas'!P31*Coefficients!$G$10+Coefficients!$H$10)*$G35)))</f>
        <v>0</v>
      </c>
      <c r="M35" s="25">
        <f>IF('Peak Areas'!Q31=0,0,((('Peak Areas'!Q31*Coefficients!$G$32+Coefficients!$H$32)*$G35)))</f>
        <v>1.7597827531128276</v>
      </c>
      <c r="N35" s="25">
        <f>IF('Peak Areas'!R31=0,0,((('Peak Areas'!R31*Coefficients!$G$11+Coefficients!$H$11)*$G35)))</f>
        <v>0</v>
      </c>
      <c r="O35" s="25">
        <f>IF('Peak Areas'!S31=0,0,((('Peak Areas'!S31*Coefficients!$G$39+Coefficients!$H$39)*$G35)))</f>
        <v>0</v>
      </c>
      <c r="P35" s="25">
        <f>IF('Peak Areas'!T31=0,0,((('Peak Areas'!T31*Coefficients!$G$46+Coefficients!$H$46)*$G35)))</f>
        <v>0</v>
      </c>
      <c r="Q35" s="25">
        <f>IF('Peak Areas'!U31=0,0,((('Peak Areas'!U31*Coefficients!$G$51+Coefficients!$H$51)*$G35)))</f>
        <v>8.1683617197365638E-2</v>
      </c>
      <c r="R35" s="25">
        <f>IF('Peak Areas'!V31=0,0,((('Peak Areas'!V31*Coefficients!$G$26+Coefficients!$H$26)*$G35)))</f>
        <v>0.45902161473581071</v>
      </c>
      <c r="S35" s="25">
        <f>IF('Peak Areas'!W31=0,0,((('Peak Areas'!W31*Coefficients!$G$13+Coefficients!$H$13)*$G35)))</f>
        <v>9.5232090225066748E-2</v>
      </c>
      <c r="T35" s="25">
        <f>IF('Peak Areas'!X31=0,0,((('Peak Areas'!X31*Coefficients!$G$12+Coefficients!$H$12)*$G35)))</f>
        <v>0.15701071011415707</v>
      </c>
      <c r="U35" s="25">
        <f>IF('Peak Areas'!Y31=0,0,((('Peak Areas'!Y31*Coefficients!$G$27+Coefficients!$H$27)*$G35)))</f>
        <v>0.10772942515133827</v>
      </c>
      <c r="V35" s="25">
        <f>IF('Peak Areas'!Z31=0,0,((('Peak Areas'!Z31*Coefficients!$G$34+Coefficients!$H$34)*$G35)))</f>
        <v>5.1611511819635608E-2</v>
      </c>
      <c r="W35" s="25">
        <f>IF('Peak Areas'!AA31=0,0,((('Peak Areas'!AA31*Coefficients!$G$52+Coefficients!$H$52)*$G35)))</f>
        <v>4.3096707633430473E-2</v>
      </c>
      <c r="X35" s="25">
        <f>IF('Peak Areas'!AB31=0,0,((('Peak Areas'!AB31*Coefficients!$G$33+Coefficients!$H$33)*$G35)))</f>
        <v>0</v>
      </c>
      <c r="Y35" s="25">
        <f>IF('Peak Areas'!AC31=0,0,((('Peak Areas'!AC31*Coefficients!$G$19+Coefficients!$H$19)*$G35)))</f>
        <v>0.15829620455939811</v>
      </c>
      <c r="Z35" s="25">
        <f>IF('Peak Areas'!AD31=0,0,((('Peak Areas'!AD31*Coefficients!$G$18+Coefficients!$H$18)*$G35)))</f>
        <v>0.10534201399638109</v>
      </c>
      <c r="AA35" s="25">
        <f>IF('Peak Areas'!AE31=0,0,((('Peak Areas'!AE31*Coefficients!$G$18+Coefficients!$H$18)*$G35)))</f>
        <v>4.1027773593600427</v>
      </c>
      <c r="AB35" s="25">
        <f>IF('Peak Areas'!AF31=0,0,((('Peak Areas'!AF31*Coefficients!$G$18+Coefficients!$H$18)*$G35)))</f>
        <v>0.23648665122936247</v>
      </c>
      <c r="AC35" s="25">
        <f>IF('Peak Areas'!AG31=0,0,((('Peak Areas'!AG31*Coefficients!$G$7+Coefficients!$H$7)*$G35)))</f>
        <v>0</v>
      </c>
      <c r="AD35" s="25">
        <f>IF('Peak Areas'!AH31=0,0,((('Peak Areas'!AH31*Coefficients!$G$6+Coefficients!$H$6)*$G35)))</f>
        <v>0.24719971553586781</v>
      </c>
      <c r="AF35" s="25">
        <f>IF('Peak Areas'!L31=0,0,((('Peak Areas'!L31*Coefficients!$G$22+Coefficients!$H$22)*$G35)))</f>
        <v>0</v>
      </c>
      <c r="AG35" s="25">
        <f t="shared" si="0"/>
        <v>4.1027773593600427</v>
      </c>
      <c r="AH35" s="25">
        <f t="shared" si="1"/>
        <v>4.4446060245857861</v>
      </c>
    </row>
    <row r="36" spans="1:34">
      <c r="A36" s="2">
        <f>'Peak Areas'!A32</f>
        <v>22</v>
      </c>
      <c r="B36" s="57">
        <f>'Peak Areas'!B32</f>
        <v>45056</v>
      </c>
      <c r="C36" s="2" t="str">
        <f>'Peak Areas'!C32</f>
        <v>Clambank Landing</v>
      </c>
      <c r="D36" s="2">
        <f>'Peak Areas'!D32</f>
        <v>0</v>
      </c>
      <c r="E36" s="2">
        <f>'Peak Areas'!E32</f>
        <v>0</v>
      </c>
      <c r="F36" s="25">
        <f>'Peak Areas'!F32</f>
        <v>0.15</v>
      </c>
      <c r="G36" s="25">
        <f>((1/'Peak Areas'!$G32)*(('Peak Areas'!$H32+('Internal Standard'!$E$10/1000))/'Peak Areas'!$F32)*'Peak Areas'!$J32)*H36</f>
        <v>4.0543650868327237E-2</v>
      </c>
      <c r="H36" s="25">
        <f>(('Internal Standard'!$F$13*('Peak Areas'!G32/'Internal Standard'!$C$10))/'Peak Areas'!K32)</f>
        <v>1.0135912717081808</v>
      </c>
      <c r="I36" s="25">
        <f>IF('Peak Areas'!M32=0,0,((('Peak Areas'!M32*Coefficients!$G$21+Coefficients!$H$21)*$G36)))</f>
        <v>0</v>
      </c>
      <c r="J36" s="25">
        <f>IF('Peak Areas'!N32=0,0,((('Peak Areas'!N32*Coefficients!$G$20+Coefficients!$H$20)*$G36)))</f>
        <v>0.41408782156026991</v>
      </c>
      <c r="K36" s="25">
        <f>IF('Peak Areas'!O32=0,0,((('Peak Areas'!O32*Coefficients!$G$41+Coefficients!$H$41)*$G36)))</f>
        <v>0</v>
      </c>
      <c r="L36" s="25">
        <f>IF('Peak Areas'!P32=0,0,((('Peak Areas'!P32*Coefficients!$G$10+Coefficients!$H$10)*$G36)))</f>
        <v>0</v>
      </c>
      <c r="M36" s="25">
        <f>IF('Peak Areas'!Q32=0,0,((('Peak Areas'!Q32*Coefficients!$G$32+Coefficients!$H$32)*$G36)))</f>
        <v>1.889411921729145</v>
      </c>
      <c r="N36" s="25">
        <f>IF('Peak Areas'!R32=0,0,((('Peak Areas'!R32*Coefficients!$G$11+Coefficients!$H$11)*$G36)))</f>
        <v>0</v>
      </c>
      <c r="O36" s="25">
        <f>IF('Peak Areas'!S32=0,0,((('Peak Areas'!S32*Coefficients!$G$39+Coefficients!$H$39)*$G36)))</f>
        <v>0.11321848569431492</v>
      </c>
      <c r="P36" s="25">
        <f>IF('Peak Areas'!T32=0,0,((('Peak Areas'!T32*Coefficients!$G$46+Coefficients!$H$46)*$G36)))</f>
        <v>0</v>
      </c>
      <c r="Q36" s="25">
        <f>IF('Peak Areas'!U32=0,0,((('Peak Areas'!U32*Coefficients!$G$51+Coefficients!$H$51)*$G36)))</f>
        <v>8.047143349539948E-2</v>
      </c>
      <c r="R36" s="25">
        <f>IF('Peak Areas'!V32=0,0,((('Peak Areas'!V32*Coefficients!$G$26+Coefficients!$H$26)*$G36)))</f>
        <v>0.46097557639404946</v>
      </c>
      <c r="S36" s="25">
        <f>IF('Peak Areas'!W32=0,0,((('Peak Areas'!W32*Coefficients!$G$13+Coefficients!$H$13)*$G36)))</f>
        <v>8.9700001835344059E-2</v>
      </c>
      <c r="T36" s="25">
        <f>IF('Peak Areas'!X32=0,0,((('Peak Areas'!X32*Coefficients!$G$12+Coefficients!$H$12)*$G36)))</f>
        <v>0.17645055698047532</v>
      </c>
      <c r="U36" s="25">
        <f>IF('Peak Areas'!Y32=0,0,((('Peak Areas'!Y32*Coefficients!$G$27+Coefficients!$H$27)*$G36)))</f>
        <v>0.10031553922006085</v>
      </c>
      <c r="V36" s="25">
        <f>IF('Peak Areas'!Z32=0,0,((('Peak Areas'!Z32*Coefficients!$G$34+Coefficients!$H$34)*$G36)))</f>
        <v>4.6491151559688554E-2</v>
      </c>
      <c r="W36" s="25">
        <f>IF('Peak Areas'!AA32=0,0,((('Peak Areas'!AA32*Coefficients!$G$52+Coefficients!$H$52)*$G36)))</f>
        <v>4.0313860564165895E-2</v>
      </c>
      <c r="X36" s="25">
        <f>IF('Peak Areas'!AB32=0,0,((('Peak Areas'!AB32*Coefficients!$G$33+Coefficients!$H$33)*$G36)))</f>
        <v>0</v>
      </c>
      <c r="Y36" s="25">
        <f>IF('Peak Areas'!AC32=0,0,((('Peak Areas'!AC32*Coefficients!$G$19+Coefficients!$H$19)*$G36)))</f>
        <v>0.18506436974419926</v>
      </c>
      <c r="Z36" s="25">
        <f>IF('Peak Areas'!AD32=0,0,((('Peak Areas'!AD32*Coefficients!$G$18+Coefficients!$H$18)*$G36)))</f>
        <v>0.1110434051053617</v>
      </c>
      <c r="AA36" s="25">
        <f>IF('Peak Areas'!AE32=0,0,((('Peak Areas'!AE32*Coefficients!$G$18+Coefficients!$H$18)*$G36)))</f>
        <v>4.2875329343608612</v>
      </c>
      <c r="AB36" s="25">
        <f>IF('Peak Areas'!AF32=0,0,((('Peak Areas'!AF32*Coefficients!$G$18+Coefficients!$H$18)*$G36)))</f>
        <v>0.25886784486037434</v>
      </c>
      <c r="AC36" s="25">
        <f>IF('Peak Areas'!AG32=0,0,((('Peak Areas'!AG32*Coefficients!$G$7+Coefficients!$H$7)*$G36)))</f>
        <v>0</v>
      </c>
      <c r="AD36" s="25">
        <f>IF('Peak Areas'!AH32=0,0,((('Peak Areas'!AH32*Coefficients!$G$6+Coefficients!$H$6)*$G36)))</f>
        <v>0.24775107566933824</v>
      </c>
      <c r="AF36" s="25">
        <f>IF('Peak Areas'!L32=0,0,((('Peak Areas'!L32*Coefficients!$G$22+Coefficients!$H$22)*$G36)))</f>
        <v>0</v>
      </c>
      <c r="AG36" s="25">
        <f t="shared" si="0"/>
        <v>4.2875329343608612</v>
      </c>
      <c r="AH36" s="25">
        <f t="shared" si="1"/>
        <v>4.6574441843265966</v>
      </c>
    </row>
    <row r="37" spans="1:34">
      <c r="A37" s="2">
        <f>'Peak Areas'!A33</f>
        <v>23</v>
      </c>
      <c r="B37" s="57">
        <f>'Peak Areas'!B33</f>
        <v>45056</v>
      </c>
      <c r="C37" s="2" t="str">
        <f>'Peak Areas'!C33</f>
        <v>Clambank Landing</v>
      </c>
      <c r="D37" s="2">
        <f>'Peak Areas'!D33</f>
        <v>0</v>
      </c>
      <c r="E37" s="2">
        <f>'Peak Areas'!E33</f>
        <v>0</v>
      </c>
      <c r="F37" s="25">
        <f>'Peak Areas'!F33</f>
        <v>0.15</v>
      </c>
      <c r="G37" s="25">
        <f>((1/'Peak Areas'!$G33)*(('Peak Areas'!$H33+('Internal Standard'!$E$10/1000))/'Peak Areas'!$F33)*'Peak Areas'!$J33)*H37</f>
        <v>4.1733980740501019E-2</v>
      </c>
      <c r="H37" s="25">
        <f>(('Internal Standard'!$F$13*('Peak Areas'!G33/'Internal Standard'!$C$10))/'Peak Areas'!K33)</f>
        <v>1.0433495185125252</v>
      </c>
      <c r="I37" s="25">
        <f>IF('Peak Areas'!M33=0,0,((('Peak Areas'!M33*Coefficients!$G$21+Coefficients!$H$21)*$G37)))</f>
        <v>0</v>
      </c>
      <c r="J37" s="25">
        <f>IF('Peak Areas'!N33=0,0,((('Peak Areas'!N33*Coefficients!$G$20+Coefficients!$H$20)*$G37)))</f>
        <v>0.41543669471461525</v>
      </c>
      <c r="K37" s="25">
        <f>IF('Peak Areas'!O33=0,0,((('Peak Areas'!O33*Coefficients!$G$41+Coefficients!$H$41)*$G37)))</f>
        <v>0</v>
      </c>
      <c r="L37" s="25">
        <f>IF('Peak Areas'!P33=0,0,((('Peak Areas'!P33*Coefficients!$G$10+Coefficients!$H$10)*$G37)))</f>
        <v>0</v>
      </c>
      <c r="M37" s="25">
        <f>IF('Peak Areas'!Q33=0,0,((('Peak Areas'!Q33*Coefficients!$G$32+Coefficients!$H$32)*$G37)))</f>
        <v>1.8333035657308236</v>
      </c>
      <c r="N37" s="25">
        <f>IF('Peak Areas'!R33=0,0,((('Peak Areas'!R33*Coefficients!$G$11+Coefficients!$H$11)*$G37)))</f>
        <v>0</v>
      </c>
      <c r="O37" s="25">
        <f>IF('Peak Areas'!S33=0,0,((('Peak Areas'!S33*Coefficients!$G$39+Coefficients!$H$39)*$G37)))</f>
        <v>8.9914761710681981E-2</v>
      </c>
      <c r="P37" s="25">
        <f>IF('Peak Areas'!T33=0,0,((('Peak Areas'!T33*Coefficients!$G$46+Coefficients!$H$46)*$G37)))</f>
        <v>0</v>
      </c>
      <c r="Q37" s="25">
        <f>IF('Peak Areas'!U33=0,0,((('Peak Areas'!U33*Coefficients!$G$51+Coefficients!$H$51)*$G37)))</f>
        <v>8.379133921730729E-2</v>
      </c>
      <c r="R37" s="25">
        <f>IF('Peak Areas'!V33=0,0,((('Peak Areas'!V33*Coefficients!$G$26+Coefficients!$H$26)*$G37)))</f>
        <v>0.42134049153662895</v>
      </c>
      <c r="S37" s="25">
        <f>IF('Peak Areas'!W33=0,0,((('Peak Areas'!W33*Coefficients!$G$13+Coefficients!$H$13)*$G37)))</f>
        <v>7.9464116167361515E-2</v>
      </c>
      <c r="T37" s="25">
        <f>IF('Peak Areas'!X33=0,0,((('Peak Areas'!X33*Coefficients!$G$12+Coefficients!$H$12)*$G37)))</f>
        <v>0.13030135358336883</v>
      </c>
      <c r="U37" s="25">
        <f>IF('Peak Areas'!Y33=0,0,((('Peak Areas'!Y33*Coefficients!$G$27+Coefficients!$H$27)*$G37)))</f>
        <v>0.10806379168975669</v>
      </c>
      <c r="V37" s="25">
        <f>IF('Peak Areas'!Z33=0,0,((('Peak Areas'!Z33*Coefficients!$G$34+Coefficients!$H$34)*$G37)))</f>
        <v>4.8635714699025598E-2</v>
      </c>
      <c r="W37" s="25">
        <f>IF('Peak Areas'!AA33=0,0,((('Peak Areas'!AA33*Coefficients!$G$52+Coefficients!$H$52)*$G37)))</f>
        <v>4.1676081269256607E-2</v>
      </c>
      <c r="X37" s="25">
        <f>IF('Peak Areas'!AB33=0,0,((('Peak Areas'!AB33*Coefficients!$G$33+Coefficients!$H$33)*$G37)))</f>
        <v>0</v>
      </c>
      <c r="Y37" s="25">
        <f>IF('Peak Areas'!AC33=0,0,((('Peak Areas'!AC33*Coefficients!$G$19+Coefficients!$H$19)*$G37)))</f>
        <v>0.18829058992144043</v>
      </c>
      <c r="Z37" s="25">
        <f>IF('Peak Areas'!AD33=0,0,((('Peak Areas'!AD33*Coefficients!$G$18+Coefficients!$H$18)*$G37)))</f>
        <v>0</v>
      </c>
      <c r="AA37" s="25">
        <f>IF('Peak Areas'!AE33=0,0,((('Peak Areas'!AE33*Coefficients!$G$18+Coefficients!$H$18)*$G37)))</f>
        <v>4.1911041441959114</v>
      </c>
      <c r="AB37" s="25">
        <f>IF('Peak Areas'!AF33=0,0,((('Peak Areas'!AF33*Coefficients!$G$18+Coefficients!$H$18)*$G37)))</f>
        <v>0.25357085066923685</v>
      </c>
      <c r="AC37" s="25">
        <f>IF('Peak Areas'!AG33=0,0,((('Peak Areas'!AG33*Coefficients!$G$7+Coefficients!$H$7)*$G37)))</f>
        <v>0</v>
      </c>
      <c r="AD37" s="25">
        <f>IF('Peak Areas'!AH33=0,0,((('Peak Areas'!AH33*Coefficients!$G$6+Coefficients!$H$6)*$G37)))</f>
        <v>0.25186196768214947</v>
      </c>
      <c r="AF37" s="25">
        <f>IF('Peak Areas'!L33=0,0,((('Peak Areas'!L33*Coefficients!$G$22+Coefficients!$H$22)*$G37)))</f>
        <v>0</v>
      </c>
      <c r="AG37" s="25">
        <f t="shared" si="0"/>
        <v>4.1911041441959114</v>
      </c>
      <c r="AH37" s="25">
        <f t="shared" si="1"/>
        <v>4.4446749948651485</v>
      </c>
    </row>
    <row r="38" spans="1:34">
      <c r="A38" s="2">
        <f>'Peak Areas'!A34</f>
        <v>24</v>
      </c>
      <c r="B38" s="57">
        <f>'Peak Areas'!B34</f>
        <v>45056</v>
      </c>
      <c r="C38" s="2" t="str">
        <f>'Peak Areas'!C34</f>
        <v>Clambank Landing</v>
      </c>
      <c r="D38" s="2">
        <f>'Peak Areas'!D34</f>
        <v>0</v>
      </c>
      <c r="E38" s="2">
        <f>'Peak Areas'!E34</f>
        <v>0</v>
      </c>
      <c r="F38" s="25">
        <f>'Peak Areas'!F34</f>
        <v>0.15</v>
      </c>
      <c r="G38" s="25">
        <f>((1/'Peak Areas'!$G34)*(('Peak Areas'!$H34+('Internal Standard'!$E$10/1000))/'Peak Areas'!$F34)*'Peak Areas'!$J34)*H38</f>
        <v>3.8244855010106056E-2</v>
      </c>
      <c r="H38" s="25">
        <f>(('Internal Standard'!$F$13*('Peak Areas'!G34/'Internal Standard'!$C$10))/'Peak Areas'!K34)</f>
        <v>0.95612137525265128</v>
      </c>
      <c r="I38" s="25">
        <f>IF('Peak Areas'!M34=0,0,((('Peak Areas'!M34*Coefficients!$G$21+Coefficients!$H$21)*$G38)))</f>
        <v>0</v>
      </c>
      <c r="J38" s="25">
        <f>IF('Peak Areas'!N34=0,0,((('Peak Areas'!N34*Coefficients!$G$20+Coefficients!$H$20)*$G38)))</f>
        <v>0.41074814276894256</v>
      </c>
      <c r="K38" s="25">
        <f>IF('Peak Areas'!O34=0,0,((('Peak Areas'!O34*Coefficients!$G$41+Coefficients!$H$41)*$G38)))</f>
        <v>7.2771258838655289E-2</v>
      </c>
      <c r="L38" s="25">
        <f>IF('Peak Areas'!P34=0,0,((('Peak Areas'!P34*Coefficients!$G$10+Coefficients!$H$10)*$G38)))</f>
        <v>0</v>
      </c>
      <c r="M38" s="25">
        <f>IF('Peak Areas'!Q34=0,0,((('Peak Areas'!Q34*Coefficients!$G$32+Coefficients!$H$32)*$G38)))</f>
        <v>1.7285371770611273</v>
      </c>
      <c r="N38" s="25">
        <f>IF('Peak Areas'!R34=0,0,((('Peak Areas'!R34*Coefficients!$G$11+Coefficients!$H$11)*$G38)))</f>
        <v>0</v>
      </c>
      <c r="O38" s="25">
        <f>IF('Peak Areas'!S34=0,0,((('Peak Areas'!S34*Coefficients!$G$39+Coefficients!$H$39)*$G38)))</f>
        <v>5.8554210320668543E-2</v>
      </c>
      <c r="P38" s="25">
        <f>IF('Peak Areas'!T34=0,0,((('Peak Areas'!T34*Coefficients!$G$46+Coefficients!$H$46)*$G38)))</f>
        <v>0</v>
      </c>
      <c r="Q38" s="25">
        <f>IF('Peak Areas'!U34=0,0,((('Peak Areas'!U34*Coefficients!$G$51+Coefficients!$H$51)*$G38)))</f>
        <v>7.8129692578427182E-2</v>
      </c>
      <c r="R38" s="25">
        <f>IF('Peak Areas'!V34=0,0,((('Peak Areas'!V34*Coefficients!$G$26+Coefficients!$H$26)*$G38)))</f>
        <v>0.38501722068994026</v>
      </c>
      <c r="S38" s="25">
        <f>IF('Peak Areas'!W34=0,0,((('Peak Areas'!W34*Coefficients!$G$13+Coefficients!$H$13)*$G38)))</f>
        <v>5.6748119943070566E-2</v>
      </c>
      <c r="T38" s="25">
        <f>IF('Peak Areas'!X34=0,0,((('Peak Areas'!X34*Coefficients!$G$12+Coefficients!$H$12)*$G38)))</f>
        <v>0.10651562502796458</v>
      </c>
      <c r="U38" s="25">
        <f>IF('Peak Areas'!Y34=0,0,((('Peak Areas'!Y34*Coefficients!$G$27+Coefficients!$H$27)*$G38)))</f>
        <v>9.49666652786849E-2</v>
      </c>
      <c r="V38" s="25">
        <f>IF('Peak Areas'!Z34=0,0,((('Peak Areas'!Z34*Coefficients!$G$34+Coefficients!$H$34)*$G38)))</f>
        <v>4.1227017951023549E-2</v>
      </c>
      <c r="W38" s="25">
        <f>IF('Peak Areas'!AA34=0,0,((('Peak Areas'!AA34*Coefficients!$G$52+Coefficients!$H$52)*$G38)))</f>
        <v>4.2687067156412017E-2</v>
      </c>
      <c r="X38" s="25">
        <f>IF('Peak Areas'!AB34=0,0,((('Peak Areas'!AB34*Coefficients!$G$33+Coefficients!$H$33)*$G38)))</f>
        <v>0</v>
      </c>
      <c r="Y38" s="25">
        <f>IF('Peak Areas'!AC34=0,0,((('Peak Areas'!AC34*Coefficients!$G$19+Coefficients!$H$19)*$G38)))</f>
        <v>0.17235695411409394</v>
      </c>
      <c r="Z38" s="25">
        <f>IF('Peak Areas'!AD34=0,0,((('Peak Areas'!AD34*Coefficients!$G$18+Coefficients!$H$18)*$G38)))</f>
        <v>0</v>
      </c>
      <c r="AA38" s="25">
        <f>IF('Peak Areas'!AE34=0,0,((('Peak Areas'!AE34*Coefficients!$G$18+Coefficients!$H$18)*$G38)))</f>
        <v>3.9527825810116104</v>
      </c>
      <c r="AB38" s="25">
        <f>IF('Peak Areas'!AF34=0,0,((('Peak Areas'!AF34*Coefficients!$G$18+Coefficients!$H$18)*$G38)))</f>
        <v>0.23132299051017452</v>
      </c>
      <c r="AC38" s="25">
        <f>IF('Peak Areas'!AG34=0,0,((('Peak Areas'!AG34*Coefficients!$G$7+Coefficients!$H$7)*$G38)))</f>
        <v>0</v>
      </c>
      <c r="AD38" s="25">
        <f>IF('Peak Areas'!AH34=0,0,((('Peak Areas'!AH34*Coefficients!$G$6+Coefficients!$H$6)*$G38)))</f>
        <v>0.23058927779051142</v>
      </c>
      <c r="AF38" s="25">
        <f>IF('Peak Areas'!L34=0,0,((('Peak Areas'!L34*Coefficients!$G$22+Coefficients!$H$22)*$G38)))</f>
        <v>0</v>
      </c>
      <c r="AG38" s="25">
        <f t="shared" si="0"/>
        <v>3.9527825810116104</v>
      </c>
      <c r="AH38" s="25">
        <f t="shared" si="1"/>
        <v>4.1841055715217852</v>
      </c>
    </row>
    <row r="39" spans="1:34">
      <c r="A39" s="2">
        <f>'Peak Areas'!A35</f>
        <v>25</v>
      </c>
      <c r="B39" s="57">
        <f>'Peak Areas'!B35</f>
        <v>45056</v>
      </c>
      <c r="C39" s="2" t="str">
        <f>'Peak Areas'!C35</f>
        <v>Clambank Landing</v>
      </c>
      <c r="D39" s="2">
        <f>'Peak Areas'!D35</f>
        <v>0</v>
      </c>
      <c r="E39" s="2">
        <f>'Peak Areas'!E35</f>
        <v>0</v>
      </c>
      <c r="F39" s="25">
        <f>'Peak Areas'!F35</f>
        <v>0.15</v>
      </c>
      <c r="G39" s="25">
        <f>((1/'Peak Areas'!$G35)*(('Peak Areas'!$H35+('Internal Standard'!$E$10/1000))/'Peak Areas'!$F35)*'Peak Areas'!$J35)*H39</f>
        <v>3.9756137374999119E-2</v>
      </c>
      <c r="H39" s="25">
        <f>(('Internal Standard'!$F$13*('Peak Areas'!G35/'Internal Standard'!$C$10))/'Peak Areas'!K35)</f>
        <v>0.99390343437497786</v>
      </c>
      <c r="I39" s="25">
        <f>IF('Peak Areas'!M35=0,0,((('Peak Areas'!M35*Coefficients!$G$21+Coefficients!$H$21)*$G39)))</f>
        <v>0</v>
      </c>
      <c r="J39" s="25">
        <f>IF('Peak Areas'!N35=0,0,((('Peak Areas'!N35*Coefficients!$G$20+Coefficients!$H$20)*$G39)))</f>
        <v>0.36752685566778293</v>
      </c>
      <c r="K39" s="25">
        <f>IF('Peak Areas'!O35=0,0,((('Peak Areas'!O35*Coefficients!$G$41+Coefficients!$H$41)*$G39)))</f>
        <v>0</v>
      </c>
      <c r="L39" s="25">
        <f>IF('Peak Areas'!P35=0,0,((('Peak Areas'!P35*Coefficients!$G$10+Coefficients!$H$10)*$G39)))</f>
        <v>0</v>
      </c>
      <c r="M39" s="25">
        <f>IF('Peak Areas'!Q35=0,0,((('Peak Areas'!Q35*Coefficients!$G$32+Coefficients!$H$32)*$G39)))</f>
        <v>1.6752430814578956</v>
      </c>
      <c r="N39" s="25">
        <f>IF('Peak Areas'!R35=0,0,((('Peak Areas'!R35*Coefficients!$G$11+Coefficients!$H$11)*$G39)))</f>
        <v>0</v>
      </c>
      <c r="O39" s="25">
        <f>IF('Peak Areas'!S35=0,0,((('Peak Areas'!S35*Coefficients!$G$39+Coefficients!$H$39)*$G39)))</f>
        <v>6.6275784939074725E-2</v>
      </c>
      <c r="P39" s="25">
        <f>IF('Peak Areas'!T35=0,0,((('Peak Areas'!T35*Coefficients!$G$46+Coefficients!$H$46)*$G39)))</f>
        <v>0</v>
      </c>
      <c r="Q39" s="25">
        <f>IF('Peak Areas'!U35=0,0,((('Peak Areas'!U35*Coefficients!$G$51+Coefficients!$H$51)*$G39)))</f>
        <v>7.2039885089372452E-2</v>
      </c>
      <c r="R39" s="25">
        <f>IF('Peak Areas'!V35=0,0,((('Peak Areas'!V35*Coefficients!$G$26+Coefficients!$H$26)*$G39)))</f>
        <v>0.40320516008613988</v>
      </c>
      <c r="S39" s="25">
        <f>IF('Peak Areas'!W35=0,0,((('Peak Areas'!W35*Coefficients!$G$13+Coefficients!$H$13)*$G39)))</f>
        <v>7.9942581876951427E-2</v>
      </c>
      <c r="T39" s="25">
        <f>IF('Peak Areas'!X35=0,0,((('Peak Areas'!X35*Coefficients!$G$12+Coefficients!$H$12)*$G39)))</f>
        <v>0.11879468954787381</v>
      </c>
      <c r="U39" s="25">
        <f>IF('Peak Areas'!Y35=0,0,((('Peak Areas'!Y35*Coefficients!$G$27+Coefficients!$H$27)*$G39)))</f>
        <v>9.9146141254740056E-2</v>
      </c>
      <c r="V39" s="25">
        <f>IF('Peak Areas'!Z35=0,0,((('Peak Areas'!Z35*Coefficients!$G$34+Coefficients!$H$34)*$G39)))</f>
        <v>4.8505754092940903E-2</v>
      </c>
      <c r="W39" s="25">
        <f>IF('Peak Areas'!AA35=0,0,((('Peak Areas'!AA35*Coefficients!$G$52+Coefficients!$H$52)*$G39)))</f>
        <v>4.4755071703163264E-2</v>
      </c>
      <c r="X39" s="25">
        <f>IF('Peak Areas'!AB35=0,0,((('Peak Areas'!AB35*Coefficients!$G$33+Coefficients!$H$33)*$G39)))</f>
        <v>0</v>
      </c>
      <c r="Y39" s="25">
        <f>IF('Peak Areas'!AC35=0,0,((('Peak Areas'!AC35*Coefficients!$G$19+Coefficients!$H$19)*$G39)))</f>
        <v>0.17576026406739581</v>
      </c>
      <c r="Z39" s="25">
        <f>IF('Peak Areas'!AD35=0,0,((('Peak Areas'!AD35*Coefficients!$G$18+Coefficients!$H$18)*$G39)))</f>
        <v>9.9287663074911825E-2</v>
      </c>
      <c r="AA39" s="25">
        <f>IF('Peak Areas'!AE35=0,0,((('Peak Areas'!AE35*Coefficients!$G$18+Coefficients!$H$18)*$G39)))</f>
        <v>3.8852661336439298</v>
      </c>
      <c r="AB39" s="25">
        <f>IF('Peak Areas'!AF35=0,0,((('Peak Areas'!AF35*Coefficients!$G$18+Coefficients!$H$18)*$G39)))</f>
        <v>0.22532671574992016</v>
      </c>
      <c r="AC39" s="25">
        <f>IF('Peak Areas'!AG35=0,0,((('Peak Areas'!AG35*Coefficients!$G$7+Coefficients!$H$7)*$G39)))</f>
        <v>0</v>
      </c>
      <c r="AD39" s="25">
        <f>IF('Peak Areas'!AH35=0,0,((('Peak Areas'!AH35*Coefficients!$G$6+Coefficients!$H$6)*$G39)))</f>
        <v>0.23091490395336689</v>
      </c>
      <c r="AF39" s="25">
        <f>IF('Peak Areas'!L35=0,0,((('Peak Areas'!L35*Coefficients!$G$22+Coefficients!$H$22)*$G39)))</f>
        <v>0</v>
      </c>
      <c r="AG39" s="25">
        <f t="shared" si="0"/>
        <v>3.8852661336439298</v>
      </c>
      <c r="AH39" s="25">
        <f t="shared" si="1"/>
        <v>4.2098805124687617</v>
      </c>
    </row>
    <row r="40" spans="1:34">
      <c r="A40" s="2">
        <f>'Peak Areas'!A36</f>
        <v>26</v>
      </c>
      <c r="B40" s="57">
        <f>'Peak Areas'!B36</f>
        <v>45056</v>
      </c>
      <c r="C40" s="2" t="str">
        <f>'Peak Areas'!C36</f>
        <v>Clambank Landing</v>
      </c>
      <c r="D40" s="2">
        <f>'Peak Areas'!D36</f>
        <v>0</v>
      </c>
      <c r="E40" s="2">
        <f>'Peak Areas'!E36</f>
        <v>0</v>
      </c>
      <c r="F40" s="25">
        <f>'Peak Areas'!F36</f>
        <v>0.15</v>
      </c>
      <c r="G40" s="25">
        <f>((1/'Peak Areas'!$G36)*(('Peak Areas'!$H36+('Internal Standard'!$E$10/1000))/'Peak Areas'!$F36)*'Peak Areas'!$J36)*H40</f>
        <v>4.1163053190989049E-2</v>
      </c>
      <c r="H40" s="25">
        <f>(('Internal Standard'!$F$13*('Peak Areas'!G36/'Internal Standard'!$C$10))/'Peak Areas'!K36)</f>
        <v>1.0290763297747261</v>
      </c>
      <c r="I40" s="25">
        <f>IF('Peak Areas'!M36=0,0,((('Peak Areas'!M36*Coefficients!$G$21+Coefficients!$H$21)*$G40)))</f>
        <v>0</v>
      </c>
      <c r="J40" s="25">
        <f>IF('Peak Areas'!N36=0,0,((('Peak Areas'!N36*Coefficients!$G$20+Coefficients!$H$20)*$G40)))</f>
        <v>3.1011814595467087</v>
      </c>
      <c r="K40" s="25">
        <f>IF('Peak Areas'!O36=0,0,((('Peak Areas'!O36*Coefficients!$G$41+Coefficients!$H$41)*$G40)))</f>
        <v>0</v>
      </c>
      <c r="L40" s="25">
        <f>IF('Peak Areas'!P36=0,0,((('Peak Areas'!P36*Coefficients!$G$10+Coefficients!$H$10)*$G40)))</f>
        <v>0</v>
      </c>
      <c r="M40" s="25">
        <f>IF('Peak Areas'!Q36=0,0,((('Peak Areas'!Q36*Coefficients!$G$32+Coefficients!$H$32)*$G40)))</f>
        <v>7.0678068778625791</v>
      </c>
      <c r="N40" s="25">
        <f>IF('Peak Areas'!R36=0,0,((('Peak Areas'!R36*Coefficients!$G$11+Coefficients!$H$11)*$G40)))</f>
        <v>0</v>
      </c>
      <c r="O40" s="25">
        <f>IF('Peak Areas'!S36=0,0,((('Peak Areas'!S36*Coefficients!$G$39+Coefficients!$H$39)*$G40)))</f>
        <v>0</v>
      </c>
      <c r="P40" s="25">
        <f>IF('Peak Areas'!T36=0,0,((('Peak Areas'!T36*Coefficients!$G$46+Coefficients!$H$46)*$G40)))</f>
        <v>0</v>
      </c>
      <c r="Q40" s="25">
        <f>IF('Peak Areas'!U36=0,0,((('Peak Areas'!U36*Coefficients!$G$51+Coefficients!$H$51)*$G40)))</f>
        <v>0.64804561051308052</v>
      </c>
      <c r="R40" s="25">
        <f>IF('Peak Areas'!V36=0,0,((('Peak Areas'!V36*Coefficients!$G$26+Coefficients!$H$26)*$G40)))</f>
        <v>0.9144617752204911</v>
      </c>
      <c r="S40" s="25">
        <f>IF('Peak Areas'!W36=0,0,((('Peak Areas'!W36*Coefficients!$G$13+Coefficients!$H$13)*$G40)))</f>
        <v>0.18772231610430845</v>
      </c>
      <c r="T40" s="25">
        <f>IF('Peak Areas'!X36=0,0,((('Peak Areas'!X36*Coefficients!$G$12+Coefficients!$H$12)*$G40)))</f>
        <v>0.31214597806915012</v>
      </c>
      <c r="U40" s="25">
        <f>IF('Peak Areas'!Y36=0,0,((('Peak Areas'!Y36*Coefficients!$G$27+Coefficients!$H$27)*$G40)))</f>
        <v>0.225060566568686</v>
      </c>
      <c r="V40" s="25">
        <f>IF('Peak Areas'!Z36=0,0,((('Peak Areas'!Z36*Coefficients!$G$34+Coefficients!$H$34)*$G40)))</f>
        <v>7.2590629084828814E-2</v>
      </c>
      <c r="W40" s="25">
        <f>IF('Peak Areas'!AA36=0,0,((('Peak Areas'!AA36*Coefficients!$G$52+Coefficients!$H$52)*$G40)))</f>
        <v>4.6853378077524342E-2</v>
      </c>
      <c r="X40" s="25">
        <f>IF('Peak Areas'!AB36=0,0,((('Peak Areas'!AB36*Coefficients!$G$33+Coefficients!$H$33)*$G40)))</f>
        <v>0</v>
      </c>
      <c r="Y40" s="25">
        <f>IF('Peak Areas'!AC36=0,0,((('Peak Areas'!AC36*Coefficients!$G$19+Coefficients!$H$19)*$G40)))</f>
        <v>0.36335983044984249</v>
      </c>
      <c r="Z40" s="25">
        <f>IF('Peak Areas'!AD36=0,0,((('Peak Areas'!AD36*Coefficients!$G$18+Coefficients!$H$18)*$G40)))</f>
        <v>0.88184087309804604</v>
      </c>
      <c r="AA40" s="25">
        <f>IF('Peak Areas'!AE36=0,0,((('Peak Areas'!AE36*Coefficients!$G$18+Coefficients!$H$18)*$G40)))</f>
        <v>9.6549465420300535</v>
      </c>
      <c r="AB40" s="25">
        <f>IF('Peak Areas'!AF36=0,0,((('Peak Areas'!AF36*Coefficients!$G$18+Coefficients!$H$18)*$G40)))</f>
        <v>0.56536861262651095</v>
      </c>
      <c r="AC40" s="25">
        <f>IF('Peak Areas'!AG36=0,0,((('Peak Areas'!AG36*Coefficients!$G$7+Coefficients!$H$7)*$G40)))</f>
        <v>0</v>
      </c>
      <c r="AD40" s="25">
        <f>IF('Peak Areas'!AH36=0,0,((('Peak Areas'!AH36*Coefficients!$G$6+Coefficients!$H$6)*$G40)))</f>
        <v>0.79591892183027335</v>
      </c>
      <c r="AF40" s="25">
        <f>IF('Peak Areas'!L36=0,0,((('Peak Areas'!L36*Coefficients!$G$22+Coefficients!$H$22)*$G40)))</f>
        <v>1.6709667979557883</v>
      </c>
      <c r="AG40" s="25">
        <f t="shared" si="0"/>
        <v>11.325913339985842</v>
      </c>
      <c r="AH40" s="25">
        <f t="shared" si="1"/>
        <v>12.773122825710399</v>
      </c>
    </row>
    <row r="41" spans="1:34">
      <c r="A41" s="2">
        <f>'Peak Areas'!A37</f>
        <v>27</v>
      </c>
      <c r="B41" s="57">
        <f>'Peak Areas'!B37</f>
        <v>45056</v>
      </c>
      <c r="C41" s="2" t="str">
        <f>'Peak Areas'!C37</f>
        <v>Clambank Landing</v>
      </c>
      <c r="D41" s="2">
        <f>'Peak Areas'!D37</f>
        <v>0</v>
      </c>
      <c r="E41" s="2" t="str">
        <f>'Peak Areas'!E37</f>
        <v>spilled while processing</v>
      </c>
      <c r="F41" s="25">
        <f>'Peak Areas'!F37</f>
        <v>0.15</v>
      </c>
      <c r="G41" s="25">
        <f>((1/'Peak Areas'!$G37)*(('Peak Areas'!$H37+('Internal Standard'!$E$10/1000))/'Peak Areas'!$F37)*'Peak Areas'!$J37)*H41</f>
        <v>0.18494550948499469</v>
      </c>
      <c r="H41" s="25">
        <f>(('Internal Standard'!$F$13*('Peak Areas'!G37/'Internal Standard'!$C$10))/'Peak Areas'!K37)</f>
        <v>0.92472754742497332</v>
      </c>
      <c r="I41" s="25">
        <f>IF('Peak Areas'!M37=0,0,((('Peak Areas'!M37*Coefficients!$G$21+Coefficients!$H$21)*$G41)))</f>
        <v>0</v>
      </c>
      <c r="J41" s="25">
        <f>IF('Peak Areas'!N37=0,0,((('Peak Areas'!N37*Coefficients!$G$20+Coefficients!$H$20)*$G41)))</f>
        <v>7.3826957304749383</v>
      </c>
      <c r="K41" s="25">
        <f>IF('Peak Areas'!O37=0,0,((('Peak Areas'!O37*Coefficients!$G$41+Coefficients!$H$41)*$G41)))</f>
        <v>0</v>
      </c>
      <c r="L41" s="25">
        <f>IF('Peak Areas'!P37=0,0,((('Peak Areas'!P37*Coefficients!$G$10+Coefficients!$H$10)*$G41)))</f>
        <v>0</v>
      </c>
      <c r="M41" s="25">
        <f>IF('Peak Areas'!Q37=0,0,((('Peak Areas'!Q37*Coefficients!$G$32+Coefficients!$H$32)*$G41)))</f>
        <v>9.4520978233393755</v>
      </c>
      <c r="N41" s="25">
        <f>IF('Peak Areas'!R37=0,0,((('Peak Areas'!R37*Coefficients!$G$11+Coefficients!$H$11)*$G41)))</f>
        <v>0</v>
      </c>
      <c r="O41" s="25">
        <f>IF('Peak Areas'!S37=0,0,((('Peak Areas'!S37*Coefficients!$G$39+Coefficients!$H$39)*$G41)))</f>
        <v>0</v>
      </c>
      <c r="P41" s="25">
        <f>IF('Peak Areas'!T37=0,0,((('Peak Areas'!T37*Coefficients!$G$46+Coefficients!$H$46)*$G41)))</f>
        <v>0</v>
      </c>
      <c r="Q41" s="25">
        <f>IF('Peak Areas'!U37=0,0,((('Peak Areas'!U37*Coefficients!$G$51+Coefficients!$H$51)*$G41)))</f>
        <v>0.74843125509801334</v>
      </c>
      <c r="R41" s="25">
        <f>IF('Peak Areas'!V37=0,0,((('Peak Areas'!V37*Coefficients!$G$26+Coefficients!$H$26)*$G41)))</f>
        <v>0</v>
      </c>
      <c r="S41" s="25">
        <f>IF('Peak Areas'!W37=0,0,((('Peak Areas'!W37*Coefficients!$G$13+Coefficients!$H$13)*$G41)))</f>
        <v>1.4570502799349363</v>
      </c>
      <c r="T41" s="25">
        <f>IF('Peak Areas'!X37=0,0,((('Peak Areas'!X37*Coefficients!$G$12+Coefficients!$H$12)*$G41)))</f>
        <v>0.19853102095295511</v>
      </c>
      <c r="U41" s="25">
        <f>IF('Peak Areas'!Y37=0,0,((('Peak Areas'!Y37*Coefficients!$G$27+Coefficients!$H$27)*$G41)))</f>
        <v>0.37038580246347635</v>
      </c>
      <c r="V41" s="25">
        <f>IF('Peak Areas'!Z37=0,0,((('Peak Areas'!Z37*Coefficients!$G$34+Coefficients!$H$34)*$G41)))</f>
        <v>0</v>
      </c>
      <c r="W41" s="25">
        <f>IF('Peak Areas'!AA37=0,0,((('Peak Areas'!AA37*Coefficients!$G$52+Coefficients!$H$52)*$G41)))</f>
        <v>0</v>
      </c>
      <c r="X41" s="25">
        <f>IF('Peak Areas'!AB37=0,0,((('Peak Areas'!AB37*Coefficients!$G$33+Coefficients!$H$33)*$G41)))</f>
        <v>0</v>
      </c>
      <c r="Y41" s="25">
        <f>IF('Peak Areas'!AC37=0,0,((('Peak Areas'!AC37*Coefficients!$G$19+Coefficients!$H$19)*$G41)))</f>
        <v>0</v>
      </c>
      <c r="Z41" s="25">
        <f>IF('Peak Areas'!AD37=0,0,((('Peak Areas'!AD37*Coefficients!$G$18+Coefficients!$H$18)*$G41)))</f>
        <v>1.8378219631207775</v>
      </c>
      <c r="AA41" s="25">
        <f>IF('Peak Areas'!AE37=0,0,((('Peak Areas'!AE37*Coefficients!$G$18+Coefficients!$H$18)*$G41)))</f>
        <v>19.142682455045197</v>
      </c>
      <c r="AB41" s="25">
        <f>IF('Peak Areas'!AF37=0,0,((('Peak Areas'!AF37*Coefficients!$G$18+Coefficients!$H$18)*$G41)))</f>
        <v>0.95995363498407305</v>
      </c>
      <c r="AC41" s="25">
        <f>IF('Peak Areas'!AG37=0,0,((('Peak Areas'!AG37*Coefficients!$G$7+Coefficients!$H$7)*$G41)))</f>
        <v>0</v>
      </c>
      <c r="AD41" s="25">
        <f>IF('Peak Areas'!AH37=0,0,((('Peak Areas'!AH37*Coefficients!$G$6+Coefficients!$H$6)*$G41)))</f>
        <v>0.8690623339427046</v>
      </c>
      <c r="AF41" s="25">
        <f>IF('Peak Areas'!L37=0,0,((('Peak Areas'!L37*Coefficients!$G$22+Coefficients!$H$22)*$G41)))</f>
        <v>0.93422712542270392</v>
      </c>
      <c r="AG41" s="25">
        <f t="shared" si="0"/>
        <v>20.076909580467902</v>
      </c>
      <c r="AH41" s="25">
        <f t="shared" si="1"/>
        <v>22.874685178572754</v>
      </c>
    </row>
    <row r="42" spans="1:34">
      <c r="A42" s="2">
        <f>'Peak Areas'!A38</f>
        <v>28</v>
      </c>
      <c r="B42" s="57">
        <f>'Peak Areas'!B38</f>
        <v>45056</v>
      </c>
      <c r="C42" s="2" t="str">
        <f>'Peak Areas'!C38</f>
        <v>Clambank Landing</v>
      </c>
      <c r="D42" s="2">
        <f>'Peak Areas'!D38</f>
        <v>0</v>
      </c>
      <c r="E42" s="2">
        <f>'Peak Areas'!E38</f>
        <v>0</v>
      </c>
      <c r="F42" s="25">
        <f>'Peak Areas'!F38</f>
        <v>0.15</v>
      </c>
      <c r="G42" s="25">
        <f>((1/'Peak Areas'!$G38)*(('Peak Areas'!$H38+('Internal Standard'!$E$10/1000))/'Peak Areas'!$F38)*'Peak Areas'!$J38)*H42</f>
        <v>3.8716012903125936E-2</v>
      </c>
      <c r="H42" s="25">
        <f>(('Internal Standard'!$F$13*('Peak Areas'!G38/'Internal Standard'!$C$10))/'Peak Areas'!K38)</f>
        <v>0.96790032257814818</v>
      </c>
      <c r="I42" s="25">
        <f>IF('Peak Areas'!M38=0,0,((('Peak Areas'!M38*Coefficients!$G$21+Coefficients!$H$21)*$G42)))</f>
        <v>0</v>
      </c>
      <c r="J42" s="25">
        <f>IF('Peak Areas'!N38=0,0,((('Peak Areas'!N38*Coefficients!$G$20+Coefficients!$H$20)*$G42)))</f>
        <v>3.5908588033385551</v>
      </c>
      <c r="K42" s="25">
        <f>IF('Peak Areas'!O38=0,0,((('Peak Areas'!O38*Coefficients!$G$41+Coefficients!$H$41)*$G42)))</f>
        <v>0</v>
      </c>
      <c r="L42" s="25">
        <f>IF('Peak Areas'!P38=0,0,((('Peak Areas'!P38*Coefficients!$G$10+Coefficients!$H$10)*$G42)))</f>
        <v>0</v>
      </c>
      <c r="M42" s="25">
        <f>IF('Peak Areas'!Q38=0,0,((('Peak Areas'!Q38*Coefficients!$G$32+Coefficients!$H$32)*$G42)))</f>
        <v>9.495055332944256</v>
      </c>
      <c r="N42" s="25">
        <f>IF('Peak Areas'!R38=0,0,((('Peak Areas'!R38*Coefficients!$G$11+Coefficients!$H$11)*$G42)))</f>
        <v>0</v>
      </c>
      <c r="O42" s="25">
        <f>IF('Peak Areas'!S38=0,0,((('Peak Areas'!S38*Coefficients!$G$39+Coefficients!$H$39)*$G42)))</f>
        <v>0</v>
      </c>
      <c r="P42" s="25">
        <f>IF('Peak Areas'!T38=0,0,((('Peak Areas'!T38*Coefficients!$G$46+Coefficients!$H$46)*$G42)))</f>
        <v>0</v>
      </c>
      <c r="Q42" s="25">
        <f>IF('Peak Areas'!U38=0,0,((('Peak Areas'!U38*Coefficients!$G$51+Coefficients!$H$51)*$G42)))</f>
        <v>0.97283748134893511</v>
      </c>
      <c r="R42" s="25">
        <f>IF('Peak Areas'!V38=0,0,((('Peak Areas'!V38*Coefficients!$G$26+Coefficients!$H$26)*$G42)))</f>
        <v>1.2093924241158351</v>
      </c>
      <c r="S42" s="25">
        <f>IF('Peak Areas'!W38=0,0,((('Peak Areas'!W38*Coefficients!$G$13+Coefficients!$H$13)*$G42)))</f>
        <v>0.1984611932007567</v>
      </c>
      <c r="T42" s="25">
        <f>IF('Peak Areas'!X38=0,0,((('Peak Areas'!X38*Coefficients!$G$12+Coefficients!$H$12)*$G42)))</f>
        <v>0.47101599442648096</v>
      </c>
      <c r="U42" s="25">
        <f>IF('Peak Areas'!Y38=0,0,((('Peak Areas'!Y38*Coefficients!$G$27+Coefficients!$H$27)*$G42)))</f>
        <v>0.34124073971711488</v>
      </c>
      <c r="V42" s="25">
        <f>IF('Peak Areas'!Z38=0,0,((('Peak Areas'!Z38*Coefficients!$G$34+Coefficients!$H$34)*$G42)))</f>
        <v>8.6840651704680777E-2</v>
      </c>
      <c r="W42" s="25">
        <f>IF('Peak Areas'!AA38=0,0,((('Peak Areas'!AA38*Coefficients!$G$52+Coefficients!$H$52)*$G42)))</f>
        <v>4.9821834511363239E-2</v>
      </c>
      <c r="X42" s="25">
        <f>IF('Peak Areas'!AB38=0,0,((('Peak Areas'!AB38*Coefficients!$G$33+Coefficients!$H$33)*$G42)))</f>
        <v>0</v>
      </c>
      <c r="Y42" s="25">
        <f>IF('Peak Areas'!AC38=0,0,((('Peak Areas'!AC38*Coefficients!$G$19+Coefficients!$H$19)*$G42)))</f>
        <v>0.51853393941314463</v>
      </c>
      <c r="Z42" s="25">
        <f>IF('Peak Areas'!AD38=0,0,((('Peak Areas'!AD38*Coefficients!$G$18+Coefficients!$H$18)*$G42)))</f>
        <v>1.6508395710630708</v>
      </c>
      <c r="AA42" s="25">
        <f>IF('Peak Areas'!AE38=0,0,((('Peak Areas'!AE38*Coefficients!$G$18+Coefficients!$H$18)*$G42)))</f>
        <v>18.729562584631317</v>
      </c>
      <c r="AB42" s="25">
        <f>IF('Peak Areas'!AF38=0,0,((('Peak Areas'!AF38*Coefficients!$G$18+Coefficients!$H$18)*$G42)))</f>
        <v>1.1563407510120798</v>
      </c>
      <c r="AC42" s="25">
        <f>IF('Peak Areas'!AG38=0,0,((('Peak Areas'!AG38*Coefficients!$G$7+Coefficients!$H$7)*$G42)))</f>
        <v>0</v>
      </c>
      <c r="AD42" s="25">
        <f>IF('Peak Areas'!AH38=0,0,((('Peak Areas'!AH38*Coefficients!$G$6+Coefficients!$H$6)*$G42)))</f>
        <v>1.2773543915873258</v>
      </c>
      <c r="AF42" s="25">
        <f>IF('Peak Areas'!L38=0,0,((('Peak Areas'!L38*Coefficients!$G$22+Coefficients!$H$22)*$G42)))</f>
        <v>1.8247403391324419</v>
      </c>
      <c r="AG42" s="25">
        <f t="shared" si="0"/>
        <v>20.55430292376376</v>
      </c>
      <c r="AH42" s="25">
        <f t="shared" si="1"/>
        <v>23.361483245838912</v>
      </c>
    </row>
    <row r="43" spans="1:34">
      <c r="A43" s="2">
        <f>'Peak Areas'!A39</f>
        <v>29</v>
      </c>
      <c r="B43" s="57">
        <f>'Peak Areas'!B39</f>
        <v>45056</v>
      </c>
      <c r="C43" s="2" t="str">
        <f>'Peak Areas'!C39</f>
        <v>Clambank Landing</v>
      </c>
      <c r="D43" s="2">
        <f>'Peak Areas'!D39</f>
        <v>0</v>
      </c>
      <c r="E43" s="2">
        <f>'Peak Areas'!E39</f>
        <v>0</v>
      </c>
      <c r="F43" s="25">
        <f>'Peak Areas'!F39</f>
        <v>0.15</v>
      </c>
      <c r="G43" s="25">
        <f>((1/'Peak Areas'!$G39)*(('Peak Areas'!$H39+('Internal Standard'!$E$10/1000))/'Peak Areas'!$F39)*'Peak Areas'!$J39)*H43</f>
        <v>3.8509428815304343E-2</v>
      </c>
      <c r="H43" s="25">
        <f>(('Internal Standard'!$F$13*('Peak Areas'!G39/'Internal Standard'!$C$10))/'Peak Areas'!K39)</f>
        <v>0.96273572038260846</v>
      </c>
      <c r="I43" s="25">
        <f>IF('Peak Areas'!M39=0,0,((('Peak Areas'!M39*Coefficients!$G$21+Coefficients!$H$21)*$G43)))</f>
        <v>0</v>
      </c>
      <c r="J43" s="25">
        <f>IF('Peak Areas'!N39=0,0,((('Peak Areas'!N39*Coefficients!$G$20+Coefficients!$H$20)*$G43)))</f>
        <v>4.7900917058518955</v>
      </c>
      <c r="K43" s="25">
        <f>IF('Peak Areas'!O39=0,0,((('Peak Areas'!O39*Coefficients!$G$41+Coefficients!$H$41)*$G43)))</f>
        <v>0</v>
      </c>
      <c r="L43" s="25">
        <f>IF('Peak Areas'!P39=0,0,((('Peak Areas'!P39*Coefficients!$G$10+Coefficients!$H$10)*$G43)))</f>
        <v>0</v>
      </c>
      <c r="M43" s="25">
        <f>IF('Peak Areas'!Q39=0,0,((('Peak Areas'!Q39*Coefficients!$G$32+Coefficients!$H$32)*$G43)))</f>
        <v>12.091429572328694</v>
      </c>
      <c r="N43" s="25">
        <f>IF('Peak Areas'!R39=0,0,((('Peak Areas'!R39*Coefficients!$G$11+Coefficients!$H$11)*$G43)))</f>
        <v>0</v>
      </c>
      <c r="O43" s="25">
        <f>IF('Peak Areas'!S39=0,0,((('Peak Areas'!S39*Coefficients!$G$39+Coefficients!$H$39)*$G43)))</f>
        <v>0</v>
      </c>
      <c r="P43" s="25">
        <f>IF('Peak Areas'!T39=0,0,((('Peak Areas'!T39*Coefficients!$G$46+Coefficients!$H$46)*$G43)))</f>
        <v>0</v>
      </c>
      <c r="Q43" s="25">
        <f>IF('Peak Areas'!U39=0,0,((('Peak Areas'!U39*Coefficients!$G$51+Coefficients!$H$51)*$G43)))</f>
        <v>1.1271581118716811</v>
      </c>
      <c r="R43" s="25">
        <f>IF('Peak Areas'!V39=0,0,((('Peak Areas'!V39*Coefficients!$G$26+Coefficients!$H$26)*$G43)))</f>
        <v>1.4357890607343597</v>
      </c>
      <c r="S43" s="25">
        <f>IF('Peak Areas'!W39=0,0,((('Peak Areas'!W39*Coefficients!$G$13+Coefficients!$H$13)*$G43)))</f>
        <v>0.21432005876911595</v>
      </c>
      <c r="T43" s="25">
        <f>IF('Peak Areas'!X39=0,0,((('Peak Areas'!X39*Coefficients!$G$12+Coefficients!$H$12)*$G43)))</f>
        <v>0.35755330677697561</v>
      </c>
      <c r="U43" s="25">
        <f>IF('Peak Areas'!Y39=0,0,((('Peak Areas'!Y39*Coefficients!$G$27+Coefficients!$H$27)*$G43)))</f>
        <v>0.4332361598937039</v>
      </c>
      <c r="V43" s="25">
        <f>IF('Peak Areas'!Z39=0,0,((('Peak Areas'!Z39*Coefficients!$G$34+Coefficients!$H$34)*$G43)))</f>
        <v>8.839412033252568E-2</v>
      </c>
      <c r="W43" s="25">
        <f>IF('Peak Areas'!AA39=0,0,((('Peak Areas'!AA39*Coefficients!$G$52+Coefficients!$H$52)*$G43)))</f>
        <v>5.7405433238650674E-2</v>
      </c>
      <c r="X43" s="25">
        <f>IF('Peak Areas'!AB39=0,0,((('Peak Areas'!AB39*Coefficients!$G$33+Coefficients!$H$33)*$G43)))</f>
        <v>0</v>
      </c>
      <c r="Y43" s="25">
        <f>IF('Peak Areas'!AC39=0,0,((('Peak Areas'!AC39*Coefficients!$G$19+Coefficients!$H$19)*$G43)))</f>
        <v>0.69131788342411638</v>
      </c>
      <c r="Z43" s="25">
        <f>IF('Peak Areas'!AD39=0,0,((('Peak Areas'!AD39*Coefficients!$G$18+Coefficients!$H$18)*$G43)))</f>
        <v>1.934891249669519</v>
      </c>
      <c r="AA43" s="25">
        <f>IF('Peak Areas'!AE39=0,0,((('Peak Areas'!AE39*Coefficients!$G$18+Coefficients!$H$18)*$G43)))</f>
        <v>22.465482952718489</v>
      </c>
      <c r="AB43" s="25">
        <f>IF('Peak Areas'!AF39=0,0,((('Peak Areas'!AF39*Coefficients!$G$18+Coefficients!$H$18)*$G43)))</f>
        <v>1.3559378470264365</v>
      </c>
      <c r="AC43" s="25">
        <f>IF('Peak Areas'!AG39=0,0,((('Peak Areas'!AG39*Coefficients!$G$7+Coefficients!$H$7)*$G43)))</f>
        <v>0</v>
      </c>
      <c r="AD43" s="25">
        <f>IF('Peak Areas'!AH39=0,0,((('Peak Areas'!AH39*Coefficients!$G$6+Coefficients!$H$6)*$G43)))</f>
        <v>1.4650181106988325</v>
      </c>
      <c r="AF43" s="25">
        <f>IF('Peak Areas'!L39=0,0,((('Peak Areas'!L39*Coefficients!$G$22+Coefficients!$H$22)*$G43)))</f>
        <v>2.0999635660109965</v>
      </c>
      <c r="AG43" s="25">
        <f t="shared" si="0"/>
        <v>24.565446518729484</v>
      </c>
      <c r="AH43" s="25">
        <f t="shared" si="1"/>
        <v>27.856275615425439</v>
      </c>
    </row>
    <row r="44" spans="1:34">
      <c r="A44" s="2">
        <f>'Peak Areas'!A40</f>
        <v>30</v>
      </c>
      <c r="B44" s="57">
        <f>'Peak Areas'!B40</f>
        <v>45056</v>
      </c>
      <c r="C44" s="2" t="str">
        <f>'Peak Areas'!C40</f>
        <v>Clambank Landing</v>
      </c>
      <c r="D44" s="2">
        <f>'Peak Areas'!D40</f>
        <v>0</v>
      </c>
      <c r="E44" s="2">
        <f>'Peak Areas'!E40</f>
        <v>0</v>
      </c>
      <c r="F44" s="25">
        <f>'Peak Areas'!F40</f>
        <v>0.15</v>
      </c>
      <c r="G44" s="25">
        <f>((1/'Peak Areas'!$G40)*(('Peak Areas'!$H40+('Internal Standard'!$E$10/1000))/'Peak Areas'!$F40)*'Peak Areas'!$J40)*H44</f>
        <v>3.8623573232131711E-2</v>
      </c>
      <c r="H44" s="25">
        <f>(('Internal Standard'!$F$13*('Peak Areas'!G40/'Internal Standard'!$C$10))/'Peak Areas'!K40)</f>
        <v>0.96558933080329257</v>
      </c>
      <c r="I44" s="25">
        <f>IF('Peak Areas'!M40=0,0,((('Peak Areas'!M40*Coefficients!$G$21+Coefficients!$H$21)*$G44)))</f>
        <v>0</v>
      </c>
      <c r="J44" s="25">
        <f>IF('Peak Areas'!N40=0,0,((('Peak Areas'!N40*Coefficients!$G$20+Coefficients!$H$20)*$G44)))</f>
        <v>3.5318752350703964</v>
      </c>
      <c r="K44" s="25">
        <f>IF('Peak Areas'!O40=0,0,((('Peak Areas'!O40*Coefficients!$G$41+Coefficients!$H$41)*$G44)))</f>
        <v>0</v>
      </c>
      <c r="L44" s="25">
        <f>IF('Peak Areas'!P40=0,0,((('Peak Areas'!P40*Coefficients!$G$10+Coefficients!$H$10)*$G44)))</f>
        <v>0</v>
      </c>
      <c r="M44" s="25">
        <f>IF('Peak Areas'!Q40=0,0,((('Peak Areas'!Q40*Coefficients!$G$32+Coefficients!$H$32)*$G44)))</f>
        <v>10.100476369353911</v>
      </c>
      <c r="N44" s="25">
        <f>IF('Peak Areas'!R40=0,0,((('Peak Areas'!R40*Coefficients!$G$11+Coefficients!$H$11)*$G44)))</f>
        <v>0</v>
      </c>
      <c r="O44" s="25">
        <f>IF('Peak Areas'!S40=0,0,((('Peak Areas'!S40*Coefficients!$G$39+Coefficients!$H$39)*$G44)))</f>
        <v>0</v>
      </c>
      <c r="P44" s="25">
        <f>IF('Peak Areas'!T40=0,0,((('Peak Areas'!T40*Coefficients!$G$46+Coefficients!$H$46)*$G44)))</f>
        <v>0</v>
      </c>
      <c r="Q44" s="25">
        <f>IF('Peak Areas'!U40=0,0,((('Peak Areas'!U40*Coefficients!$G$51+Coefficients!$H$51)*$G44)))</f>
        <v>0.84928021839482282</v>
      </c>
      <c r="R44" s="25">
        <f>IF('Peak Areas'!V40=0,0,((('Peak Areas'!V40*Coefficients!$G$26+Coefficients!$H$26)*$G44)))</f>
        <v>1.2487651257799726</v>
      </c>
      <c r="S44" s="25">
        <f>IF('Peak Areas'!W40=0,0,((('Peak Areas'!W40*Coefficients!$G$13+Coefficients!$H$13)*$G44)))</f>
        <v>0.20826845248083431</v>
      </c>
      <c r="T44" s="25">
        <f>IF('Peak Areas'!X40=0,0,((('Peak Areas'!X40*Coefficients!$G$12+Coefficients!$H$12)*$G44)))</f>
        <v>0.33095757712314744</v>
      </c>
      <c r="U44" s="25">
        <f>IF('Peak Areas'!Y40=0,0,((('Peak Areas'!Y40*Coefficients!$G$27+Coefficients!$H$27)*$G44)))</f>
        <v>0.35924773798345022</v>
      </c>
      <c r="V44" s="25">
        <f>IF('Peak Areas'!Z40=0,0,((('Peak Areas'!Z40*Coefficients!$G$34+Coefficients!$H$34)*$G44)))</f>
        <v>8.7296843902710974E-2</v>
      </c>
      <c r="W44" s="25">
        <f>IF('Peak Areas'!AA40=0,0,((('Peak Areas'!AA40*Coefficients!$G$52+Coefficients!$H$52)*$G44)))</f>
        <v>5.3740079791412855E-2</v>
      </c>
      <c r="X44" s="25">
        <f>IF('Peak Areas'!AB40=0,0,((('Peak Areas'!AB40*Coefficients!$G$33+Coefficients!$H$33)*$G44)))</f>
        <v>0</v>
      </c>
      <c r="Y44" s="25">
        <f>IF('Peak Areas'!AC40=0,0,((('Peak Areas'!AC40*Coefficients!$G$19+Coefficients!$H$19)*$G44)))</f>
        <v>0.63837448273928421</v>
      </c>
      <c r="Z44" s="25">
        <f>IF('Peak Areas'!AD40=0,0,((('Peak Areas'!AD40*Coefficients!$G$18+Coefficients!$H$18)*$G44)))</f>
        <v>1.9200902020074113</v>
      </c>
      <c r="AA44" s="25">
        <f>IF('Peak Areas'!AE40=0,0,((('Peak Areas'!AE40*Coefficients!$G$18+Coefficients!$H$18)*$G44)))</f>
        <v>20.08227582198505</v>
      </c>
      <c r="AB44" s="25">
        <f>IF('Peak Areas'!AF40=0,0,((('Peak Areas'!AF40*Coefficients!$G$18+Coefficients!$H$18)*$G44)))</f>
        <v>1.1809904242646176</v>
      </c>
      <c r="AC44" s="25">
        <f>IF('Peak Areas'!AG40=0,0,((('Peak Areas'!AG40*Coefficients!$G$7+Coefficients!$H$7)*$G44)))</f>
        <v>0</v>
      </c>
      <c r="AD44" s="25">
        <f>IF('Peak Areas'!AH40=0,0,((('Peak Areas'!AH40*Coefficients!$G$6+Coefficients!$H$6)*$G44)))</f>
        <v>1.2416058199640585</v>
      </c>
      <c r="AF44" s="25">
        <f>IF('Peak Areas'!L40=0,0,((('Peak Areas'!L40*Coefficients!$G$22+Coefficients!$H$22)*$G44)))</f>
        <v>1.8746493983121253</v>
      </c>
      <c r="AG44" s="25">
        <f t="shared" si="0"/>
        <v>21.956925220297176</v>
      </c>
      <c r="AH44" s="25">
        <f t="shared" si="1"/>
        <v>25.058005846569205</v>
      </c>
    </row>
    <row r="45" spans="1:34">
      <c r="A45" s="2">
        <f>'Peak Areas'!A41</f>
        <v>31</v>
      </c>
      <c r="B45" s="57">
        <f>'Peak Areas'!B41</f>
        <v>45056</v>
      </c>
      <c r="C45" s="2" t="str">
        <f>'Peak Areas'!C41</f>
        <v>Clambank Landing</v>
      </c>
      <c r="D45" s="2">
        <f>'Peak Areas'!D41</f>
        <v>0</v>
      </c>
      <c r="E45" s="2">
        <f>'Peak Areas'!E41</f>
        <v>0</v>
      </c>
      <c r="F45" s="25">
        <f>'Peak Areas'!F41</f>
        <v>0.15</v>
      </c>
      <c r="G45" s="25">
        <f>((1/'Peak Areas'!$G41)*(('Peak Areas'!$H41+('Internal Standard'!$E$10/1000))/'Peak Areas'!$F41)*'Peak Areas'!$J41)*H45</f>
        <v>3.8855208578999219E-2</v>
      </c>
      <c r="H45" s="25">
        <f>(('Internal Standard'!$F$13*('Peak Areas'!G41/'Internal Standard'!$C$10))/'Peak Areas'!K41)</f>
        <v>0.97138021447498024</v>
      </c>
      <c r="I45" s="25">
        <f>IF('Peak Areas'!M41=0,0,((('Peak Areas'!M41*Coefficients!$G$21+Coefficients!$H$21)*$G45)))</f>
        <v>0</v>
      </c>
      <c r="J45" s="25">
        <f>IF('Peak Areas'!N41=0,0,((('Peak Areas'!N41*Coefficients!$G$20+Coefficients!$H$20)*$G45)))</f>
        <v>5.1736078674723398</v>
      </c>
      <c r="K45" s="25">
        <f>IF('Peak Areas'!O41=0,0,((('Peak Areas'!O41*Coefficients!$G$41+Coefficients!$H$41)*$G45)))</f>
        <v>0</v>
      </c>
      <c r="L45" s="25">
        <f>IF('Peak Areas'!P41=0,0,((('Peak Areas'!P41*Coefficients!$G$10+Coefficients!$H$10)*$G45)))</f>
        <v>0</v>
      </c>
      <c r="M45" s="25">
        <f>IF('Peak Areas'!Q41=0,0,((('Peak Areas'!Q41*Coefficients!$G$32+Coefficients!$H$32)*$G45)))</f>
        <v>14.358284624251459</v>
      </c>
      <c r="N45" s="25">
        <f>IF('Peak Areas'!R41=0,0,((('Peak Areas'!R41*Coefficients!$G$11+Coefficients!$H$11)*$G45)))</f>
        <v>0</v>
      </c>
      <c r="O45" s="25">
        <f>IF('Peak Areas'!S41=0,0,((('Peak Areas'!S41*Coefficients!$G$39+Coefficients!$H$39)*$G45)))</f>
        <v>0</v>
      </c>
      <c r="P45" s="25">
        <f>IF('Peak Areas'!T41=0,0,((('Peak Areas'!T41*Coefficients!$G$46+Coefficients!$H$46)*$G45)))</f>
        <v>0</v>
      </c>
      <c r="Q45" s="25">
        <f>IF('Peak Areas'!U41=0,0,((('Peak Areas'!U41*Coefficients!$G$51+Coefficients!$H$51)*$G45)))</f>
        <v>1.6140215781780989</v>
      </c>
      <c r="R45" s="25">
        <f>IF('Peak Areas'!V41=0,0,((('Peak Areas'!V41*Coefficients!$G$26+Coefficients!$H$26)*$G45)))</f>
        <v>1.7981539489014118</v>
      </c>
      <c r="S45" s="25">
        <f>IF('Peak Areas'!W41=0,0,((('Peak Areas'!W41*Coefficients!$G$13+Coefficients!$H$13)*$G45)))</f>
        <v>0.23589757429857899</v>
      </c>
      <c r="T45" s="25">
        <f>IF('Peak Areas'!X41=0,0,((('Peak Areas'!X41*Coefficients!$G$12+Coefficients!$H$12)*$G45)))</f>
        <v>0.4169788395696758</v>
      </c>
      <c r="U45" s="25">
        <f>IF('Peak Areas'!Y41=0,0,((('Peak Areas'!Y41*Coefficients!$G$27+Coefficients!$H$27)*$G45)))</f>
        <v>0.44751505690100363</v>
      </c>
      <c r="V45" s="25">
        <f>IF('Peak Areas'!Z41=0,0,((('Peak Areas'!Z41*Coefficients!$G$34+Coefficients!$H$34)*$G45)))</f>
        <v>0.10629046839903802</v>
      </c>
      <c r="W45" s="25">
        <f>IF('Peak Areas'!AA41=0,0,((('Peak Areas'!AA41*Coefficients!$G$52+Coefficients!$H$52)*$G45)))</f>
        <v>5.6340888945563321E-2</v>
      </c>
      <c r="X45" s="25">
        <f>IF('Peak Areas'!AB41=0,0,((('Peak Areas'!AB41*Coefficients!$G$33+Coefficients!$H$33)*$G45)))</f>
        <v>0</v>
      </c>
      <c r="Y45" s="25">
        <f>IF('Peak Areas'!AC41=0,0,((('Peak Areas'!AC41*Coefficients!$G$19+Coefficients!$H$19)*$G45)))</f>
        <v>0.75291846452262001</v>
      </c>
      <c r="Z45" s="25">
        <f>IF('Peak Areas'!AD41=0,0,((('Peak Areas'!AD41*Coefficients!$G$18+Coefficients!$H$18)*$G45)))</f>
        <v>2.6048289110644127</v>
      </c>
      <c r="AA45" s="25">
        <f>IF('Peak Areas'!AE41=0,0,((('Peak Areas'!AE41*Coefficients!$G$18+Coefficients!$H$18)*$G45)))</f>
        <v>27.585134666587358</v>
      </c>
      <c r="AB45" s="25">
        <f>IF('Peak Areas'!AF41=0,0,((('Peak Areas'!AF41*Coefficients!$G$18+Coefficients!$H$18)*$G45)))</f>
        <v>1.6191473879956721</v>
      </c>
      <c r="AC45" s="25">
        <f>IF('Peak Areas'!AG41=0,0,((('Peak Areas'!AG41*Coefficients!$G$7+Coefficients!$H$7)*$G45)))</f>
        <v>8.7510788862883077E-2</v>
      </c>
      <c r="AD45" s="25">
        <f>IF('Peak Areas'!AH41=0,0,((('Peak Areas'!AH41*Coefficients!$G$6+Coefficients!$H$6)*$G45)))</f>
        <v>1.8182138086675994</v>
      </c>
      <c r="AF45" s="25">
        <f>IF('Peak Areas'!L41=0,0,((('Peak Areas'!L41*Coefficients!$G$22+Coefficients!$H$22)*$G45)))</f>
        <v>1.4913791730198125</v>
      </c>
      <c r="AG45" s="25">
        <f t="shared" si="0"/>
        <v>29.07651383960717</v>
      </c>
      <c r="AH45" s="25">
        <f t="shared" si="1"/>
        <v>33.300490138667257</v>
      </c>
    </row>
    <row r="46" spans="1:34">
      <c r="A46" s="2">
        <f>'Peak Areas'!A42</f>
        <v>32</v>
      </c>
      <c r="B46" s="57">
        <f>'Peak Areas'!B42</f>
        <v>45056</v>
      </c>
      <c r="C46" s="2" t="str">
        <f>'Peak Areas'!C42</f>
        <v>Clambank Landing</v>
      </c>
      <c r="D46" s="2">
        <f>'Peak Areas'!D42</f>
        <v>0</v>
      </c>
      <c r="E46" s="2">
        <f>'Peak Areas'!E42</f>
        <v>0</v>
      </c>
      <c r="F46" s="25">
        <f>'Peak Areas'!F42</f>
        <v>0.15</v>
      </c>
      <c r="G46" s="25">
        <f>((1/'Peak Areas'!$G42)*(('Peak Areas'!$H42+('Internal Standard'!$E$10/1000))/'Peak Areas'!$F42)*'Peak Areas'!$J42)*H46</f>
        <v>3.2091061250753929E-2</v>
      </c>
      <c r="H46" s="25">
        <f>(('Internal Standard'!$F$13*('Peak Areas'!G42/'Internal Standard'!$C$10))/'Peak Areas'!K42)</f>
        <v>0.80227653126884813</v>
      </c>
      <c r="I46" s="25">
        <f>IF('Peak Areas'!M42=0,0,((('Peak Areas'!M42*Coefficients!$G$21+Coefficients!$H$21)*$G46)))</f>
        <v>0</v>
      </c>
      <c r="J46" s="25">
        <f>IF('Peak Areas'!N42=0,0,((('Peak Areas'!N42*Coefficients!$G$20+Coefficients!$H$20)*$G46)))</f>
        <v>3.1363781822901884</v>
      </c>
      <c r="K46" s="25">
        <f>IF('Peak Areas'!O42=0,0,((('Peak Areas'!O42*Coefficients!$G$41+Coefficients!$H$41)*$G46)))</f>
        <v>0</v>
      </c>
      <c r="L46" s="25">
        <f>IF('Peak Areas'!P42=0,0,((('Peak Areas'!P42*Coefficients!$G$10+Coefficients!$H$10)*$G46)))</f>
        <v>0</v>
      </c>
      <c r="M46" s="25">
        <f>IF('Peak Areas'!Q42=0,0,((('Peak Areas'!Q42*Coefficients!$G$32+Coefficients!$H$32)*$G46)))</f>
        <v>5.7353377079477585</v>
      </c>
      <c r="N46" s="25">
        <f>IF('Peak Areas'!R42=0,0,((('Peak Areas'!R42*Coefficients!$G$11+Coefficients!$H$11)*$G46)))</f>
        <v>0</v>
      </c>
      <c r="O46" s="25">
        <f>IF('Peak Areas'!S42=0,0,((('Peak Areas'!S42*Coefficients!$G$39+Coefficients!$H$39)*$G46)))</f>
        <v>9.4104255506365059E-2</v>
      </c>
      <c r="P46" s="25">
        <f>IF('Peak Areas'!T42=0,0,((('Peak Areas'!T42*Coefficients!$G$46+Coefficients!$H$46)*$G46)))</f>
        <v>0</v>
      </c>
      <c r="Q46" s="25">
        <f>IF('Peak Areas'!U42=0,0,((('Peak Areas'!U42*Coefficients!$G$51+Coefficients!$H$51)*$G46)))</f>
        <v>0.37962632026303195</v>
      </c>
      <c r="R46" s="25">
        <f>IF('Peak Areas'!V42=0,0,((('Peak Areas'!V42*Coefficients!$G$26+Coefficients!$H$26)*$G46)))</f>
        <v>0</v>
      </c>
      <c r="S46" s="25">
        <f>IF('Peak Areas'!W42=0,0,((('Peak Areas'!W42*Coefficients!$G$13+Coefficients!$H$13)*$G46)))</f>
        <v>0.62500588048411077</v>
      </c>
      <c r="T46" s="25">
        <f>IF('Peak Areas'!X42=0,0,((('Peak Areas'!X42*Coefficients!$G$12+Coefficients!$H$12)*$G46)))</f>
        <v>0.12610313586965474</v>
      </c>
      <c r="U46" s="25">
        <f>IF('Peak Areas'!Y42=0,0,((('Peak Areas'!Y42*Coefficients!$G$27+Coefficients!$H$27)*$G46)))</f>
        <v>9.3986506436308459E-2</v>
      </c>
      <c r="V46" s="25">
        <f>IF('Peak Areas'!Z42=0,0,((('Peak Areas'!Z42*Coefficients!$G$34+Coefficients!$H$34)*$G46)))</f>
        <v>0</v>
      </c>
      <c r="W46" s="25">
        <f>IF('Peak Areas'!AA42=0,0,((('Peak Areas'!AA42*Coefficients!$G$52+Coefficients!$H$52)*$G46)))</f>
        <v>0</v>
      </c>
      <c r="X46" s="25">
        <f>IF('Peak Areas'!AB42=0,0,((('Peak Areas'!AB42*Coefficients!$G$33+Coefficients!$H$33)*$G46)))</f>
        <v>0</v>
      </c>
      <c r="Y46" s="25">
        <f>IF('Peak Areas'!AC42=0,0,((('Peak Areas'!AC42*Coefficients!$G$19+Coefficients!$H$19)*$G46)))</f>
        <v>0</v>
      </c>
      <c r="Z46" s="25">
        <f>IF('Peak Areas'!AD42=0,0,((('Peak Areas'!AD42*Coefficients!$G$18+Coefficients!$H$18)*$G46)))</f>
        <v>2.1976006763975793</v>
      </c>
      <c r="AA46" s="25">
        <f>IF('Peak Areas'!AE42=0,0,((('Peak Areas'!AE42*Coefficients!$G$18+Coefficients!$H$18)*$G46)))</f>
        <v>26.408020967721445</v>
      </c>
      <c r="AB46" s="25">
        <f>IF('Peak Areas'!AF42=0,0,((('Peak Areas'!AF42*Coefficients!$G$18+Coefficients!$H$18)*$G46)))</f>
        <v>0.66575227566739525</v>
      </c>
      <c r="AC46" s="25">
        <f>IF('Peak Areas'!AG42=0,0,((('Peak Areas'!AG42*Coefficients!$G$7+Coefficients!$H$7)*$G46)))</f>
        <v>8.7969489104709808E-2</v>
      </c>
      <c r="AD46" s="25">
        <f>IF('Peak Areas'!AH42=0,0,((('Peak Areas'!AH42*Coefficients!$G$6+Coefficients!$H$6)*$G46)))</f>
        <v>1.9318717724239356</v>
      </c>
      <c r="AF46" s="25">
        <f>IF('Peak Areas'!L42=0,0,((('Peak Areas'!L42*Coefficients!$G$22+Coefficients!$H$22)*$G46)))</f>
        <v>0</v>
      </c>
      <c r="AG46" s="25">
        <f t="shared" si="0"/>
        <v>26.408020967721445</v>
      </c>
      <c r="AH46" s="25">
        <f t="shared" si="1"/>
        <v>29.27137391978642</v>
      </c>
    </row>
    <row r="47" spans="1:34">
      <c r="A47" s="2">
        <f>'Peak Areas'!A43</f>
        <v>33</v>
      </c>
      <c r="B47" s="57">
        <f>'Peak Areas'!B43</f>
        <v>45056</v>
      </c>
      <c r="C47" s="2" t="str">
        <f>'Peak Areas'!C43</f>
        <v>Clambank Landing</v>
      </c>
      <c r="D47" s="2">
        <f>'Peak Areas'!D43</f>
        <v>0</v>
      </c>
      <c r="E47" s="2">
        <f>'Peak Areas'!E43</f>
        <v>0</v>
      </c>
      <c r="F47" s="25">
        <f>'Peak Areas'!F43</f>
        <v>0.15</v>
      </c>
      <c r="G47" s="25">
        <f>((1/'Peak Areas'!$G43)*(('Peak Areas'!$H43+('Internal Standard'!$E$10/1000))/'Peak Areas'!$F43)*'Peak Areas'!$J43)*H47</f>
        <v>4.0400322071690677E-2</v>
      </c>
      <c r="H47" s="25">
        <f>(('Internal Standard'!$F$13*('Peak Areas'!G43/'Internal Standard'!$C$10))/'Peak Areas'!K43)</f>
        <v>1.0100080517922667</v>
      </c>
      <c r="I47" s="25">
        <f>IF('Peak Areas'!M43=0,0,((('Peak Areas'!M43*Coefficients!$G$21+Coefficients!$H$21)*$G47)))</f>
        <v>0</v>
      </c>
      <c r="J47" s="25">
        <f>IF('Peak Areas'!N43=0,0,((('Peak Areas'!N43*Coefficients!$G$20+Coefficients!$H$20)*$G47)))</f>
        <v>4.1657021917419197</v>
      </c>
      <c r="K47" s="25">
        <f>IF('Peak Areas'!O43=0,0,((('Peak Areas'!O43*Coefficients!$G$41+Coefficients!$H$41)*$G47)))</f>
        <v>0</v>
      </c>
      <c r="L47" s="25">
        <f>IF('Peak Areas'!P43=0,0,((('Peak Areas'!P43*Coefficients!$G$10+Coefficients!$H$10)*$G47)))</f>
        <v>0</v>
      </c>
      <c r="M47" s="25">
        <f>IF('Peak Areas'!Q43=0,0,((('Peak Areas'!Q43*Coefficients!$G$32+Coefficients!$H$32)*$G47)))</f>
        <v>10.773104933551892</v>
      </c>
      <c r="N47" s="25">
        <f>IF('Peak Areas'!R43=0,0,((('Peak Areas'!R43*Coefficients!$G$11+Coefficients!$H$11)*$G47)))</f>
        <v>0</v>
      </c>
      <c r="O47" s="25">
        <f>IF('Peak Areas'!S43=0,0,((('Peak Areas'!S43*Coefficients!$G$39+Coefficients!$H$39)*$G47)))</f>
        <v>0</v>
      </c>
      <c r="P47" s="25">
        <f>IF('Peak Areas'!T43=0,0,((('Peak Areas'!T43*Coefficients!$G$46+Coefficients!$H$46)*$G47)))</f>
        <v>0</v>
      </c>
      <c r="Q47" s="25">
        <f>IF('Peak Areas'!U43=0,0,((('Peak Areas'!U43*Coefficients!$G$51+Coefficients!$H$51)*$G47)))</f>
        <v>1.2275725050452522</v>
      </c>
      <c r="R47" s="25">
        <f>IF('Peak Areas'!V43=0,0,((('Peak Areas'!V43*Coefficients!$G$26+Coefficients!$H$26)*$G47)))</f>
        <v>1.4523791518030567</v>
      </c>
      <c r="S47" s="25">
        <f>IF('Peak Areas'!W43=0,0,((('Peak Areas'!W43*Coefficients!$G$13+Coefficients!$H$13)*$G47)))</f>
        <v>0.21750736815057453</v>
      </c>
      <c r="T47" s="25">
        <f>IF('Peak Areas'!X43=0,0,((('Peak Areas'!X43*Coefficients!$G$12+Coefficients!$H$12)*$G47)))</f>
        <v>0.34234781209618098</v>
      </c>
      <c r="U47" s="25">
        <f>IF('Peak Areas'!Y43=0,0,((('Peak Areas'!Y43*Coefficients!$G$27+Coefficients!$H$27)*$G47)))</f>
        <v>0.40228944574572695</v>
      </c>
      <c r="V47" s="25">
        <f>IF('Peak Areas'!Z43=0,0,((('Peak Areas'!Z43*Coefficients!$G$34+Coefficients!$H$34)*$G47)))</f>
        <v>9.3253316094173727E-2</v>
      </c>
      <c r="W47" s="25">
        <f>IF('Peak Areas'!AA43=0,0,((('Peak Areas'!AA43*Coefficients!$G$52+Coefficients!$H$52)*$G47)))</f>
        <v>5.9622367732552424E-2</v>
      </c>
      <c r="X47" s="25">
        <f>IF('Peak Areas'!AB43=0,0,((('Peak Areas'!AB43*Coefficients!$G$33+Coefficients!$H$33)*$G47)))</f>
        <v>0</v>
      </c>
      <c r="Y47" s="25">
        <f>IF('Peak Areas'!AC43=0,0,((('Peak Areas'!AC43*Coefficients!$G$19+Coefficients!$H$19)*$G47)))</f>
        <v>0.39318848960978386</v>
      </c>
      <c r="Z47" s="25">
        <f>IF('Peak Areas'!AD43=0,0,((('Peak Areas'!AD43*Coefficients!$G$18+Coefficients!$H$18)*$G47)))</f>
        <v>1.9113136250235054</v>
      </c>
      <c r="AA47" s="25">
        <f>IF('Peak Areas'!AE43=0,0,((('Peak Areas'!AE43*Coefficients!$G$18+Coefficients!$H$18)*$G47)))</f>
        <v>20.727221734939448</v>
      </c>
      <c r="AB47" s="25">
        <f>IF('Peak Areas'!AF43=0,0,((('Peak Areas'!AF43*Coefficients!$G$18+Coefficients!$H$18)*$G47)))</f>
        <v>1.2642928822709691</v>
      </c>
      <c r="AC47" s="25">
        <f>IF('Peak Areas'!AG43=0,0,((('Peak Areas'!AG43*Coefficients!$G$7+Coefficients!$H$7)*$G47)))</f>
        <v>0</v>
      </c>
      <c r="AD47" s="25">
        <f>IF('Peak Areas'!AH43=0,0,((('Peak Areas'!AH43*Coefficients!$G$6+Coefficients!$H$6)*$G47)))</f>
        <v>1.3710927264663413</v>
      </c>
      <c r="AF47" s="25">
        <f>IF('Peak Areas'!L43=0,0,((('Peak Areas'!L43*Coefficients!$G$22+Coefficients!$H$22)*$G47)))</f>
        <v>2.0380665409266365</v>
      </c>
      <c r="AG47" s="25">
        <f t="shared" si="0"/>
        <v>22.765288275866084</v>
      </c>
      <c r="AH47" s="25">
        <f t="shared" si="1"/>
        <v>25.940894783160559</v>
      </c>
    </row>
    <row r="48" spans="1:34">
      <c r="A48" s="2">
        <f>'Peak Areas'!A44</f>
        <v>34</v>
      </c>
      <c r="B48" s="57">
        <f>'Peak Areas'!B44</f>
        <v>45056</v>
      </c>
      <c r="C48" s="2" t="str">
        <f>'Peak Areas'!C44</f>
        <v>Clambank Landing</v>
      </c>
      <c r="D48" s="2">
        <f>'Peak Areas'!D44</f>
        <v>0</v>
      </c>
      <c r="E48" s="2">
        <f>'Peak Areas'!E44</f>
        <v>0</v>
      </c>
      <c r="F48" s="25">
        <f>'Peak Areas'!F44</f>
        <v>0.15</v>
      </c>
      <c r="G48" s="25">
        <f>((1/'Peak Areas'!$G44)*(('Peak Areas'!$H44+('Internal Standard'!$E$10/1000))/'Peak Areas'!$F44)*'Peak Areas'!$J44)*H48</f>
        <v>3.8690480301810069E-2</v>
      </c>
      <c r="H48" s="25">
        <f>(('Internal Standard'!$F$13*('Peak Areas'!G44/'Internal Standard'!$C$10))/'Peak Areas'!K44)</f>
        <v>0.96726200754525149</v>
      </c>
      <c r="I48" s="25">
        <f>IF('Peak Areas'!M44=0,0,((('Peak Areas'!M44*Coefficients!$G$21+Coefficients!$H$21)*$G48)))</f>
        <v>0</v>
      </c>
      <c r="J48" s="25">
        <f>IF('Peak Areas'!N44=0,0,((('Peak Areas'!N44*Coefficients!$G$20+Coefficients!$H$20)*$G48)))</f>
        <v>5.5229184036980774</v>
      </c>
      <c r="K48" s="25">
        <f>IF('Peak Areas'!O44=0,0,((('Peak Areas'!O44*Coefficients!$G$41+Coefficients!$H$41)*$G48)))</f>
        <v>2.3915494791312056E-2</v>
      </c>
      <c r="L48" s="25">
        <f>IF('Peak Areas'!P44=0,0,((('Peak Areas'!P44*Coefficients!$G$10+Coefficients!$H$10)*$G48)))</f>
        <v>0</v>
      </c>
      <c r="M48" s="25">
        <f>IF('Peak Areas'!Q44=0,0,((('Peak Areas'!Q44*Coefficients!$G$32+Coefficients!$H$32)*$G48)))</f>
        <v>14.820939981491355</v>
      </c>
      <c r="N48" s="25">
        <f>IF('Peak Areas'!R44=0,0,((('Peak Areas'!R44*Coefficients!$G$11+Coefficients!$H$11)*$G48)))</f>
        <v>0</v>
      </c>
      <c r="O48" s="25">
        <f>IF('Peak Areas'!S44=0,0,((('Peak Areas'!S44*Coefficients!$G$39+Coefficients!$H$39)*$G48)))</f>
        <v>0</v>
      </c>
      <c r="P48" s="25">
        <f>IF('Peak Areas'!T44=0,0,((('Peak Areas'!T44*Coefficients!$G$46+Coefficients!$H$46)*$G48)))</f>
        <v>0</v>
      </c>
      <c r="Q48" s="25">
        <f>IF('Peak Areas'!U44=0,0,((('Peak Areas'!U44*Coefficients!$G$51+Coefficients!$H$51)*$G48)))</f>
        <v>1.0243116163257995</v>
      </c>
      <c r="R48" s="25">
        <f>IF('Peak Areas'!V44=0,0,((('Peak Areas'!V44*Coefficients!$G$26+Coefficients!$H$26)*$G48)))</f>
        <v>1.5887115664622566</v>
      </c>
      <c r="S48" s="25">
        <f>IF('Peak Areas'!W44=0,0,((('Peak Areas'!W44*Coefficients!$G$13+Coefficients!$H$13)*$G48)))</f>
        <v>0.2872403407140281</v>
      </c>
      <c r="T48" s="25">
        <f>IF('Peak Areas'!X44=0,0,((('Peak Areas'!X44*Coefficients!$G$12+Coefficients!$H$12)*$G48)))</f>
        <v>0.45441613739102454</v>
      </c>
      <c r="U48" s="25">
        <f>IF('Peak Areas'!Y44=0,0,((('Peak Areas'!Y44*Coefficients!$G$27+Coefficients!$H$27)*$G48)))</f>
        <v>0.36832650909309778</v>
      </c>
      <c r="V48" s="25">
        <f>IF('Peak Areas'!Z44=0,0,((('Peak Areas'!Z44*Coefficients!$G$34+Coefficients!$H$34)*$G48)))</f>
        <v>7.9800959073750566E-2</v>
      </c>
      <c r="W48" s="25">
        <f>IF('Peak Areas'!AA44=0,0,((('Peak Areas'!AA44*Coefficients!$G$52+Coefficients!$H$52)*$G48)))</f>
        <v>4.8275302778647312E-2</v>
      </c>
      <c r="X48" s="25">
        <f>IF('Peak Areas'!AB44=0,0,((('Peak Areas'!AB44*Coefficients!$G$33+Coefficients!$H$33)*$G48)))</f>
        <v>0</v>
      </c>
      <c r="Y48" s="25">
        <f>IF('Peak Areas'!AC44=0,0,((('Peak Areas'!AC44*Coefficients!$G$19+Coefficients!$H$19)*$G48)))</f>
        <v>0.646606638084816</v>
      </c>
      <c r="Z48" s="25">
        <f>IF('Peak Areas'!AD44=0,0,((('Peak Areas'!AD44*Coefficients!$G$18+Coefficients!$H$18)*$G48)))</f>
        <v>2.5816692099587377</v>
      </c>
      <c r="AA48" s="25">
        <f>IF('Peak Areas'!AE44=0,0,((('Peak Areas'!AE44*Coefficients!$G$18+Coefficients!$H$18)*$G48)))</f>
        <v>27.041874302456453</v>
      </c>
      <c r="AB48" s="25">
        <f>IF('Peak Areas'!AF44=0,0,((('Peak Areas'!AF44*Coefficients!$G$18+Coefficients!$H$18)*$G48)))</f>
        <v>1.5870331387754926</v>
      </c>
      <c r="AC48" s="25">
        <f>IF('Peak Areas'!AG44=0,0,((('Peak Areas'!AG44*Coefficients!$G$7+Coefficients!$H$7)*$G48)))</f>
        <v>8.2755391615194962E-2</v>
      </c>
      <c r="AD48" s="25">
        <f>IF('Peak Areas'!AH44=0,0,((('Peak Areas'!AH44*Coefficients!$G$6+Coefficients!$H$6)*$G48)))</f>
        <v>1.7556672781407532</v>
      </c>
      <c r="AF48" s="25">
        <f>IF('Peak Areas'!L44=0,0,((('Peak Areas'!L44*Coefficients!$G$22+Coefficients!$H$22)*$G48)))</f>
        <v>0</v>
      </c>
      <c r="AG48" s="25">
        <f t="shared" si="0"/>
        <v>27.041874302456453</v>
      </c>
      <c r="AH48" s="25">
        <f t="shared" si="1"/>
        <v>31.210576651190681</v>
      </c>
    </row>
    <row r="49" spans="1:34">
      <c r="A49" s="2">
        <f>'Peak Areas'!A45</f>
        <v>35</v>
      </c>
      <c r="B49" s="57">
        <f>'Peak Areas'!B45</f>
        <v>45056</v>
      </c>
      <c r="C49" s="2" t="str">
        <f>'Peak Areas'!C45</f>
        <v>Clambank Landing</v>
      </c>
      <c r="D49" s="2">
        <f>'Peak Areas'!D45</f>
        <v>0</v>
      </c>
      <c r="E49" s="2">
        <f>'Peak Areas'!E45</f>
        <v>0</v>
      </c>
      <c r="F49" s="25">
        <f>'Peak Areas'!F45</f>
        <v>0.15</v>
      </c>
      <c r="G49" s="25">
        <f>((1/'Peak Areas'!$G45)*(('Peak Areas'!$H45+('Internal Standard'!$E$10/1000))/'Peak Areas'!$F45)*'Peak Areas'!$J45)*H49</f>
        <v>4.0202701538864342E-2</v>
      </c>
      <c r="H49" s="25">
        <f>(('Internal Standard'!$F$13*('Peak Areas'!G45/'Internal Standard'!$C$10))/'Peak Areas'!K45)</f>
        <v>1.0050675384716083</v>
      </c>
      <c r="I49" s="25">
        <f>IF('Peak Areas'!M45=0,0,((('Peak Areas'!M45*Coefficients!$G$21+Coefficients!$H$21)*$G49)))</f>
        <v>0</v>
      </c>
      <c r="J49" s="25">
        <f>IF('Peak Areas'!N45=0,0,((('Peak Areas'!N45*Coefficients!$G$20+Coefficients!$H$20)*$G49)))</f>
        <v>4.3854750681356718</v>
      </c>
      <c r="K49" s="25">
        <f>IF('Peak Areas'!O45=0,0,((('Peak Areas'!O45*Coefficients!$G$41+Coefficients!$H$41)*$G49)))</f>
        <v>0</v>
      </c>
      <c r="L49" s="25">
        <f>IF('Peak Areas'!P45=0,0,((('Peak Areas'!P45*Coefficients!$G$10+Coefficients!$H$10)*$G49)))</f>
        <v>0</v>
      </c>
      <c r="M49" s="25">
        <f>IF('Peak Areas'!Q45=0,0,((('Peak Areas'!Q45*Coefficients!$G$32+Coefficients!$H$32)*$G49)))</f>
        <v>10.618309838341597</v>
      </c>
      <c r="N49" s="25">
        <f>IF('Peak Areas'!R45=0,0,((('Peak Areas'!R45*Coefficients!$G$11+Coefficients!$H$11)*$G49)))</f>
        <v>0</v>
      </c>
      <c r="O49" s="25">
        <f>IF('Peak Areas'!S45=0,0,((('Peak Areas'!S45*Coefficients!$G$39+Coefficients!$H$39)*$G49)))</f>
        <v>0</v>
      </c>
      <c r="P49" s="25">
        <f>IF('Peak Areas'!T45=0,0,((('Peak Areas'!T45*Coefficients!$G$46+Coefficients!$H$46)*$G49)))</f>
        <v>0</v>
      </c>
      <c r="Q49" s="25">
        <f>IF('Peak Areas'!U45=0,0,((('Peak Areas'!U45*Coefficients!$G$51+Coefficients!$H$51)*$G49)))</f>
        <v>0.87419865743138159</v>
      </c>
      <c r="R49" s="25">
        <f>IF('Peak Areas'!V45=0,0,((('Peak Areas'!V45*Coefficients!$G$26+Coefficients!$H$26)*$G49)))</f>
        <v>1.381991951787265</v>
      </c>
      <c r="S49" s="25">
        <f>IF('Peak Areas'!W45=0,0,((('Peak Areas'!W45*Coefficients!$G$13+Coefficients!$H$13)*$G49)))</f>
        <v>0.23480451107277972</v>
      </c>
      <c r="T49" s="25">
        <f>IF('Peak Areas'!X45=0,0,((('Peak Areas'!X45*Coefficients!$G$12+Coefficients!$H$12)*$G49)))</f>
        <v>0.37609133122728117</v>
      </c>
      <c r="U49" s="25">
        <f>IF('Peak Areas'!Y45=0,0,((('Peak Areas'!Y45*Coefficients!$G$27+Coefficients!$H$27)*$G49)))</f>
        <v>0.37014181018491937</v>
      </c>
      <c r="V49" s="25">
        <f>IF('Peak Areas'!Z45=0,0,((('Peak Areas'!Z45*Coefficients!$G$34+Coefficients!$H$34)*$G49)))</f>
        <v>8.469023461091571E-2</v>
      </c>
      <c r="W49" s="25">
        <f>IF('Peak Areas'!AA45=0,0,((('Peak Areas'!AA45*Coefficients!$G$52+Coefficients!$H$52)*$G49)))</f>
        <v>5.4491751991828562E-2</v>
      </c>
      <c r="X49" s="25">
        <f>IF('Peak Areas'!AB45=0,0,((('Peak Areas'!AB45*Coefficients!$G$33+Coefficients!$H$33)*$G49)))</f>
        <v>0</v>
      </c>
      <c r="Y49" s="25">
        <f>IF('Peak Areas'!AC45=0,0,((('Peak Areas'!AC45*Coefficients!$G$19+Coefficients!$H$19)*$G49)))</f>
        <v>0.49955181626469719</v>
      </c>
      <c r="Z49" s="25">
        <f>IF('Peak Areas'!AD45=0,0,((('Peak Areas'!AD45*Coefficients!$G$18+Coefficients!$H$18)*$G49)))</f>
        <v>1.8672135302192032</v>
      </c>
      <c r="AA49" s="25">
        <f>IF('Peak Areas'!AE45=0,0,((('Peak Areas'!AE45*Coefficients!$G$18+Coefficients!$H$18)*$G49)))</f>
        <v>19.711564420336128</v>
      </c>
      <c r="AB49" s="25">
        <f>IF('Peak Areas'!AF45=0,0,((('Peak Areas'!AF45*Coefficients!$G$18+Coefficients!$H$18)*$G49)))</f>
        <v>1.2697172772797896</v>
      </c>
      <c r="AC49" s="25">
        <f>IF('Peak Areas'!AG45=0,0,((('Peak Areas'!AG45*Coefficients!$G$7+Coefficients!$H$7)*$G49)))</f>
        <v>0</v>
      </c>
      <c r="AD49" s="25">
        <f>IF('Peak Areas'!AH45=0,0,((('Peak Areas'!AH45*Coefficients!$G$6+Coefficients!$H$6)*$G49)))</f>
        <v>1.324625696261583</v>
      </c>
      <c r="AF49" s="25">
        <f>IF('Peak Areas'!L45=0,0,((('Peak Areas'!L45*Coefficients!$G$22+Coefficients!$H$22)*$G49)))</f>
        <v>2.0865098549617507</v>
      </c>
      <c r="AG49" s="25">
        <f t="shared" si="0"/>
        <v>21.798074275297878</v>
      </c>
      <c r="AH49" s="25">
        <f t="shared" si="1"/>
        <v>24.93500508279687</v>
      </c>
    </row>
    <row r="50" spans="1:34">
      <c r="A50" s="2">
        <f>'Peak Areas'!A46</f>
        <v>36</v>
      </c>
      <c r="B50" s="57">
        <f>'Peak Areas'!B46</f>
        <v>0</v>
      </c>
      <c r="C50" s="2">
        <f>'Peak Areas'!C46</f>
        <v>0</v>
      </c>
      <c r="D50" s="2">
        <f>'Peak Areas'!D46</f>
        <v>0</v>
      </c>
      <c r="E50" s="2">
        <f>'Peak Areas'!E46</f>
        <v>0</v>
      </c>
      <c r="F50" s="25">
        <f>'Peak Areas'!F46</f>
        <v>0.15</v>
      </c>
      <c r="G50" s="25">
        <f>((1/'Peak Areas'!$G46)*(('Peak Areas'!$H46+('Internal Standard'!$E$10/1000))/'Peak Areas'!$F46)*'Peak Areas'!$J46)*H50</f>
        <v>3.7806683230263066E-2</v>
      </c>
      <c r="H50" s="25">
        <f>(('Internal Standard'!$F$13*('Peak Areas'!G46/'Internal Standard'!$C$10))/'Peak Areas'!K46)</f>
        <v>0.94516708075657652</v>
      </c>
      <c r="I50" s="25">
        <f>IF('Peak Areas'!M46=0,0,((('Peak Areas'!M46*Coefficients!$G$21+Coefficients!$H$21)*$G50)))</f>
        <v>0</v>
      </c>
      <c r="J50" s="25">
        <f>IF('Peak Areas'!N46=0,0,((('Peak Areas'!N46*Coefficients!$G$20+Coefficients!$H$20)*$G50)))</f>
        <v>0.79464238466143344</v>
      </c>
      <c r="K50" s="25">
        <f>IF('Peak Areas'!O46=0,0,((('Peak Areas'!O46*Coefficients!$G$41+Coefficients!$H$41)*$G50)))</f>
        <v>3.271287778159282</v>
      </c>
      <c r="L50" s="25">
        <f>IF('Peak Areas'!P46=0,0,((('Peak Areas'!P46*Coefficients!$G$10+Coefficients!$H$10)*$G50)))</f>
        <v>0</v>
      </c>
      <c r="M50" s="25">
        <f>IF('Peak Areas'!Q46=0,0,((('Peak Areas'!Q46*Coefficients!$G$32+Coefficients!$H$32)*$G50)))</f>
        <v>1.344629505561346</v>
      </c>
      <c r="N50" s="25">
        <f>IF('Peak Areas'!R46=0,0,((('Peak Areas'!R46*Coefficients!$G$11+Coefficients!$H$11)*$G50)))</f>
        <v>0</v>
      </c>
      <c r="O50" s="25">
        <f>IF('Peak Areas'!S46=0,0,((('Peak Areas'!S46*Coefficients!$G$39+Coefficients!$H$39)*$G50)))</f>
        <v>0</v>
      </c>
      <c r="P50" s="25">
        <f>IF('Peak Areas'!T46=0,0,((('Peak Areas'!T46*Coefficients!$G$46+Coefficients!$H$46)*$G50)))</f>
        <v>0</v>
      </c>
      <c r="Q50" s="25">
        <f>IF('Peak Areas'!U46=0,0,((('Peak Areas'!U46*Coefficients!$G$51+Coefficients!$H$51)*$G50)))</f>
        <v>0</v>
      </c>
      <c r="R50" s="25">
        <f>IF('Peak Areas'!V46=0,0,((('Peak Areas'!V46*Coefficients!$G$26+Coefficients!$H$26)*$G50)))</f>
        <v>0.54049561897185205</v>
      </c>
      <c r="S50" s="25">
        <f>IF('Peak Areas'!W46=0,0,((('Peak Areas'!W46*Coefficients!$G$13+Coefficients!$H$13)*$G50)))</f>
        <v>0.18446150352342722</v>
      </c>
      <c r="T50" s="25">
        <f>IF('Peak Areas'!X46=0,0,((('Peak Areas'!X46*Coefficients!$G$12+Coefficients!$H$12)*$G50)))</f>
        <v>0.14168403885394174</v>
      </c>
      <c r="U50" s="25">
        <f>IF('Peak Areas'!Y46=0,0,((('Peak Areas'!Y46*Coefficients!$G$27+Coefficients!$H$27)*$G50)))</f>
        <v>0.13634652426568111</v>
      </c>
      <c r="V50" s="25">
        <f>IF('Peak Areas'!Z46=0,0,((('Peak Areas'!Z46*Coefficients!$G$34+Coefficients!$H$34)*$G50)))</f>
        <v>7.5537723294081746E-2</v>
      </c>
      <c r="W50" s="25">
        <f>IF('Peak Areas'!AA46=0,0,((('Peak Areas'!AA46*Coefficients!$G$52+Coefficients!$H$52)*$G50)))</f>
        <v>7.4165300701669809E-2</v>
      </c>
      <c r="X50" s="25">
        <f>IF('Peak Areas'!AB46=0,0,((('Peak Areas'!AB46*Coefficients!$G$33+Coefficients!$H$33)*$G50)))</f>
        <v>8.4993666591819741E-2</v>
      </c>
      <c r="Y50" s="25">
        <f>IF('Peak Areas'!AC46=0,0,((('Peak Areas'!AC46*Coefficients!$G$19+Coefficients!$H$19)*$G50)))</f>
        <v>0</v>
      </c>
      <c r="Z50" s="25">
        <f>IF('Peak Areas'!AD46=0,0,((('Peak Areas'!AD46*Coefficients!$G$18+Coefficients!$H$18)*$G50)))</f>
        <v>0</v>
      </c>
      <c r="AA50" s="25">
        <f>IF('Peak Areas'!AE46=0,0,((('Peak Areas'!AE46*Coefficients!$G$18+Coefficients!$H$18)*$G50)))</f>
        <v>2.6897011169566114</v>
      </c>
      <c r="AB50" s="25">
        <f>IF('Peak Areas'!AF46=0,0,((('Peak Areas'!AF46*Coefficients!$G$18+Coefficients!$H$18)*$G50)))</f>
        <v>0.26812401695269605</v>
      </c>
      <c r="AC50" s="25">
        <f>IF('Peak Areas'!AG46=0,0,((('Peak Areas'!AG46*Coefficients!$G$7+Coefficients!$H$7)*$G50)))</f>
        <v>0</v>
      </c>
      <c r="AD50" s="25">
        <f>IF('Peak Areas'!AH46=0,0,((('Peak Areas'!AH46*Coefficients!$G$6+Coefficients!$H$6)*$G50)))</f>
        <v>0.57821067780972857</v>
      </c>
      <c r="AF50" s="25">
        <f>IF('Peak Areas'!L46=0,0,((('Peak Areas'!L46*Coefficients!$G$22+Coefficients!$H$22)*$G50)))</f>
        <v>0</v>
      </c>
      <c r="AG50" s="25">
        <f t="shared" si="0"/>
        <v>2.6897011169566114</v>
      </c>
      <c r="AH50" s="25">
        <f t="shared" si="1"/>
        <v>2.9578251339093073</v>
      </c>
    </row>
    <row r="51" spans="1:34">
      <c r="A51" s="2">
        <f>'Peak Areas'!A47</f>
        <v>37</v>
      </c>
      <c r="B51" s="57">
        <f>'Peak Areas'!B47</f>
        <v>0</v>
      </c>
      <c r="C51" s="2">
        <f>'Peak Areas'!C47</f>
        <v>0</v>
      </c>
      <c r="D51" s="2">
        <f>'Peak Areas'!D47</f>
        <v>0</v>
      </c>
      <c r="E51" s="2">
        <f>'Peak Areas'!E47</f>
        <v>0</v>
      </c>
      <c r="F51" s="25">
        <f>'Peak Areas'!F47</f>
        <v>0.15</v>
      </c>
      <c r="G51" s="25">
        <f>((1/'Peak Areas'!$G47)*(('Peak Areas'!$H47+('Internal Standard'!$E$10/1000))/'Peak Areas'!$F47)*'Peak Areas'!$J47)*H51</f>
        <v>3.8706242998589567E-2</v>
      </c>
      <c r="H51" s="25">
        <f>(('Internal Standard'!$F$13*('Peak Areas'!G47/'Internal Standard'!$C$10))/'Peak Areas'!K47)</f>
        <v>0.96765607496473904</v>
      </c>
      <c r="I51" s="25">
        <f>IF('Peak Areas'!M47=0,0,((('Peak Areas'!M47*Coefficients!$G$21+Coefficients!$H$21)*$G51)))</f>
        <v>0</v>
      </c>
      <c r="J51" s="25">
        <f>IF('Peak Areas'!N47=0,0,((('Peak Areas'!N47*Coefficients!$G$20+Coefficients!$H$20)*$G51)))</f>
        <v>0</v>
      </c>
      <c r="K51" s="25">
        <f>IF('Peak Areas'!O47=0,0,((('Peak Areas'!O47*Coefficients!$G$41+Coefficients!$H$41)*$G51)))</f>
        <v>10.132724436327951</v>
      </c>
      <c r="L51" s="25">
        <f>IF('Peak Areas'!P47=0,0,((('Peak Areas'!P47*Coefficients!$G$10+Coefficients!$H$10)*$G51)))</f>
        <v>1.0860877302760619</v>
      </c>
      <c r="M51" s="25">
        <f>IF('Peak Areas'!Q47=0,0,((('Peak Areas'!Q47*Coefficients!$G$32+Coefficients!$H$32)*$G51)))</f>
        <v>0</v>
      </c>
      <c r="N51" s="25">
        <f>IF('Peak Areas'!R47=0,0,((('Peak Areas'!R47*Coefficients!$G$11+Coefficients!$H$11)*$G51)))</f>
        <v>0</v>
      </c>
      <c r="O51" s="25">
        <f>IF('Peak Areas'!S47=0,0,((('Peak Areas'!S47*Coefficients!$G$39+Coefficients!$H$39)*$G51)))</f>
        <v>0.33822423023868026</v>
      </c>
      <c r="P51" s="25">
        <f>IF('Peak Areas'!T47=0,0,((('Peak Areas'!T47*Coefficients!$G$46+Coefficients!$H$46)*$G51)))</f>
        <v>0</v>
      </c>
      <c r="Q51" s="25">
        <f>IF('Peak Areas'!U47=0,0,((('Peak Areas'!U47*Coefficients!$G$51+Coefficients!$H$51)*$G51)))</f>
        <v>0</v>
      </c>
      <c r="R51" s="25">
        <f>IF('Peak Areas'!V47=0,0,((('Peak Areas'!V47*Coefficients!$G$26+Coefficients!$H$26)*$G51)))</f>
        <v>0.2926432744826416</v>
      </c>
      <c r="S51" s="25">
        <f>IF('Peak Areas'!W47=0,0,((('Peak Areas'!W47*Coefficients!$G$13+Coefficients!$H$13)*$G51)))</f>
        <v>0</v>
      </c>
      <c r="T51" s="25">
        <f>IF('Peak Areas'!X47=0,0,((('Peak Areas'!X47*Coefficients!$G$12+Coefficients!$H$12)*$G51)))</f>
        <v>0</v>
      </c>
      <c r="U51" s="25">
        <f>IF('Peak Areas'!Y47=0,0,((('Peak Areas'!Y47*Coefficients!$G$27+Coefficients!$H$27)*$G51)))</f>
        <v>0.10604101036179857</v>
      </c>
      <c r="V51" s="25">
        <f>IF('Peak Areas'!Z47=0,0,((('Peak Areas'!Z47*Coefficients!$G$34+Coefficients!$H$34)*$G51)))</f>
        <v>5.3783975561473199E-2</v>
      </c>
      <c r="W51" s="25">
        <f>IF('Peak Areas'!AA47=0,0,((('Peak Areas'!AA47*Coefficients!$G$52+Coefficients!$H$52)*$G51)))</f>
        <v>4.074007964510986E-2</v>
      </c>
      <c r="X51" s="25">
        <f>IF('Peak Areas'!AB47=0,0,((('Peak Areas'!AB47*Coefficients!$G$33+Coefficients!$H$33)*$G51)))</f>
        <v>0.13886322855941102</v>
      </c>
      <c r="Y51" s="25">
        <f>IF('Peak Areas'!AC47=0,0,((('Peak Areas'!AC47*Coefficients!$G$19+Coefficients!$H$19)*$G51)))</f>
        <v>0</v>
      </c>
      <c r="Z51" s="25">
        <f>IF('Peak Areas'!AD47=0,0,((('Peak Areas'!AD47*Coefficients!$G$18+Coefficients!$H$18)*$G51)))</f>
        <v>0</v>
      </c>
      <c r="AA51" s="25">
        <f>IF('Peak Areas'!AE47=0,0,((('Peak Areas'!AE47*Coefficients!$G$18+Coefficients!$H$18)*$G51)))</f>
        <v>1.2315094825633683</v>
      </c>
      <c r="AB51" s="25">
        <f>IF('Peak Areas'!AF47=0,0,((('Peak Areas'!AF47*Coefficients!$G$18+Coefficients!$H$18)*$G51)))</f>
        <v>0.1167661617423448</v>
      </c>
      <c r="AC51" s="25">
        <f>IF('Peak Areas'!AG47=0,0,((('Peak Areas'!AG47*Coefficients!$G$7+Coefficients!$H$7)*$G51)))</f>
        <v>0</v>
      </c>
      <c r="AD51" s="25">
        <f>IF('Peak Areas'!AH47=0,0,((('Peak Areas'!AH47*Coefficients!$G$6+Coefficients!$H$6)*$G51)))</f>
        <v>0.67353945935034876</v>
      </c>
      <c r="AF51" s="25">
        <f>IF('Peak Areas'!L47=0,0,((('Peak Areas'!L47*Coefficients!$G$22+Coefficients!$H$22)*$G51)))</f>
        <v>0</v>
      </c>
      <c r="AG51" s="25">
        <f t="shared" si="0"/>
        <v>1.2315094825633683</v>
      </c>
      <c r="AH51" s="25">
        <f t="shared" si="1"/>
        <v>1.3482756443057131</v>
      </c>
    </row>
    <row r="52" spans="1:34">
      <c r="A52" s="2">
        <f>'Peak Areas'!A48</f>
        <v>38</v>
      </c>
      <c r="B52" s="57">
        <f>'Peak Areas'!B48</f>
        <v>0</v>
      </c>
      <c r="C52" s="2">
        <f>'Peak Areas'!C48</f>
        <v>0</v>
      </c>
      <c r="D52" s="2">
        <f>'Peak Areas'!D48</f>
        <v>0</v>
      </c>
      <c r="E52" s="2">
        <f>'Peak Areas'!E48</f>
        <v>0</v>
      </c>
      <c r="F52" s="25">
        <f>'Peak Areas'!F48</f>
        <v>0.15</v>
      </c>
      <c r="G52" s="25">
        <f>((1/'Peak Areas'!$G48)*(('Peak Areas'!$H48+('Internal Standard'!$E$10/1000))/'Peak Areas'!$F48)*'Peak Areas'!$J48)*H52</f>
        <v>4.4873598340920154E-2</v>
      </c>
      <c r="H52" s="25">
        <f>(('Internal Standard'!$F$13*('Peak Areas'!G48/'Internal Standard'!$C$10))/'Peak Areas'!K48)</f>
        <v>1.1218399585230037</v>
      </c>
      <c r="I52" s="25">
        <f>IF('Peak Areas'!M48=0,0,((('Peak Areas'!M48*Coefficients!$G$21+Coefficients!$H$21)*$G52)))</f>
        <v>0</v>
      </c>
      <c r="J52" s="25">
        <f>IF('Peak Areas'!N48=0,0,((('Peak Areas'!N48*Coefficients!$G$20+Coefficients!$H$20)*$G52)))</f>
        <v>0</v>
      </c>
      <c r="K52" s="25">
        <f>IF('Peak Areas'!O48=0,0,((('Peak Areas'!O48*Coefficients!$G$41+Coefficients!$H$41)*$G52)))</f>
        <v>6.1661627662804337</v>
      </c>
      <c r="L52" s="25">
        <f>IF('Peak Areas'!P48=0,0,((('Peak Areas'!P48*Coefficients!$G$10+Coefficients!$H$10)*$G52)))</f>
        <v>0</v>
      </c>
      <c r="M52" s="25">
        <f>IF('Peak Areas'!Q48=0,0,((('Peak Areas'!Q48*Coefficients!$G$32+Coefficients!$H$32)*$G52)))</f>
        <v>0</v>
      </c>
      <c r="N52" s="25">
        <f>IF('Peak Areas'!R48=0,0,((('Peak Areas'!R48*Coefficients!$G$11+Coefficients!$H$11)*$G52)))</f>
        <v>0</v>
      </c>
      <c r="O52" s="25">
        <f>IF('Peak Areas'!S48=0,0,((('Peak Areas'!S48*Coefficients!$G$39+Coefficients!$H$39)*$G52)))</f>
        <v>0</v>
      </c>
      <c r="P52" s="25">
        <f>IF('Peak Areas'!T48=0,0,((('Peak Areas'!T48*Coefficients!$G$46+Coefficients!$H$46)*$G52)))</f>
        <v>0</v>
      </c>
      <c r="Q52" s="25">
        <f>IF('Peak Areas'!U48=0,0,((('Peak Areas'!U48*Coefficients!$G$51+Coefficients!$H$51)*$G52)))</f>
        <v>0</v>
      </c>
      <c r="R52" s="25">
        <f>IF('Peak Areas'!V48=0,0,((('Peak Areas'!V48*Coefficients!$G$26+Coefficients!$H$26)*$G52)))</f>
        <v>0.64514027855457479</v>
      </c>
      <c r="S52" s="25">
        <f>IF('Peak Areas'!W48=0,0,((('Peak Areas'!W48*Coefficients!$G$13+Coefficients!$H$13)*$G52)))</f>
        <v>0.2477501394244998</v>
      </c>
      <c r="T52" s="25">
        <f>IF('Peak Areas'!X48=0,0,((('Peak Areas'!X48*Coefficients!$G$12+Coefficients!$H$12)*$G52)))</f>
        <v>0</v>
      </c>
      <c r="U52" s="25">
        <f>IF('Peak Areas'!Y48=0,0,((('Peak Areas'!Y48*Coefficients!$G$27+Coefficients!$H$27)*$G52)))</f>
        <v>0.44138798983436683</v>
      </c>
      <c r="V52" s="25">
        <f>IF('Peak Areas'!Z48=0,0,((('Peak Areas'!Z48*Coefficients!$G$34+Coefficients!$H$34)*$G52)))</f>
        <v>0.12478240321591609</v>
      </c>
      <c r="W52" s="25">
        <f>IF('Peak Areas'!AA48=0,0,((('Peak Areas'!AA48*Coefficients!$G$52+Coefficients!$H$52)*$G52)))</f>
        <v>0.12445375769432507</v>
      </c>
      <c r="X52" s="25">
        <f>IF('Peak Areas'!AB48=0,0,((('Peak Areas'!AB48*Coefficients!$G$33+Coefficients!$H$33)*$G52)))</f>
        <v>0.13867113362348962</v>
      </c>
      <c r="Y52" s="25">
        <f>IF('Peak Areas'!AC48=0,0,((('Peak Areas'!AC48*Coefficients!$G$19+Coefficients!$H$19)*$G52)))</f>
        <v>0</v>
      </c>
      <c r="Z52" s="25">
        <f>IF('Peak Areas'!AD48=0,0,((('Peak Areas'!AD48*Coefficients!$G$18+Coefficients!$H$18)*$G52)))</f>
        <v>0</v>
      </c>
      <c r="AA52" s="25">
        <f>IF('Peak Areas'!AE48=0,0,((('Peak Areas'!AE48*Coefficients!$G$18+Coefficients!$H$18)*$G52)))</f>
        <v>2.2684227646016399</v>
      </c>
      <c r="AB52" s="25">
        <f>IF('Peak Areas'!AF48=0,0,((('Peak Areas'!AF48*Coefficients!$G$18+Coefficients!$H$18)*$G52)))</f>
        <v>0.45246799650771641</v>
      </c>
      <c r="AC52" s="25">
        <f>IF('Peak Areas'!AG48=0,0,((('Peak Areas'!AG48*Coefficients!$G$7+Coefficients!$H$7)*$G52)))</f>
        <v>0</v>
      </c>
      <c r="AD52" s="25">
        <f>IF('Peak Areas'!AH48=0,0,((('Peak Areas'!AH48*Coefficients!$G$6+Coefficients!$H$6)*$G52)))</f>
        <v>1.184016011208233</v>
      </c>
      <c r="AF52" s="25">
        <f>IF('Peak Areas'!L48=0,0,((('Peak Areas'!L48*Coefficients!$G$22+Coefficients!$H$22)*$G52)))</f>
        <v>0</v>
      </c>
      <c r="AG52" s="25">
        <f t="shared" si="0"/>
        <v>2.2684227646016399</v>
      </c>
      <c r="AH52" s="25">
        <f t="shared" si="1"/>
        <v>2.7208907611093562</v>
      </c>
    </row>
    <row r="53" spans="1:34">
      <c r="A53" s="2">
        <f>'Peak Areas'!A49</f>
        <v>39</v>
      </c>
      <c r="B53" s="57">
        <f>'Peak Areas'!B49</f>
        <v>0</v>
      </c>
      <c r="C53" s="2">
        <f>'Peak Areas'!C49</f>
        <v>0</v>
      </c>
      <c r="D53" s="2">
        <f>'Peak Areas'!D49</f>
        <v>0</v>
      </c>
      <c r="E53" s="2">
        <f>'Peak Areas'!E49</f>
        <v>0</v>
      </c>
      <c r="F53" s="25">
        <f>'Peak Areas'!F49</f>
        <v>0.15</v>
      </c>
      <c r="G53" s="25">
        <f>((1/'Peak Areas'!$G49)*(('Peak Areas'!$H49+('Internal Standard'!$E$10/1000))/'Peak Areas'!$F49)*'Peak Areas'!$J49)*H53</f>
        <v>4.4789767310058487E-2</v>
      </c>
      <c r="H53" s="25">
        <f>(('Internal Standard'!$F$13*('Peak Areas'!G49/'Internal Standard'!$C$10))/'Peak Areas'!K49)</f>
        <v>1.119744182751462</v>
      </c>
      <c r="I53" s="25">
        <f>IF('Peak Areas'!M49=0,0,((('Peak Areas'!M49*Coefficients!$G$21+Coefficients!$H$21)*$G53)))</f>
        <v>0</v>
      </c>
      <c r="J53" s="25">
        <f>IF('Peak Areas'!N49=0,0,((('Peak Areas'!N49*Coefficients!$G$20+Coefficients!$H$20)*$G53)))</f>
        <v>0</v>
      </c>
      <c r="K53" s="25">
        <f>IF('Peak Areas'!O49=0,0,((('Peak Areas'!O49*Coefficients!$G$41+Coefficients!$H$41)*$G53)))</f>
        <v>8.0786571240654457</v>
      </c>
      <c r="L53" s="25">
        <f>IF('Peak Areas'!P49=0,0,((('Peak Areas'!P49*Coefficients!$G$10+Coefficients!$H$10)*$G53)))</f>
        <v>1.0409698171806154</v>
      </c>
      <c r="M53" s="25">
        <f>IF('Peak Areas'!Q49=0,0,((('Peak Areas'!Q49*Coefficients!$G$32+Coefficients!$H$32)*$G53)))</f>
        <v>0</v>
      </c>
      <c r="N53" s="25">
        <f>IF('Peak Areas'!R49=0,0,((('Peak Areas'!R49*Coefficients!$G$11+Coefficients!$H$11)*$G53)))</f>
        <v>0</v>
      </c>
      <c r="O53" s="25">
        <f>IF('Peak Areas'!S49=0,0,((('Peak Areas'!S49*Coefficients!$G$39+Coefficients!$H$39)*$G53)))</f>
        <v>0.26998680024053684</v>
      </c>
      <c r="P53" s="25">
        <f>IF('Peak Areas'!T49=0,0,((('Peak Areas'!T49*Coefficients!$G$46+Coefficients!$H$46)*$G53)))</f>
        <v>0</v>
      </c>
      <c r="Q53" s="25">
        <f>IF('Peak Areas'!U49=0,0,((('Peak Areas'!U49*Coefficients!$G$51+Coefficients!$H$51)*$G53)))</f>
        <v>0</v>
      </c>
      <c r="R53" s="25">
        <f>IF('Peak Areas'!V49=0,0,((('Peak Areas'!V49*Coefficients!$G$26+Coefficients!$H$26)*$G53)))</f>
        <v>0.59324271959902741</v>
      </c>
      <c r="S53" s="25">
        <f>IF('Peak Areas'!W49=0,0,((('Peak Areas'!W49*Coefficients!$G$13+Coefficients!$H$13)*$G53)))</f>
        <v>0.27288807080033262</v>
      </c>
      <c r="T53" s="25">
        <f>IF('Peak Areas'!X49=0,0,((('Peak Areas'!X49*Coefficients!$G$12+Coefficients!$H$12)*$G53)))</f>
        <v>0</v>
      </c>
      <c r="U53" s="25">
        <f>IF('Peak Areas'!Y49=0,0,((('Peak Areas'!Y49*Coefficients!$G$27+Coefficients!$H$27)*$G53)))</f>
        <v>0.52367117240259553</v>
      </c>
      <c r="V53" s="25">
        <f>IF('Peak Areas'!Z49=0,0,((('Peak Areas'!Z49*Coefficients!$G$34+Coefficients!$H$34)*$G53)))</f>
        <v>0.10353458537850624</v>
      </c>
      <c r="W53" s="25">
        <f>IF('Peak Areas'!AA49=0,0,((('Peak Areas'!AA49*Coefficients!$G$52+Coefficients!$H$52)*$G53)))</f>
        <v>0.1017941773605036</v>
      </c>
      <c r="X53" s="25">
        <f>IF('Peak Areas'!AB49=0,0,((('Peak Areas'!AB49*Coefficients!$G$33+Coefficients!$H$33)*$G53)))</f>
        <v>0.16819411448678009</v>
      </c>
      <c r="Y53" s="25">
        <f>IF('Peak Areas'!AC49=0,0,((('Peak Areas'!AC49*Coefficients!$G$19+Coefficients!$H$19)*$G53)))</f>
        <v>0</v>
      </c>
      <c r="Z53" s="25">
        <f>IF('Peak Areas'!AD49=0,0,((('Peak Areas'!AD49*Coefficients!$G$18+Coefficients!$H$18)*$G53)))</f>
        <v>0</v>
      </c>
      <c r="AA53" s="25">
        <f>IF('Peak Areas'!AE49=0,0,((('Peak Areas'!AE49*Coefficients!$G$18+Coefficients!$H$18)*$G53)))</f>
        <v>1.808845423530876</v>
      </c>
      <c r="AB53" s="25">
        <f>IF('Peak Areas'!AF49=0,0,((('Peak Areas'!AF49*Coefficients!$G$18+Coefficients!$H$18)*$G53)))</f>
        <v>0.24613631334958316</v>
      </c>
      <c r="AC53" s="25">
        <f>IF('Peak Areas'!AG49=0,0,((('Peak Areas'!AG49*Coefficients!$G$7+Coefficients!$H$7)*$G53)))</f>
        <v>0</v>
      </c>
      <c r="AD53" s="25">
        <f>IF('Peak Areas'!AH49=0,0,((('Peak Areas'!AH49*Coefficients!$G$6+Coefficients!$H$6)*$G53)))</f>
        <v>1.0120065825175624</v>
      </c>
      <c r="AF53" s="25">
        <f>IF('Peak Areas'!L49=0,0,((('Peak Areas'!L49*Coefficients!$G$22+Coefficients!$H$22)*$G53)))</f>
        <v>0</v>
      </c>
      <c r="AG53" s="25">
        <f t="shared" si="0"/>
        <v>1.808845423530876</v>
      </c>
      <c r="AH53" s="25">
        <f t="shared" si="1"/>
        <v>2.054981736880459</v>
      </c>
    </row>
    <row r="54" spans="1:34">
      <c r="A54" s="2">
        <f>'Peak Areas'!A50</f>
        <v>40</v>
      </c>
      <c r="B54" s="57">
        <f>'Peak Areas'!B50</f>
        <v>0</v>
      </c>
      <c r="C54" s="2">
        <f>'Peak Areas'!C50</f>
        <v>0</v>
      </c>
      <c r="D54" s="2">
        <f>'Peak Areas'!D50</f>
        <v>0</v>
      </c>
      <c r="E54" s="2">
        <f>'Peak Areas'!E50</f>
        <v>0</v>
      </c>
      <c r="F54" s="25">
        <f>'Peak Areas'!F50</f>
        <v>0.15</v>
      </c>
      <c r="G54" s="25">
        <f>((1/'Peak Areas'!$G50)*(('Peak Areas'!$H50+('Internal Standard'!$E$10/1000))/'Peak Areas'!$F50)*'Peak Areas'!$J50)*H54</f>
        <v>4.4977439015969185E-2</v>
      </c>
      <c r="H54" s="25">
        <f>(('Internal Standard'!$F$13*('Peak Areas'!G50/'Internal Standard'!$C$10))/'Peak Areas'!K50)</f>
        <v>1.1244359753992295</v>
      </c>
      <c r="I54" s="25">
        <f>IF('Peak Areas'!M50=0,0,((('Peak Areas'!M50*Coefficients!$G$21+Coefficients!$H$21)*$G54)))</f>
        <v>0</v>
      </c>
      <c r="J54" s="25">
        <f>IF('Peak Areas'!N50=0,0,((('Peak Areas'!N50*Coefficients!$G$20+Coefficients!$H$20)*$G54)))</f>
        <v>0.31236134016972877</v>
      </c>
      <c r="K54" s="25">
        <f>IF('Peak Areas'!O50=0,0,((('Peak Areas'!O50*Coefficients!$G$41+Coefficients!$H$41)*$G54)))</f>
        <v>12.202371589812286</v>
      </c>
      <c r="L54" s="25">
        <f>IF('Peak Areas'!P50=0,0,((('Peak Areas'!P50*Coefficients!$G$10+Coefficients!$H$10)*$G54)))</f>
        <v>1.1985828474628195</v>
      </c>
      <c r="M54" s="25">
        <f>IF('Peak Areas'!Q50=0,0,((('Peak Areas'!Q50*Coefficients!$G$32+Coefficients!$H$32)*$G54)))</f>
        <v>2.0104665208755637</v>
      </c>
      <c r="N54" s="25">
        <f>IF('Peak Areas'!R50=0,0,((('Peak Areas'!R50*Coefficients!$G$11+Coefficients!$H$11)*$G54)))</f>
        <v>0</v>
      </c>
      <c r="O54" s="25">
        <f>IF('Peak Areas'!S50=0,0,((('Peak Areas'!S50*Coefficients!$G$39+Coefficients!$H$39)*$G54)))</f>
        <v>0.77016525601954666</v>
      </c>
      <c r="P54" s="25">
        <f>IF('Peak Areas'!T50=0,0,((('Peak Areas'!T50*Coefficients!$G$46+Coefficients!$H$46)*$G54)))</f>
        <v>0</v>
      </c>
      <c r="Q54" s="25">
        <f>IF('Peak Areas'!U50=0,0,((('Peak Areas'!U50*Coefficients!$G$51+Coefficients!$H$51)*$G54)))</f>
        <v>0</v>
      </c>
      <c r="R54" s="25">
        <f>IF('Peak Areas'!V50=0,0,((('Peak Areas'!V50*Coefficients!$G$26+Coefficients!$H$26)*$G54)))</f>
        <v>1.5255358708302682</v>
      </c>
      <c r="S54" s="25">
        <f>IF('Peak Areas'!W50=0,0,((('Peak Areas'!W50*Coefficients!$G$13+Coefficients!$H$13)*$G54)))</f>
        <v>0.62079790847041949</v>
      </c>
      <c r="T54" s="25">
        <f>IF('Peak Areas'!X50=0,0,((('Peak Areas'!X50*Coefficients!$G$12+Coefficients!$H$12)*$G54)))</f>
        <v>0</v>
      </c>
      <c r="U54" s="25">
        <f>IF('Peak Areas'!Y50=0,0,((('Peak Areas'!Y50*Coefficients!$G$27+Coefficients!$H$27)*$G54)))</f>
        <v>0.36697618000981003</v>
      </c>
      <c r="V54" s="25">
        <f>IF('Peak Areas'!Z50=0,0,((('Peak Areas'!Z50*Coefficients!$G$34+Coefficients!$H$34)*$G54)))</f>
        <v>0.27127508174174875</v>
      </c>
      <c r="W54" s="25">
        <f>IF('Peak Areas'!AA50=0,0,((('Peak Areas'!AA50*Coefficients!$G$52+Coefficients!$H$52)*$G54)))</f>
        <v>0.27097264655935765</v>
      </c>
      <c r="X54" s="25">
        <f>IF('Peak Areas'!AB50=0,0,((('Peak Areas'!AB50*Coefficients!$G$33+Coefficients!$H$33)*$G54)))</f>
        <v>0.33074285314764057</v>
      </c>
      <c r="Y54" s="25">
        <f>IF('Peak Areas'!AC50=0,0,((('Peak Areas'!AC50*Coefficients!$G$19+Coefficients!$H$19)*$G54)))</f>
        <v>0.11813313158161992</v>
      </c>
      <c r="Z54" s="25">
        <f>IF('Peak Areas'!AD50=0,0,((('Peak Areas'!AD50*Coefficients!$G$18+Coefficients!$H$18)*$G54)))</f>
        <v>0</v>
      </c>
      <c r="AA54" s="25">
        <f>IF('Peak Areas'!AE50=0,0,((('Peak Areas'!AE50*Coefficients!$G$18+Coefficients!$H$18)*$G54)))</f>
        <v>3.8790879346649074</v>
      </c>
      <c r="AB54" s="25">
        <f>IF('Peak Areas'!AF50=0,0,((('Peak Areas'!AF50*Coefficients!$G$18+Coefficients!$H$18)*$G54)))</f>
        <v>0.90654030349962644</v>
      </c>
      <c r="AC54" s="25">
        <f>IF('Peak Areas'!AG50=0,0,((('Peak Areas'!AG50*Coefficients!$G$7+Coefficients!$H$7)*$G54)))</f>
        <v>0</v>
      </c>
      <c r="AD54" s="25">
        <f>IF('Peak Areas'!AH50=0,0,((('Peak Areas'!AH50*Coefficients!$G$6+Coefficients!$H$6)*$G54)))</f>
        <v>2.7088768020824725</v>
      </c>
      <c r="AF54" s="25">
        <f>IF('Peak Areas'!L50=0,0,((('Peak Areas'!L50*Coefficients!$G$22+Coefficients!$H$22)*$G54)))</f>
        <v>0</v>
      </c>
      <c r="AG54" s="25">
        <f t="shared" si="0"/>
        <v>3.8790879346649074</v>
      </c>
      <c r="AH54" s="25">
        <f t="shared" si="1"/>
        <v>4.7856282381645343</v>
      </c>
    </row>
    <row r="55" spans="1:34">
      <c r="A55" s="2">
        <f>'Peak Areas'!A51</f>
        <v>41</v>
      </c>
      <c r="B55" s="57">
        <f>'Peak Areas'!B51</f>
        <v>0</v>
      </c>
      <c r="C55" s="2">
        <f>'Peak Areas'!C51</f>
        <v>0</v>
      </c>
      <c r="D55" s="2">
        <f>'Peak Areas'!D51</f>
        <v>0</v>
      </c>
      <c r="E55" s="2">
        <f>'Peak Areas'!E51</f>
        <v>0</v>
      </c>
      <c r="F55" s="25">
        <f>'Peak Areas'!F51</f>
        <v>0.15</v>
      </c>
      <c r="G55" s="25">
        <f>((1/'Peak Areas'!$G51)*(('Peak Areas'!$H51+('Internal Standard'!$E$10/1000))/'Peak Areas'!$F51)*'Peak Areas'!$J51)*H55</f>
        <v>4.1682603227990819E-2</v>
      </c>
      <c r="H55" s="25">
        <f>(('Internal Standard'!$F$13*('Peak Areas'!G51/'Internal Standard'!$C$10))/'Peak Areas'!K51)</f>
        <v>1.0420650806997702</v>
      </c>
      <c r="I55" s="25">
        <f>IF('Peak Areas'!M51=0,0,((('Peak Areas'!M51*Coefficients!$G$21+Coefficients!$H$21)*$G55)))</f>
        <v>0</v>
      </c>
      <c r="J55" s="25">
        <f>IF('Peak Areas'!N51=0,0,((('Peak Areas'!N51*Coefficients!$G$20+Coefficients!$H$20)*$G55)))</f>
        <v>0.50625688784636103</v>
      </c>
      <c r="K55" s="25">
        <f>IF('Peak Areas'!O51=0,0,((('Peak Areas'!O51*Coefficients!$G$41+Coefficients!$H$41)*$G55)))</f>
        <v>4.0939733003831167</v>
      </c>
      <c r="L55" s="25">
        <f>IF('Peak Areas'!P51=0,0,((('Peak Areas'!P51*Coefficients!$G$10+Coefficients!$H$10)*$G55)))</f>
        <v>0</v>
      </c>
      <c r="M55" s="25">
        <f>IF('Peak Areas'!Q51=0,0,((('Peak Areas'!Q51*Coefficients!$G$32+Coefficients!$H$32)*$G55)))</f>
        <v>0</v>
      </c>
      <c r="N55" s="25">
        <f>IF('Peak Areas'!R51=0,0,((('Peak Areas'!R51*Coefficients!$G$11+Coefficients!$H$11)*$G55)))</f>
        <v>0</v>
      </c>
      <c r="O55" s="25">
        <f>IF('Peak Areas'!S51=0,0,((('Peak Areas'!S51*Coefficients!$G$39+Coefficients!$H$39)*$G55)))</f>
        <v>0.41186250118858442</v>
      </c>
      <c r="P55" s="25">
        <f>IF('Peak Areas'!T51=0,0,((('Peak Areas'!T51*Coefficients!$G$46+Coefficients!$H$46)*$G55)))</f>
        <v>0</v>
      </c>
      <c r="Q55" s="25">
        <f>IF('Peak Areas'!U51=0,0,((('Peak Areas'!U51*Coefficients!$G$51+Coefficients!$H$51)*$G55)))</f>
        <v>0</v>
      </c>
      <c r="R55" s="25">
        <f>IF('Peak Areas'!V51=0,0,((('Peak Areas'!V51*Coefficients!$G$26+Coefficients!$H$26)*$G55)))</f>
        <v>0.56712606908182106</v>
      </c>
      <c r="S55" s="25">
        <f>IF('Peak Areas'!W51=0,0,((('Peak Areas'!W51*Coefficients!$G$13+Coefficients!$H$13)*$G55)))</f>
        <v>0.25330660393265098</v>
      </c>
      <c r="T55" s="25">
        <f>IF('Peak Areas'!X51=0,0,((('Peak Areas'!X51*Coefficients!$G$12+Coefficients!$H$12)*$G55)))</f>
        <v>0</v>
      </c>
      <c r="U55" s="25">
        <f>IF('Peak Areas'!Y51=0,0,((('Peak Areas'!Y51*Coefficients!$G$27+Coefficients!$H$27)*$G55)))</f>
        <v>0.40170699911706448</v>
      </c>
      <c r="V55" s="25">
        <f>IF('Peak Areas'!Z51=0,0,((('Peak Areas'!Z51*Coefficients!$G$34+Coefficients!$H$34)*$G55)))</f>
        <v>0.10036365188934671</v>
      </c>
      <c r="W55" s="25">
        <f>IF('Peak Areas'!AA51=0,0,((('Peak Areas'!AA51*Coefficients!$G$52+Coefficients!$H$52)*$G55)))</f>
        <v>0.12657285857447048</v>
      </c>
      <c r="X55" s="25">
        <f>IF('Peak Areas'!AB51=0,0,((('Peak Areas'!AB51*Coefficients!$G$33+Coefficients!$H$33)*$G55)))</f>
        <v>0.12819950998411886</v>
      </c>
      <c r="Y55" s="25">
        <f>IF('Peak Areas'!AC51=0,0,((('Peak Areas'!AC51*Coefficients!$G$19+Coefficients!$H$19)*$G55)))</f>
        <v>0</v>
      </c>
      <c r="Z55" s="25">
        <f>IF('Peak Areas'!AD51=0,0,((('Peak Areas'!AD51*Coefficients!$G$18+Coefficients!$H$18)*$G55)))</f>
        <v>0</v>
      </c>
      <c r="AA55" s="25">
        <f>IF('Peak Areas'!AE51=0,0,((('Peak Areas'!AE51*Coefficients!$G$18+Coefficients!$H$18)*$G55)))</f>
        <v>1.3380247586633833</v>
      </c>
      <c r="AB55" s="25">
        <f>IF('Peak Areas'!AF51=0,0,((('Peak Areas'!AF51*Coefficients!$G$18+Coefficients!$H$18)*$G55)))</f>
        <v>0.21736954716822321</v>
      </c>
      <c r="AC55" s="25">
        <f>IF('Peak Areas'!AG51=0,0,((('Peak Areas'!AG51*Coefficients!$G$7+Coefficients!$H$7)*$G55)))</f>
        <v>0</v>
      </c>
      <c r="AD55" s="25">
        <f>IF('Peak Areas'!AH51=0,0,((('Peak Areas'!AH51*Coefficients!$G$6+Coefficients!$H$6)*$G55)))</f>
        <v>1.2374615427378046</v>
      </c>
      <c r="AF55" s="25">
        <f>IF('Peak Areas'!L51=0,0,((('Peak Areas'!L51*Coefficients!$G$22+Coefficients!$H$22)*$G55)))</f>
        <v>0</v>
      </c>
      <c r="AG55" s="25">
        <f t="shared" si="0"/>
        <v>1.3380247586633833</v>
      </c>
      <c r="AH55" s="25">
        <f t="shared" si="1"/>
        <v>1.5553943058316064</v>
      </c>
    </row>
    <row r="56" spans="1:34">
      <c r="A56" s="2">
        <f>'Peak Areas'!A52</f>
        <v>42</v>
      </c>
      <c r="B56" s="57">
        <f>'Peak Areas'!B52</f>
        <v>0</v>
      </c>
      <c r="C56" s="2">
        <f>'Peak Areas'!C52</f>
        <v>0</v>
      </c>
      <c r="D56" s="2">
        <f>'Peak Areas'!D52</f>
        <v>0</v>
      </c>
      <c r="E56" s="2">
        <f>'Peak Areas'!E52</f>
        <v>0</v>
      </c>
      <c r="F56" s="25">
        <f>'Peak Areas'!F52</f>
        <v>0.15</v>
      </c>
      <c r="G56" s="25">
        <f>((1/'Peak Areas'!$G52)*(('Peak Areas'!$H52+('Internal Standard'!$E$10/1000))/'Peak Areas'!$F52)*'Peak Areas'!$J52)*H56</f>
        <v>6.3125866324081292E-2</v>
      </c>
      <c r="H56" s="25">
        <f>(('Internal Standard'!$F$13*('Peak Areas'!G52/'Internal Standard'!$C$10))/'Peak Areas'!K52)</f>
        <v>1.578146658102032</v>
      </c>
      <c r="I56" s="25">
        <f>IF('Peak Areas'!M52=0,0,((('Peak Areas'!M52*Coefficients!$G$21+Coefficients!$H$21)*$G56)))</f>
        <v>0</v>
      </c>
      <c r="J56" s="25">
        <f>IF('Peak Areas'!N52=0,0,((('Peak Areas'!N52*Coefficients!$G$20+Coefficients!$H$20)*$G56)))</f>
        <v>0</v>
      </c>
      <c r="K56" s="25">
        <f>IF('Peak Areas'!O52=0,0,((('Peak Areas'!O52*Coefficients!$G$41+Coefficients!$H$41)*$G56)))</f>
        <v>9.5107901354274347</v>
      </c>
      <c r="L56" s="25">
        <f>IF('Peak Areas'!P52=0,0,((('Peak Areas'!P52*Coefficients!$G$10+Coefficients!$H$10)*$G56)))</f>
        <v>0</v>
      </c>
      <c r="M56" s="25">
        <f>IF('Peak Areas'!Q52=0,0,((('Peak Areas'!Q52*Coefficients!$G$32+Coefficients!$H$32)*$G56)))</f>
        <v>0</v>
      </c>
      <c r="N56" s="25">
        <f>IF('Peak Areas'!R52=0,0,((('Peak Areas'!R52*Coefficients!$G$11+Coefficients!$H$11)*$G56)))</f>
        <v>0</v>
      </c>
      <c r="O56" s="25">
        <f>IF('Peak Areas'!S52=0,0,((('Peak Areas'!S52*Coefficients!$G$39+Coefficients!$H$39)*$G56)))</f>
        <v>0.37577020548397505</v>
      </c>
      <c r="P56" s="25">
        <f>IF('Peak Areas'!T52=0,0,((('Peak Areas'!T52*Coefficients!$G$46+Coefficients!$H$46)*$G56)))</f>
        <v>0</v>
      </c>
      <c r="Q56" s="25">
        <f>IF('Peak Areas'!U52=0,0,((('Peak Areas'!U52*Coefficients!$G$51+Coefficients!$H$51)*$G56)))</f>
        <v>0</v>
      </c>
      <c r="R56" s="25">
        <f>IF('Peak Areas'!V52=0,0,((('Peak Areas'!V52*Coefficients!$G$26+Coefficients!$H$26)*$G56)))</f>
        <v>0.61892976918595199</v>
      </c>
      <c r="S56" s="25">
        <f>IF('Peak Areas'!W52=0,0,((('Peak Areas'!W52*Coefficients!$G$13+Coefficients!$H$13)*$G56)))</f>
        <v>0.27975189207211398</v>
      </c>
      <c r="T56" s="25">
        <f>IF('Peak Areas'!X52=0,0,((('Peak Areas'!X52*Coefficients!$G$12+Coefficients!$H$12)*$G56)))</f>
        <v>0</v>
      </c>
      <c r="U56" s="25">
        <f>IF('Peak Areas'!Y52=0,0,((('Peak Areas'!Y52*Coefficients!$G$27+Coefficients!$H$27)*$G56)))</f>
        <v>0.19526484712437234</v>
      </c>
      <c r="V56" s="25">
        <f>IF('Peak Areas'!Z52=0,0,((('Peak Areas'!Z52*Coefficients!$G$34+Coefficients!$H$34)*$G56)))</f>
        <v>0.2244546240450547</v>
      </c>
      <c r="W56" s="25">
        <f>IF('Peak Areas'!AA52=0,0,((('Peak Areas'!AA52*Coefficients!$G$52+Coefficients!$H$52)*$G56)))</f>
        <v>0.1439639962669732</v>
      </c>
      <c r="X56" s="25">
        <f>IF('Peak Areas'!AB52=0,0,((('Peak Areas'!AB52*Coefficients!$G$33+Coefficients!$H$33)*$G56)))</f>
        <v>0.19737598376446211</v>
      </c>
      <c r="Y56" s="25">
        <f>IF('Peak Areas'!AC52=0,0,((('Peak Areas'!AC52*Coefficients!$G$19+Coefficients!$H$19)*$G56)))</f>
        <v>0</v>
      </c>
      <c r="Z56" s="25">
        <f>IF('Peak Areas'!AD52=0,0,((('Peak Areas'!AD52*Coefficients!$G$18+Coefficients!$H$18)*$G56)))</f>
        <v>0</v>
      </c>
      <c r="AA56" s="25">
        <f>IF('Peak Areas'!AE52=0,0,((('Peak Areas'!AE52*Coefficients!$G$18+Coefficients!$H$18)*$G56)))</f>
        <v>2.0137500582299608</v>
      </c>
      <c r="AB56" s="25">
        <f>IF('Peak Areas'!AF52=0,0,((('Peak Areas'!AF52*Coefficients!$G$18+Coefficients!$H$18)*$G56)))</f>
        <v>0.18118915020845874</v>
      </c>
      <c r="AC56" s="25">
        <f>IF('Peak Areas'!AG52=0,0,((('Peak Areas'!AG52*Coefficients!$G$7+Coefficients!$H$7)*$G56)))</f>
        <v>0</v>
      </c>
      <c r="AD56" s="25">
        <f>IF('Peak Areas'!AH52=0,0,((('Peak Areas'!AH52*Coefficients!$G$6+Coefficients!$H$6)*$G56)))</f>
        <v>1.5699751228536141</v>
      </c>
      <c r="AF56" s="25">
        <f>IF('Peak Areas'!L52=0,0,((('Peak Areas'!L52*Coefficients!$G$22+Coefficients!$H$22)*$G56)))</f>
        <v>0</v>
      </c>
      <c r="AG56" s="25">
        <f t="shared" si="0"/>
        <v>2.0137500582299608</v>
      </c>
      <c r="AH56" s="25">
        <f t="shared" si="1"/>
        <v>2.1949392084384196</v>
      </c>
    </row>
    <row r="57" spans="1:34">
      <c r="A57" s="2">
        <f>'Peak Areas'!A53</f>
        <v>43</v>
      </c>
      <c r="B57" s="57">
        <f>'Peak Areas'!B53</f>
        <v>0</v>
      </c>
      <c r="C57" s="2">
        <f>'Peak Areas'!C53</f>
        <v>0</v>
      </c>
      <c r="D57" s="2">
        <f>'Peak Areas'!D53</f>
        <v>0</v>
      </c>
      <c r="E57" s="2">
        <f>'Peak Areas'!E53</f>
        <v>0</v>
      </c>
      <c r="F57" s="25">
        <f>'Peak Areas'!F53</f>
        <v>0.15</v>
      </c>
      <c r="G57" s="25">
        <f>((1/'Peak Areas'!$G53)*(('Peak Areas'!$H53+('Internal Standard'!$E$10/1000))/'Peak Areas'!$F53)*'Peak Areas'!$J53)*H57</f>
        <v>4.556354135825165E-2</v>
      </c>
      <c r="H57" s="25">
        <f>(('Internal Standard'!$F$13*('Peak Areas'!G53/'Internal Standard'!$C$10))/'Peak Areas'!K53)</f>
        <v>1.1390885339562911</v>
      </c>
      <c r="I57" s="25">
        <f>IF('Peak Areas'!M53=0,0,((('Peak Areas'!M53*Coefficients!$G$21+Coefficients!$H$21)*$G57)))</f>
        <v>0</v>
      </c>
      <c r="J57" s="25">
        <f>IF('Peak Areas'!N53=0,0,((('Peak Areas'!N53*Coefficients!$G$20+Coefficients!$H$20)*$G57)))</f>
        <v>0</v>
      </c>
      <c r="K57" s="25">
        <f>IF('Peak Areas'!O53=0,0,((('Peak Areas'!O53*Coefficients!$G$41+Coefficients!$H$41)*$G57)))</f>
        <v>3.0675485550502981</v>
      </c>
      <c r="L57" s="25">
        <f>IF('Peak Areas'!P53=0,0,((('Peak Areas'!P53*Coefficients!$G$10+Coefficients!$H$10)*$G57)))</f>
        <v>0</v>
      </c>
      <c r="M57" s="25">
        <f>IF('Peak Areas'!Q53=0,0,((('Peak Areas'!Q53*Coefficients!$G$32+Coefficients!$H$32)*$G57)))</f>
        <v>0.64231643350206125</v>
      </c>
      <c r="N57" s="25">
        <f>IF('Peak Areas'!R53=0,0,((('Peak Areas'!R53*Coefficients!$G$11+Coefficients!$H$11)*$G57)))</f>
        <v>0</v>
      </c>
      <c r="O57" s="25">
        <f>IF('Peak Areas'!S53=0,0,((('Peak Areas'!S53*Coefficients!$G$39+Coefficients!$H$39)*$G57)))</f>
        <v>0.1649391795224345</v>
      </c>
      <c r="P57" s="25">
        <f>IF('Peak Areas'!T53=0,0,((('Peak Areas'!T53*Coefficients!$G$46+Coefficients!$H$46)*$G57)))</f>
        <v>0</v>
      </c>
      <c r="Q57" s="25">
        <f>IF('Peak Areas'!U53=0,0,((('Peak Areas'!U53*Coefficients!$G$51+Coefficients!$H$51)*$G57)))</f>
        <v>0</v>
      </c>
      <c r="R57" s="25">
        <f>IF('Peak Areas'!V53=0,0,((('Peak Areas'!V53*Coefficients!$G$26+Coefficients!$H$26)*$G57)))</f>
        <v>0.30003132803121874</v>
      </c>
      <c r="S57" s="25">
        <f>IF('Peak Areas'!W53=0,0,((('Peak Areas'!W53*Coefficients!$G$13+Coefficients!$H$13)*$G57)))</f>
        <v>0.11898253961418395</v>
      </c>
      <c r="T57" s="25">
        <f>IF('Peak Areas'!X53=0,0,((('Peak Areas'!X53*Coefficients!$G$12+Coefficients!$H$12)*$G57)))</f>
        <v>0</v>
      </c>
      <c r="U57" s="25">
        <f>IF('Peak Areas'!Y53=0,0,((('Peak Areas'!Y53*Coefficients!$G$27+Coefficients!$H$27)*$G57)))</f>
        <v>6.4984469520235053E-2</v>
      </c>
      <c r="V57" s="25">
        <f>IF('Peak Areas'!Z53=0,0,((('Peak Areas'!Z53*Coefficients!$G$34+Coefficients!$H$34)*$G57)))</f>
        <v>9.0785132062062207E-2</v>
      </c>
      <c r="W57" s="25">
        <f>IF('Peak Areas'!AA53=0,0,((('Peak Areas'!AA53*Coefficients!$G$52+Coefficients!$H$52)*$G57)))</f>
        <v>4.1650451148723129E-2</v>
      </c>
      <c r="X57" s="25">
        <f>IF('Peak Areas'!AB53=0,0,((('Peak Areas'!AB53*Coefficients!$G$33+Coefficients!$H$33)*$G57)))</f>
        <v>0</v>
      </c>
      <c r="Y57" s="25">
        <f>IF('Peak Areas'!AC53=0,0,((('Peak Areas'!AC53*Coefficients!$G$19+Coefficients!$H$19)*$G57)))</f>
        <v>0</v>
      </c>
      <c r="Z57" s="25">
        <f>IF('Peak Areas'!AD53=0,0,((('Peak Areas'!AD53*Coefficients!$G$18+Coefficients!$H$18)*$G57)))</f>
        <v>0</v>
      </c>
      <c r="AA57" s="25">
        <f>IF('Peak Areas'!AE53=0,0,((('Peak Areas'!AE53*Coefficients!$G$18+Coefficients!$H$18)*$G57)))</f>
        <v>1.6161392079243604</v>
      </c>
      <c r="AB57" s="25">
        <f>IF('Peak Areas'!AF53=0,0,((('Peak Areas'!AF53*Coefficients!$G$18+Coefficients!$H$18)*$G57)))</f>
        <v>0.12090846882769214</v>
      </c>
      <c r="AC57" s="25">
        <f>IF('Peak Areas'!AG53=0,0,((('Peak Areas'!AG53*Coefficients!$G$7+Coefficients!$H$7)*$G57)))</f>
        <v>0</v>
      </c>
      <c r="AD57" s="25">
        <f>IF('Peak Areas'!AH53=0,0,((('Peak Areas'!AH53*Coefficients!$G$6+Coefficients!$H$6)*$G57)))</f>
        <v>0.59138364550977618</v>
      </c>
      <c r="AF57" s="25">
        <f>IF('Peak Areas'!L53=0,0,((('Peak Areas'!L53*Coefficients!$G$22+Coefficients!$H$22)*$G57)))</f>
        <v>0</v>
      </c>
      <c r="AG57" s="25">
        <f t="shared" si="0"/>
        <v>1.6161392079243604</v>
      </c>
      <c r="AH57" s="25">
        <f t="shared" si="1"/>
        <v>1.7370476767520526</v>
      </c>
    </row>
  </sheetData>
  <mergeCells count="1">
    <mergeCell ref="A1:H1"/>
  </mergeCells>
  <conditionalFormatting sqref="AH15:AH5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{A1AEBF78-5804-4DE5-9B2D-7496F7B748FF}</x14:id>
        </ext>
      </extLst>
    </cfRule>
  </conditionalFormatting>
  <conditionalFormatting sqref="W1:W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{755188B4-F028-47D5-BD9A-3B035A393E48}</x14:id>
        </ext>
      </extLst>
    </cfRule>
  </conditionalFormatting>
  <hyperlinks>
    <hyperlink ref="A5" r:id="rId1" xr:uid="{00000000-0004-0000-0300-000000000000}"/>
    <hyperlink ref="J3:L3" r:id="rId2" display="Protocols and Methods Link" xr:uid="{00000000-0004-0000-0300-000002000000}"/>
    <hyperlink ref="J4:L4" r:id="rId3" display="Technical Description of Methods Link" xr:uid="{00000000-0004-0000-0300-000003000000}"/>
  </hyperlinks>
  <pageMargins left="0.75" right="0.75" top="1" bottom="1" header="0.5" footer="0.5"/>
  <pageSetup orientation="portrait" verticalDpi="300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AEBF78-5804-4DE5-9B2D-7496F7B74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AH15:AH57</xm:sqref>
        </x14:conditionalFormatting>
        <x14:conditionalFormatting xmlns:xm="http://schemas.microsoft.com/office/excel/2006/main">
          <x14:cfRule type="dataBar" id="{755188B4-F028-47D5-BD9A-3B035A393E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W1:W1048576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5"/>
    <pageSetUpPr fitToPage="1"/>
  </sheetPr>
  <dimension ref="A1:AU11"/>
  <sheetViews>
    <sheetView workbookViewId="0">
      <selection activeCell="G26" sqref="G26"/>
    </sheetView>
  </sheetViews>
  <sheetFormatPr defaultColWidth="9.109375" defaultRowHeight="13.2"/>
  <cols>
    <col min="1" max="3" width="8.44140625" style="2" customWidth="1"/>
    <col min="4" max="47" width="8.44140625" style="4" customWidth="1"/>
    <col min="48" max="256" width="8.44140625" style="2" customWidth="1"/>
    <col min="257" max="16384" width="9.109375" style="2"/>
  </cols>
  <sheetData>
    <row r="1" spans="1:47" ht="17.399999999999999">
      <c r="A1" s="63" t="s">
        <v>63</v>
      </c>
    </row>
    <row r="2" spans="1:47" ht="18">
      <c r="A2" s="63"/>
      <c r="D2" s="81" t="s">
        <v>159</v>
      </c>
      <c r="E2" s="4" t="s">
        <v>128</v>
      </c>
    </row>
    <row r="3" spans="1:47" ht="18">
      <c r="A3" s="63"/>
      <c r="D3" s="82" t="s">
        <v>160</v>
      </c>
      <c r="E3" s="4" t="s">
        <v>129</v>
      </c>
    </row>
    <row r="4" spans="1:47" ht="17.399999999999999">
      <c r="A4" s="63"/>
    </row>
    <row r="5" spans="1:47" ht="15.6">
      <c r="M5" s="83" t="s">
        <v>104</v>
      </c>
      <c r="N5" s="83"/>
      <c r="O5" s="83"/>
    </row>
    <row r="6" spans="1:47" ht="18">
      <c r="M6" s="83"/>
      <c r="N6" s="84" t="s">
        <v>156</v>
      </c>
      <c r="O6" s="83"/>
    </row>
    <row r="7" spans="1:47" s="85" customFormat="1">
      <c r="B7" s="86" t="s">
        <v>110</v>
      </c>
      <c r="C7" s="87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9"/>
    </row>
    <row r="8" spans="1:47" s="85" customFormat="1" ht="15.6">
      <c r="B8" s="90" t="s">
        <v>90</v>
      </c>
      <c r="C8" s="91"/>
      <c r="D8" s="92" t="s">
        <v>161</v>
      </c>
      <c r="E8" s="92"/>
      <c r="F8" s="92"/>
      <c r="G8" s="92" t="s">
        <v>96</v>
      </c>
      <c r="H8" s="92"/>
      <c r="I8" s="92"/>
      <c r="J8" s="92" t="s">
        <v>6</v>
      </c>
      <c r="K8" s="92"/>
      <c r="L8" s="92"/>
      <c r="M8" s="92" t="s">
        <v>68</v>
      </c>
      <c r="N8" s="92"/>
      <c r="O8" s="92"/>
      <c r="P8" s="92" t="s">
        <v>7</v>
      </c>
      <c r="Q8" s="92"/>
      <c r="R8" s="92"/>
      <c r="S8" s="92" t="s">
        <v>87</v>
      </c>
      <c r="T8" s="92"/>
      <c r="U8" s="92"/>
      <c r="V8" s="92" t="s">
        <v>121</v>
      </c>
      <c r="W8" s="92"/>
      <c r="X8" s="92"/>
      <c r="Y8" s="92" t="s">
        <v>50</v>
      </c>
      <c r="Z8" s="92"/>
      <c r="AA8" s="92"/>
      <c r="AB8" s="92" t="s">
        <v>15</v>
      </c>
      <c r="AC8" s="92"/>
      <c r="AD8" s="92"/>
      <c r="AE8" s="92" t="s">
        <v>53</v>
      </c>
      <c r="AF8" s="92"/>
      <c r="AG8" s="92"/>
      <c r="AH8" s="92" t="s">
        <v>81</v>
      </c>
      <c r="AI8" s="92"/>
      <c r="AJ8" s="92"/>
      <c r="AK8" s="92" t="s">
        <v>124</v>
      </c>
      <c r="AL8" s="92"/>
      <c r="AM8" s="92"/>
      <c r="AN8" s="92" t="s">
        <v>70</v>
      </c>
      <c r="AO8" s="92"/>
      <c r="AP8" s="92"/>
      <c r="AQ8" s="92" t="s">
        <v>30</v>
      </c>
      <c r="AR8" s="92"/>
      <c r="AS8" s="92"/>
      <c r="AT8" s="92" t="s">
        <v>29</v>
      </c>
      <c r="AU8" s="93"/>
    </row>
    <row r="9" spans="1:47" s="18" customFormat="1" ht="15.6">
      <c r="D9" s="81" t="s">
        <v>159</v>
      </c>
      <c r="E9" s="82" t="s">
        <v>160</v>
      </c>
      <c r="F9" s="94"/>
      <c r="G9" s="81" t="s">
        <v>159</v>
      </c>
      <c r="H9" s="82" t="s">
        <v>160</v>
      </c>
      <c r="I9" s="94"/>
      <c r="J9" s="81" t="s">
        <v>159</v>
      </c>
      <c r="K9" s="82" t="s">
        <v>160</v>
      </c>
      <c r="L9" s="94"/>
      <c r="M9" s="81" t="s">
        <v>159</v>
      </c>
      <c r="N9" s="82" t="s">
        <v>160</v>
      </c>
      <c r="O9" s="94"/>
      <c r="P9" s="81" t="s">
        <v>159</v>
      </c>
      <c r="Q9" s="82" t="s">
        <v>160</v>
      </c>
      <c r="R9" s="94"/>
      <c r="S9" s="81" t="s">
        <v>159</v>
      </c>
      <c r="T9" s="82" t="s">
        <v>160</v>
      </c>
      <c r="U9" s="94"/>
      <c r="V9" s="81" t="s">
        <v>159</v>
      </c>
      <c r="W9" s="82" t="s">
        <v>160</v>
      </c>
      <c r="X9" s="94"/>
      <c r="Y9" s="81" t="s">
        <v>159</v>
      </c>
      <c r="Z9" s="82" t="s">
        <v>160</v>
      </c>
      <c r="AA9" s="94"/>
      <c r="AB9" s="81" t="s">
        <v>159</v>
      </c>
      <c r="AC9" s="82" t="s">
        <v>160</v>
      </c>
      <c r="AD9" s="94"/>
      <c r="AE9" s="81" t="s">
        <v>159</v>
      </c>
      <c r="AF9" s="82" t="s">
        <v>160</v>
      </c>
      <c r="AG9" s="94"/>
      <c r="AH9" s="81" t="s">
        <v>159</v>
      </c>
      <c r="AI9" s="82" t="s">
        <v>160</v>
      </c>
      <c r="AJ9" s="94"/>
      <c r="AK9" s="81" t="s">
        <v>159</v>
      </c>
      <c r="AL9" s="82" t="s">
        <v>160</v>
      </c>
      <c r="AM9" s="94"/>
      <c r="AN9" s="81" t="s">
        <v>159</v>
      </c>
      <c r="AO9" s="82" t="s">
        <v>160</v>
      </c>
      <c r="AP9" s="94"/>
      <c r="AQ9" s="81" t="s">
        <v>159</v>
      </c>
      <c r="AR9" s="82" t="s">
        <v>160</v>
      </c>
      <c r="AS9" s="94"/>
      <c r="AT9" s="81" t="s">
        <v>159</v>
      </c>
      <c r="AU9" s="82" t="s">
        <v>160</v>
      </c>
    </row>
    <row r="11" spans="1:47">
      <c r="B11" s="2">
        <f>'Peak Areas'!A11</f>
        <v>1</v>
      </c>
      <c r="D11" s="4">
        <f>((Coefficients!$L$21*('Peak Areas'!$H11+('Internal Standard'!$E$10/1000)))/(('Peak Areas'!$G11/1000)*'Peak Areas'!$F11))/1000</f>
        <v>4.6819783407993998E-3</v>
      </c>
      <c r="E11" s="4">
        <f>((Coefficients!$K$21*('Peak Areas'!$H11+('Internal Standard'!$E$10/1000)))/(('Peak Areas'!$G11/1000)*'Peak Areas'!$F11))/1000</f>
        <v>1.5606594469331334E-2</v>
      </c>
      <c r="G11" s="4">
        <f>((Coefficients!$L$41*('Peak Areas'!$H11+('Internal Standard'!$E$10/1000)))/(('Peak Areas'!$G11/1000)*'Peak Areas'!$F11))/1000</f>
        <v>5.1330522197816303E-3</v>
      </c>
      <c r="H11" s="4">
        <f>((Coefficients!$K$41*('Peak Areas'!$H11+('Internal Standard'!$E$10/1000)))/(('Peak Areas'!$G11/1000)*'Peak Areas'!$F11))/1000</f>
        <v>1.7110174065938767E-2</v>
      </c>
      <c r="J11" s="4">
        <f>((Coefficients!$L$10*('Peak Areas'!$H11+('Internal Standard'!$E$10/1000)))/(('Peak Areas'!$G11/1000)*'Peak Areas'!$F11))/1000</f>
        <v>5.1618707896593863E-3</v>
      </c>
      <c r="K11" s="4">
        <f>((Coefficients!$K$10*('Peak Areas'!$H11+('Internal Standard'!$E$10/1000)))/(('Peak Areas'!$G11/1000)*'Peak Areas'!$F11))/1000</f>
        <v>1.7206235965531287E-2</v>
      </c>
      <c r="M11" s="4">
        <f>((Coefficients!$L$32*('Peak Areas'!$H11+('Internal Standard'!$E$10/1000)))/(('Peak Areas'!$G11/1000)*'Peak Areas'!$F11))/1000</f>
        <v>5.4088276327844244E-3</v>
      </c>
      <c r="N11" s="4">
        <f>((Coefficients!$K$32*('Peak Areas'!$H11+('Internal Standard'!$E$10/1000)))/(('Peak Areas'!$G11/1000)*'Peak Areas'!$F11))/1000</f>
        <v>1.8029425442614752E-2</v>
      </c>
      <c r="P11" s="4">
        <f>((Coefficients!$L$11*('Peak Areas'!$H11+('Internal Standard'!$E$10/1000)))/(('Peak Areas'!$G11/1000)*'Peak Areas'!$F11))/1000</f>
        <v>3.9688550427762394E-3</v>
      </c>
      <c r="Q11" s="4">
        <f>((Coefficients!$K$11*('Peak Areas'!$H11+('Internal Standard'!$E$10/1000)))/(('Peak Areas'!$G11/1000)*'Peak Areas'!$F11))/1000</f>
        <v>1.3229516809254133E-2</v>
      </c>
      <c r="S11" s="4">
        <f>((Coefficients!$L$39*('Peak Areas'!$H11+('Internal Standard'!$E$10/1000)))/(('Peak Areas'!$G11/1000)*'Peak Areas'!$F11))/1000</f>
        <v>3.0322631872901373E-3</v>
      </c>
      <c r="T11" s="4">
        <f>((Coefficients!$K$39*('Peak Areas'!$H11+('Internal Standard'!$E$10/1000)))/(('Peak Areas'!$G11/1000)*'Peak Areas'!$F11))/1000</f>
        <v>1.010754395763379E-2</v>
      </c>
      <c r="V11" s="4">
        <f>((Coefficients!$L$51*('Peak Areas'!$H11+('Internal Standard'!$E$10/1000)))/(('Peak Areas'!$G11/1000)*'Peak Areas'!$F11))/1000</f>
        <v>4.1953557071628478E-3</v>
      </c>
      <c r="W11" s="4">
        <f>((Coefficients!$K$51*('Peak Areas'!$H11+('Internal Standard'!$E$10/1000)))/(('Peak Areas'!$G11/1000)*'Peak Areas'!$F11))/1000</f>
        <v>1.3984519023876159E-2</v>
      </c>
      <c r="Y11" s="4">
        <f>((Coefficients!$L$26*('Peak Areas'!$H11+('Internal Standard'!$E$10/1000)))/(('Peak Areas'!$G11/1000)*'Peak Areas'!$F11))/1000</f>
        <v>3.6166143786114553E-3</v>
      </c>
      <c r="Z11" s="4">
        <f>((Coefficients!$K$26*('Peak Areas'!$H11+('Internal Standard'!$E$10/1000)))/(('Peak Areas'!$G11/1000)*'Peak Areas'!$F11))/1000</f>
        <v>1.2055381262038185E-2</v>
      </c>
      <c r="AB11" s="4">
        <f>((Coefficients!$L$12*('Peak Areas'!$H11+('Internal Standard'!$E$10/1000)))/(('Peak Areas'!$G11/1000)*'Peak Areas'!$F11))/1000</f>
        <v>3.7754427175618909E-3</v>
      </c>
      <c r="AC11" s="4">
        <f>((Coefficients!$K$12*('Peak Areas'!$H11+('Internal Standard'!$E$10/1000)))/(('Peak Areas'!$G11/1000)*'Peak Areas'!$F11))/1000</f>
        <v>1.2584809058539637E-2</v>
      </c>
      <c r="AE11" s="4">
        <f>((Coefficients!$L$27*('Peak Areas'!$H11+('Internal Standard'!$E$10/1000)))/(('Peak Areas'!$G11/1000)*'Peak Areas'!$F11))/1000</f>
        <v>4.565258870209702E-3</v>
      </c>
      <c r="AF11" s="4">
        <f>((Coefficients!$K$27*('Peak Areas'!$H11+('Internal Standard'!$E$10/1000)))/(('Peak Areas'!$G11/1000)*'Peak Areas'!$F11))/1000</f>
        <v>1.5217529567365674E-2</v>
      </c>
      <c r="AH11" s="4">
        <f>((Coefficients!$L$34*('Peak Areas'!$H11+('Internal Standard'!$E$10/1000)))/(('Peak Areas'!$G11/1000)*'Peak Areas'!$F11))/1000</f>
        <v>3.4832721825825059E-3</v>
      </c>
      <c r="AI11" s="4">
        <f>((Coefficients!$K$34*('Peak Areas'!$H11+('Internal Standard'!$E$10/1000)))/(('Peak Areas'!$G11/1000)*'Peak Areas'!$F11))/1000</f>
        <v>1.1610907275275018E-2</v>
      </c>
      <c r="AK11" s="4">
        <f>((Coefficients!$L$52*('Peak Areas'!$H11+('Internal Standard'!$E$10/1000)))/(('Peak Areas'!$G11/1000)*'Peak Areas'!$F11))/1000</f>
        <v>4.5783129065877443E-3</v>
      </c>
      <c r="AL11" s="4">
        <f>((Coefficients!$K$52*('Peak Areas'!$H11+('Internal Standard'!$E$10/1000)))/(('Peak Areas'!$G11/1000)*'Peak Areas'!$F11))/1000</f>
        <v>1.5261043021959146E-2</v>
      </c>
      <c r="AN11" s="4">
        <f>((Coefficients!$L$33*('Peak Areas'!$H11+('Internal Standard'!$E$10/1000)))/(('Peak Areas'!$G11/1000)*'Peak Areas'!$F11))/1000</f>
        <v>3.6198050914072097E-3</v>
      </c>
      <c r="AO11" s="4">
        <f>((Coefficients!$K$33*('Peak Areas'!$H11+('Internal Standard'!$E$10/1000)))/(('Peak Areas'!$G11/1000)*'Peak Areas'!$F11))/1000</f>
        <v>1.2066016971357365E-2</v>
      </c>
      <c r="AQ11" s="4">
        <f>((Coefficients!$L$19*('Peak Areas'!$H11+('Internal Standard'!$E$10/1000)))/(('Peak Areas'!$G11/1000)*'Peak Areas'!$F11))/1000</f>
        <v>1.637149018425053E-2</v>
      </c>
      <c r="AR11" s="4">
        <f>((Coefficients!$K$19*('Peak Areas'!$H11+('Internal Standard'!$E$10/1000)))/(('Peak Areas'!$G11/1000)*'Peak Areas'!$F11))/1000</f>
        <v>5.4571633947501766E-2</v>
      </c>
      <c r="AT11" s="4">
        <f>((Coefficients!$L$18*('Peak Areas'!$H11+('Internal Standard'!$E$10/1000)))/(('Peak Areas'!$G11/1000)*'Peak Areas'!$F11))/1000</f>
        <v>1.2932922328930854E-2</v>
      </c>
      <c r="AU11" s="4">
        <f>((Coefficients!$K$18*('Peak Areas'!$H11+('Internal Standard'!$E$10/1000)))/(('Peak Areas'!$G11/1000)*'Peak Areas'!$F11))/1000</f>
        <v>4.3109741096436179E-2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Coefficients</vt:lpstr>
      <vt:lpstr>Internal Standard</vt:lpstr>
      <vt:lpstr>Peak Areas</vt:lpstr>
      <vt:lpstr>ug_liter</vt:lpstr>
      <vt:lpstr>Detection 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Pinckney</dc:creator>
  <cp:lastModifiedBy>Catherine Schlenker</cp:lastModifiedBy>
  <dcterms:created xsi:type="dcterms:W3CDTF">2012-02-03T19:24:55Z</dcterms:created>
  <dcterms:modified xsi:type="dcterms:W3CDTF">2023-05-22T17:39:24Z</dcterms:modified>
</cp:coreProperties>
</file>