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C:\Users\cathe\Dropbox\PC\Desktop\"/>
    </mc:Choice>
  </mc:AlternateContent>
  <xr:revisionPtr revIDLastSave="0" documentId="13_ncr:1_{CB815708-0FFF-426D-8524-0D53E8DD787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oefficients" sheetId="1" r:id="rId1"/>
    <sheet name="Internal Standard" sheetId="2" r:id="rId2"/>
    <sheet name="Peak Areas" sheetId="3" r:id="rId3"/>
    <sheet name="ug_liter" sheetId="4" r:id="rId4"/>
    <sheet name="Detection Limi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4" l="1"/>
  <c r="B16" i="4"/>
  <c r="C16" i="4"/>
  <c r="D16" i="4"/>
  <c r="E16" i="4"/>
  <c r="F16" i="4"/>
  <c r="H16" i="4"/>
  <c r="G16" i="4" s="1"/>
  <c r="I16" i="4"/>
  <c r="K16" i="4"/>
  <c r="L16" i="4"/>
  <c r="O16" i="4"/>
  <c r="P16" i="4"/>
  <c r="S16" i="4"/>
  <c r="X16" i="4"/>
  <c r="Z16" i="4"/>
  <c r="AC16" i="4"/>
  <c r="AF16" i="4"/>
  <c r="A17" i="4"/>
  <c r="B17" i="4"/>
  <c r="C17" i="4"/>
  <c r="D17" i="4"/>
  <c r="E17" i="4"/>
  <c r="F17" i="4"/>
  <c r="G17" i="4"/>
  <c r="AB17" i="4" s="1"/>
  <c r="H17" i="4"/>
  <c r="L17" i="4"/>
  <c r="M17" i="4"/>
  <c r="O17" i="4"/>
  <c r="P17" i="4"/>
  <c r="S17" i="4"/>
  <c r="X17" i="4"/>
  <c r="Y17" i="4"/>
  <c r="Z17" i="4"/>
  <c r="AA17" i="4"/>
  <c r="AG17" i="4" s="1"/>
  <c r="AC17" i="4"/>
  <c r="AD17" i="4"/>
  <c r="AF17" i="4"/>
  <c r="A18" i="4"/>
  <c r="B18" i="4"/>
  <c r="C18" i="4"/>
  <c r="D18" i="4"/>
  <c r="E18" i="4"/>
  <c r="F18" i="4"/>
  <c r="H18" i="4"/>
  <c r="G18" i="4" s="1"/>
  <c r="L18" i="4"/>
  <c r="O18" i="4"/>
  <c r="P18" i="4"/>
  <c r="S18" i="4"/>
  <c r="X18" i="4"/>
  <c r="Z18" i="4"/>
  <c r="AF18" i="4"/>
  <c r="A19" i="4"/>
  <c r="B19" i="4"/>
  <c r="C19" i="4"/>
  <c r="D19" i="4"/>
  <c r="E19" i="4"/>
  <c r="F19" i="4"/>
  <c r="G19" i="4"/>
  <c r="J19" i="4" s="1"/>
  <c r="H19" i="4"/>
  <c r="L19" i="4"/>
  <c r="O19" i="4"/>
  <c r="P19" i="4"/>
  <c r="S19" i="4"/>
  <c r="U19" i="4"/>
  <c r="Z19" i="4"/>
  <c r="AF19" i="4"/>
  <c r="A20" i="4"/>
  <c r="B20" i="4"/>
  <c r="C20" i="4"/>
  <c r="D20" i="4"/>
  <c r="E20" i="4"/>
  <c r="F20" i="4"/>
  <c r="H20" i="4"/>
  <c r="G20" i="4" s="1"/>
  <c r="L20" i="4"/>
  <c r="O20" i="4"/>
  <c r="P20" i="4"/>
  <c r="S20" i="4"/>
  <c r="X20" i="4"/>
  <c r="Z20" i="4"/>
  <c r="AC20" i="4"/>
  <c r="AF20" i="4"/>
  <c r="A21" i="4"/>
  <c r="B21" i="4"/>
  <c r="C21" i="4"/>
  <c r="D21" i="4"/>
  <c r="E21" i="4"/>
  <c r="F21" i="4"/>
  <c r="G21" i="4"/>
  <c r="AB21" i="4" s="1"/>
  <c r="H21" i="4"/>
  <c r="K21" i="4"/>
  <c r="L21" i="4"/>
  <c r="M21" i="4"/>
  <c r="O21" i="4"/>
  <c r="P21" i="4"/>
  <c r="R21" i="4"/>
  <c r="S21" i="4"/>
  <c r="W21" i="4"/>
  <c r="X21" i="4"/>
  <c r="Y21" i="4"/>
  <c r="Z21" i="4"/>
  <c r="AA21" i="4"/>
  <c r="AG21" i="4" s="1"/>
  <c r="AC21" i="4"/>
  <c r="AD21" i="4"/>
  <c r="AF21" i="4"/>
  <c r="A22" i="4"/>
  <c r="B22" i="4"/>
  <c r="C22" i="4"/>
  <c r="D22" i="4"/>
  <c r="E22" i="4"/>
  <c r="F22" i="4"/>
  <c r="H22" i="4"/>
  <c r="G22" i="4" s="1"/>
  <c r="K22" i="4"/>
  <c r="L22" i="4"/>
  <c r="O22" i="4"/>
  <c r="P22" i="4"/>
  <c r="S22" i="4"/>
  <c r="X22" i="4"/>
  <c r="Z22" i="4"/>
  <c r="AC22" i="4"/>
  <c r="AF22" i="4"/>
  <c r="A23" i="4"/>
  <c r="B23" i="4"/>
  <c r="C23" i="4"/>
  <c r="D23" i="4"/>
  <c r="E23" i="4"/>
  <c r="F23" i="4"/>
  <c r="G23" i="4"/>
  <c r="J23" i="4" s="1"/>
  <c r="H23" i="4"/>
  <c r="I23" i="4"/>
  <c r="K23" i="4"/>
  <c r="L23" i="4"/>
  <c r="O23" i="4"/>
  <c r="P23" i="4"/>
  <c r="Q23" i="4"/>
  <c r="S23" i="4"/>
  <c r="U23" i="4"/>
  <c r="X23" i="4"/>
  <c r="Z23" i="4"/>
  <c r="AC23" i="4"/>
  <c r="AF23" i="4"/>
  <c r="A24" i="4"/>
  <c r="B24" i="4"/>
  <c r="C24" i="4"/>
  <c r="D24" i="4"/>
  <c r="E24" i="4"/>
  <c r="F24" i="4"/>
  <c r="H24" i="4"/>
  <c r="G24" i="4" s="1"/>
  <c r="K24" i="4"/>
  <c r="L24" i="4"/>
  <c r="O24" i="4"/>
  <c r="P24" i="4"/>
  <c r="S24" i="4"/>
  <c r="X24" i="4"/>
  <c r="Z24" i="4"/>
  <c r="AF24" i="4"/>
  <c r="A25" i="4"/>
  <c r="B25" i="4"/>
  <c r="C25" i="4"/>
  <c r="D25" i="4"/>
  <c r="E25" i="4"/>
  <c r="F25" i="4"/>
  <c r="G25" i="4"/>
  <c r="AB25" i="4" s="1"/>
  <c r="H25" i="4"/>
  <c r="K25" i="4"/>
  <c r="L25" i="4"/>
  <c r="P25" i="4"/>
  <c r="S25" i="4"/>
  <c r="X25" i="4"/>
  <c r="AF25" i="4"/>
  <c r="A26" i="4"/>
  <c r="B26" i="4"/>
  <c r="C26" i="4"/>
  <c r="D26" i="4"/>
  <c r="E26" i="4"/>
  <c r="F26" i="4"/>
  <c r="H26" i="4"/>
  <c r="G26" i="4" s="1"/>
  <c r="K26" i="4"/>
  <c r="L26" i="4"/>
  <c r="O26" i="4"/>
  <c r="P26" i="4"/>
  <c r="S26" i="4"/>
  <c r="AF26" i="4"/>
  <c r="A27" i="4"/>
  <c r="B27" i="4"/>
  <c r="C27" i="4"/>
  <c r="D27" i="4"/>
  <c r="E27" i="4"/>
  <c r="F27" i="4"/>
  <c r="G27" i="4"/>
  <c r="J27" i="4" s="1"/>
  <c r="H27" i="4"/>
  <c r="I27" i="4"/>
  <c r="K27" i="4"/>
  <c r="L27" i="4"/>
  <c r="N27" i="4"/>
  <c r="O27" i="4"/>
  <c r="P27" i="4"/>
  <c r="Q27" i="4"/>
  <c r="S27" i="4"/>
  <c r="U27" i="4"/>
  <c r="X27" i="4"/>
  <c r="AC27" i="4"/>
  <c r="AF27" i="4"/>
  <c r="A28" i="4"/>
  <c r="B28" i="4"/>
  <c r="C28" i="4"/>
  <c r="D28" i="4"/>
  <c r="E28" i="4"/>
  <c r="F28" i="4"/>
  <c r="H28" i="4"/>
  <c r="G28" i="4" s="1"/>
  <c r="K28" i="4"/>
  <c r="L28" i="4"/>
  <c r="P28" i="4"/>
  <c r="S28" i="4"/>
  <c r="AF28" i="4"/>
  <c r="A29" i="4"/>
  <c r="B29" i="4"/>
  <c r="C29" i="4"/>
  <c r="D29" i="4"/>
  <c r="E29" i="4"/>
  <c r="F29" i="4"/>
  <c r="G29" i="4"/>
  <c r="AB29" i="4" s="1"/>
  <c r="H29" i="4"/>
  <c r="K29" i="4"/>
  <c r="L29" i="4"/>
  <c r="M29" i="4"/>
  <c r="O29" i="4"/>
  <c r="P29" i="4"/>
  <c r="R29" i="4"/>
  <c r="S29" i="4"/>
  <c r="W29" i="4"/>
  <c r="X29" i="4"/>
  <c r="Y29" i="4"/>
  <c r="AA29" i="4"/>
  <c r="AD29" i="4"/>
  <c r="AF29" i="4"/>
  <c r="A30" i="4"/>
  <c r="B30" i="4"/>
  <c r="C30" i="4"/>
  <c r="D30" i="4"/>
  <c r="E30" i="4"/>
  <c r="F30" i="4"/>
  <c r="H30" i="4"/>
  <c r="G30" i="4" s="1"/>
  <c r="K30" i="4"/>
  <c r="L30" i="4"/>
  <c r="O30" i="4"/>
  <c r="P30" i="4"/>
  <c r="S30" i="4"/>
  <c r="X30" i="4"/>
  <c r="Z30" i="4"/>
  <c r="AC30" i="4"/>
  <c r="AF30" i="4"/>
  <c r="A31" i="4"/>
  <c r="B31" i="4"/>
  <c r="C31" i="4"/>
  <c r="D31" i="4"/>
  <c r="E31" i="4"/>
  <c r="F31" i="4"/>
  <c r="G31" i="4"/>
  <c r="J31" i="4" s="1"/>
  <c r="H31" i="4"/>
  <c r="K31" i="4"/>
  <c r="L31" i="4"/>
  <c r="O31" i="4"/>
  <c r="P31" i="4"/>
  <c r="S31" i="4"/>
  <c r="U31" i="4"/>
  <c r="Z31" i="4"/>
  <c r="AC31" i="4"/>
  <c r="AF31" i="4"/>
  <c r="A32" i="4"/>
  <c r="B32" i="4"/>
  <c r="C32" i="4"/>
  <c r="D32" i="4"/>
  <c r="E32" i="4"/>
  <c r="F32" i="4"/>
  <c r="H32" i="4"/>
  <c r="G32" i="4" s="1"/>
  <c r="K32" i="4"/>
  <c r="L32" i="4"/>
  <c r="O32" i="4"/>
  <c r="S32" i="4"/>
  <c r="Z32" i="4"/>
  <c r="AC32" i="4"/>
  <c r="AF32" i="4"/>
  <c r="A33" i="4"/>
  <c r="B33" i="4"/>
  <c r="C33" i="4"/>
  <c r="D33" i="4"/>
  <c r="E33" i="4"/>
  <c r="F33" i="4"/>
  <c r="G33" i="4"/>
  <c r="AB33" i="4" s="1"/>
  <c r="H33" i="4"/>
  <c r="K33" i="4"/>
  <c r="L33" i="4"/>
  <c r="M33" i="4"/>
  <c r="O33" i="4"/>
  <c r="P33" i="4"/>
  <c r="R33" i="4"/>
  <c r="S33" i="4"/>
  <c r="W33" i="4"/>
  <c r="X33" i="4"/>
  <c r="Y33" i="4"/>
  <c r="Z33" i="4"/>
  <c r="AA33" i="4"/>
  <c r="AG33" i="4" s="1"/>
  <c r="AC33" i="4"/>
  <c r="AD33" i="4"/>
  <c r="AF33" i="4"/>
  <c r="A34" i="4"/>
  <c r="B34" i="4"/>
  <c r="C34" i="4"/>
  <c r="D34" i="4"/>
  <c r="E34" i="4"/>
  <c r="F34" i="4"/>
  <c r="H34" i="4"/>
  <c r="G34" i="4" s="1"/>
  <c r="L34" i="4"/>
  <c r="O34" i="4"/>
  <c r="P34" i="4"/>
  <c r="S34" i="4"/>
  <c r="X34" i="4"/>
  <c r="Z34" i="4"/>
  <c r="AC34" i="4"/>
  <c r="AF34" i="4"/>
  <c r="A35" i="4"/>
  <c r="B35" i="4"/>
  <c r="C35" i="4"/>
  <c r="D35" i="4"/>
  <c r="E35" i="4"/>
  <c r="F35" i="4"/>
  <c r="G35" i="4"/>
  <c r="J35" i="4" s="1"/>
  <c r="H35" i="4"/>
  <c r="L35" i="4"/>
  <c r="O35" i="4"/>
  <c r="Q35" i="4"/>
  <c r="S35" i="4"/>
  <c r="X35" i="4"/>
  <c r="Z35" i="4"/>
  <c r="AC35" i="4"/>
  <c r="AF35" i="4"/>
  <c r="A36" i="4"/>
  <c r="B36" i="4"/>
  <c r="C36" i="4"/>
  <c r="D36" i="4"/>
  <c r="E36" i="4"/>
  <c r="F36" i="4"/>
  <c r="H36" i="4"/>
  <c r="G36" i="4" s="1"/>
  <c r="L36" i="4"/>
  <c r="O36" i="4"/>
  <c r="S36" i="4"/>
  <c r="X36" i="4"/>
  <c r="Z36" i="4"/>
  <c r="AC36" i="4"/>
  <c r="AF36" i="4"/>
  <c r="A37" i="4"/>
  <c r="B37" i="4"/>
  <c r="C37" i="4"/>
  <c r="D37" i="4"/>
  <c r="E37" i="4"/>
  <c r="F37" i="4"/>
  <c r="G37" i="4"/>
  <c r="P37" i="4" s="1"/>
  <c r="H37" i="4"/>
  <c r="L37" i="4"/>
  <c r="O37" i="4"/>
  <c r="S37" i="4"/>
  <c r="W37" i="4"/>
  <c r="X37" i="4"/>
  <c r="Z37" i="4"/>
  <c r="AA37" i="4"/>
  <c r="AG37" i="4" s="1"/>
  <c r="AC37" i="4"/>
  <c r="AF37" i="4"/>
  <c r="A38" i="4"/>
  <c r="B38" i="4"/>
  <c r="C38" i="4"/>
  <c r="D38" i="4"/>
  <c r="E38" i="4"/>
  <c r="F38" i="4"/>
  <c r="H38" i="4"/>
  <c r="G38" i="4" s="1"/>
  <c r="K38" i="4"/>
  <c r="L38" i="4"/>
  <c r="O38" i="4"/>
  <c r="P38" i="4"/>
  <c r="S38" i="4"/>
  <c r="X38" i="4"/>
  <c r="Z38" i="4"/>
  <c r="AC38" i="4"/>
  <c r="AF38" i="4"/>
  <c r="A39" i="4"/>
  <c r="B39" i="4"/>
  <c r="C39" i="4"/>
  <c r="D39" i="4"/>
  <c r="E39" i="4"/>
  <c r="F39" i="4"/>
  <c r="G39" i="4"/>
  <c r="J39" i="4" s="1"/>
  <c r="H39" i="4"/>
  <c r="I39" i="4"/>
  <c r="K39" i="4"/>
  <c r="L39" i="4"/>
  <c r="O39" i="4"/>
  <c r="Q39" i="4"/>
  <c r="S39" i="4"/>
  <c r="U39" i="4"/>
  <c r="X39" i="4"/>
  <c r="Z39" i="4"/>
  <c r="AC39" i="4"/>
  <c r="AF39" i="4"/>
  <c r="A40" i="4"/>
  <c r="B40" i="4"/>
  <c r="C40" i="4"/>
  <c r="D40" i="4"/>
  <c r="E40" i="4"/>
  <c r="F40" i="4"/>
  <c r="H40" i="4"/>
  <c r="G40" i="4" s="1"/>
  <c r="I40" i="4"/>
  <c r="L40" i="4"/>
  <c r="P40" i="4"/>
  <c r="X40" i="4"/>
  <c r="Z40" i="4"/>
  <c r="AF40" i="4"/>
  <c r="A41" i="4"/>
  <c r="B41" i="4"/>
  <c r="C41" i="4"/>
  <c r="D41" i="4"/>
  <c r="E41" i="4"/>
  <c r="F41" i="4"/>
  <c r="G41" i="4"/>
  <c r="AB41" i="4" s="1"/>
  <c r="H41" i="4"/>
  <c r="I41" i="4"/>
  <c r="K41" i="4"/>
  <c r="L41" i="4"/>
  <c r="M41" i="4"/>
  <c r="O41" i="4"/>
  <c r="P41" i="4"/>
  <c r="R41" i="4"/>
  <c r="S41" i="4"/>
  <c r="W41" i="4"/>
  <c r="X41" i="4"/>
  <c r="Y41" i="4"/>
  <c r="AA41" i="4"/>
  <c r="AD41" i="4"/>
  <c r="AF41" i="4"/>
  <c r="A42" i="4"/>
  <c r="B42" i="4"/>
  <c r="C42" i="4"/>
  <c r="D42" i="4"/>
  <c r="E42" i="4"/>
  <c r="F42" i="4"/>
  <c r="H42" i="4"/>
  <c r="G42" i="4" s="1"/>
  <c r="L42" i="4"/>
  <c r="N42" i="4"/>
  <c r="P42" i="4"/>
  <c r="AF42" i="4"/>
  <c r="A43" i="4"/>
  <c r="B43" i="4"/>
  <c r="C43" i="4"/>
  <c r="D43" i="4"/>
  <c r="E43" i="4"/>
  <c r="F43" i="4"/>
  <c r="G43" i="4"/>
  <c r="J43" i="4" s="1"/>
  <c r="H43" i="4"/>
  <c r="I43" i="4"/>
  <c r="L43" i="4"/>
  <c r="N43" i="4"/>
  <c r="P43" i="4"/>
  <c r="Q43" i="4"/>
  <c r="U43" i="4"/>
  <c r="X43" i="4"/>
  <c r="Y43" i="4"/>
  <c r="AF43" i="4"/>
  <c r="A44" i="4"/>
  <c r="B44" i="4"/>
  <c r="C44" i="4"/>
  <c r="D44" i="4"/>
  <c r="E44" i="4"/>
  <c r="F44" i="4"/>
  <c r="H44" i="4"/>
  <c r="G44" i="4" s="1"/>
  <c r="L44" i="4"/>
  <c r="N44" i="4"/>
  <c r="P44" i="4"/>
  <c r="AF44" i="4"/>
  <c r="A45" i="4"/>
  <c r="B45" i="4"/>
  <c r="C45" i="4"/>
  <c r="D45" i="4"/>
  <c r="E45" i="4"/>
  <c r="F45" i="4"/>
  <c r="G45" i="4"/>
  <c r="AB45" i="4" s="1"/>
  <c r="H45" i="4"/>
  <c r="L45" i="4"/>
  <c r="N45" i="4"/>
  <c r="P45" i="4"/>
  <c r="AF45" i="4"/>
  <c r="A46" i="4"/>
  <c r="B46" i="4"/>
  <c r="C46" i="4"/>
  <c r="D46" i="4"/>
  <c r="E46" i="4"/>
  <c r="F46" i="4"/>
  <c r="H46" i="4"/>
  <c r="G46" i="4" s="1"/>
  <c r="L46" i="4"/>
  <c r="N46" i="4"/>
  <c r="P46" i="4"/>
  <c r="AF46" i="4"/>
  <c r="A47" i="4"/>
  <c r="B47" i="4"/>
  <c r="C47" i="4"/>
  <c r="D47" i="4"/>
  <c r="E47" i="4"/>
  <c r="F47" i="4"/>
  <c r="G47" i="4"/>
  <c r="J47" i="4" s="1"/>
  <c r="H47" i="4"/>
  <c r="I47" i="4"/>
  <c r="L47" i="4"/>
  <c r="N47" i="4"/>
  <c r="P47" i="4"/>
  <c r="S47" i="4"/>
  <c r="U47" i="4"/>
  <c r="X47" i="4"/>
  <c r="Y47" i="4"/>
  <c r="AF47" i="4"/>
  <c r="A48" i="4"/>
  <c r="B48" i="4"/>
  <c r="C48" i="4"/>
  <c r="D48" i="4"/>
  <c r="E48" i="4"/>
  <c r="F48" i="4"/>
  <c r="H48" i="4"/>
  <c r="G48" i="4" s="1"/>
  <c r="L48" i="4"/>
  <c r="N48" i="4"/>
  <c r="P48" i="4"/>
  <c r="AF48" i="4"/>
  <c r="A49" i="4"/>
  <c r="B49" i="4"/>
  <c r="C49" i="4"/>
  <c r="D49" i="4"/>
  <c r="E49" i="4"/>
  <c r="F49" i="4"/>
  <c r="G49" i="4"/>
  <c r="AB49" i="4" s="1"/>
  <c r="H49" i="4"/>
  <c r="K49" i="4"/>
  <c r="L49" i="4"/>
  <c r="M49" i="4"/>
  <c r="N49" i="4"/>
  <c r="O49" i="4"/>
  <c r="P49" i="4"/>
  <c r="R49" i="4"/>
  <c r="S49" i="4"/>
  <c r="Y49" i="4"/>
  <c r="AA49" i="4"/>
  <c r="AD49" i="4"/>
  <c r="AF49" i="4"/>
  <c r="F13" i="2"/>
  <c r="H15" i="4" s="1"/>
  <c r="S45" i="4" l="1"/>
  <c r="M25" i="4"/>
  <c r="AD45" i="4"/>
  <c r="Y25" i="4"/>
  <c r="AG49" i="4"/>
  <c r="Y45" i="4"/>
  <c r="O45" i="4"/>
  <c r="AC43" i="4"/>
  <c r="S43" i="4"/>
  <c r="AD37" i="4"/>
  <c r="Y37" i="4"/>
  <c r="R37" i="4"/>
  <c r="K37" i="4"/>
  <c r="I35" i="4"/>
  <c r="X31" i="4"/>
  <c r="I31" i="4"/>
  <c r="AD25" i="4"/>
  <c r="W25" i="4"/>
  <c r="O25" i="4"/>
  <c r="X19" i="4"/>
  <c r="K17" i="4"/>
  <c r="W17" i="4"/>
  <c r="AA25" i="4"/>
  <c r="AG25" i="4" s="1"/>
  <c r="R45" i="4"/>
  <c r="R25" i="4"/>
  <c r="AC19" i="4"/>
  <c r="M45" i="4"/>
  <c r="M37" i="4"/>
  <c r="AA45" i="4"/>
  <c r="AG45" i="4" s="1"/>
  <c r="AG41" i="4"/>
  <c r="U35" i="4"/>
  <c r="Q31" i="4"/>
  <c r="AG29" i="4"/>
  <c r="Q19" i="4"/>
  <c r="I19" i="4"/>
  <c r="R17" i="4"/>
  <c r="M24" i="4"/>
  <c r="Y24" i="4"/>
  <c r="N24" i="4"/>
  <c r="AA24" i="4"/>
  <c r="AB24" i="4"/>
  <c r="Q24" i="4"/>
  <c r="AC24" i="4"/>
  <c r="R24" i="4"/>
  <c r="AD24" i="4"/>
  <c r="T24" i="4"/>
  <c r="I24" i="4"/>
  <c r="U24" i="4"/>
  <c r="J24" i="4"/>
  <c r="V24" i="4"/>
  <c r="W24" i="4"/>
  <c r="T22" i="4"/>
  <c r="I22" i="4"/>
  <c r="U22" i="4"/>
  <c r="J22" i="4"/>
  <c r="V22" i="4"/>
  <c r="W22" i="4"/>
  <c r="M22" i="4"/>
  <c r="Y22" i="4"/>
  <c r="N22" i="4"/>
  <c r="AA22" i="4"/>
  <c r="AB22" i="4"/>
  <c r="Q22" i="4"/>
  <c r="R22" i="4"/>
  <c r="AD22" i="4"/>
  <c r="M20" i="4"/>
  <c r="Y20" i="4"/>
  <c r="N20" i="4"/>
  <c r="AA20" i="4"/>
  <c r="AB20" i="4"/>
  <c r="Q20" i="4"/>
  <c r="R20" i="4"/>
  <c r="AD20" i="4"/>
  <c r="T20" i="4"/>
  <c r="I20" i="4"/>
  <c r="U20" i="4"/>
  <c r="J20" i="4"/>
  <c r="V20" i="4"/>
  <c r="K20" i="4"/>
  <c r="W20" i="4"/>
  <c r="S46" i="4"/>
  <c r="T46" i="4"/>
  <c r="U46" i="4"/>
  <c r="I46" i="4"/>
  <c r="J46" i="4"/>
  <c r="V46" i="4"/>
  <c r="K46" i="4"/>
  <c r="W46" i="4"/>
  <c r="X46" i="4"/>
  <c r="M46" i="4"/>
  <c r="Y46" i="4"/>
  <c r="Z46" i="4"/>
  <c r="O46" i="4"/>
  <c r="AA46" i="4"/>
  <c r="AG46" i="4" s="1"/>
  <c r="AD46" i="4"/>
  <c r="AB46" i="4"/>
  <c r="Q46" i="4"/>
  <c r="AC46" i="4"/>
  <c r="R46" i="4"/>
  <c r="T18" i="4"/>
  <c r="I18" i="4"/>
  <c r="U18" i="4"/>
  <c r="J18" i="4"/>
  <c r="V18" i="4"/>
  <c r="K18" i="4"/>
  <c r="W18" i="4"/>
  <c r="M18" i="4"/>
  <c r="Y18" i="4"/>
  <c r="N18" i="4"/>
  <c r="AA18" i="4"/>
  <c r="AB18" i="4"/>
  <c r="Q18" i="4"/>
  <c r="AC18" i="4"/>
  <c r="R18" i="4"/>
  <c r="AD18" i="4"/>
  <c r="M28" i="4"/>
  <c r="Y28" i="4"/>
  <c r="N28" i="4"/>
  <c r="Z28" i="4"/>
  <c r="AH28" i="4" s="1"/>
  <c r="O28" i="4"/>
  <c r="AA28" i="4"/>
  <c r="AG28" i="4" s="1"/>
  <c r="AB28" i="4"/>
  <c r="Q28" i="4"/>
  <c r="AC28" i="4"/>
  <c r="T28" i="4"/>
  <c r="R28" i="4"/>
  <c r="AD28" i="4"/>
  <c r="I28" i="4"/>
  <c r="U28" i="4"/>
  <c r="J28" i="4"/>
  <c r="V28" i="4"/>
  <c r="W28" i="4"/>
  <c r="X28" i="4"/>
  <c r="M16" i="4"/>
  <c r="Y16" i="4"/>
  <c r="N16" i="4"/>
  <c r="AA16" i="4"/>
  <c r="AB16" i="4"/>
  <c r="Q16" i="4"/>
  <c r="R16" i="4"/>
  <c r="AD16" i="4"/>
  <c r="T16" i="4"/>
  <c r="U16" i="4"/>
  <c r="J16" i="4"/>
  <c r="V16" i="4"/>
  <c r="W16" i="4"/>
  <c r="M44" i="4"/>
  <c r="Y44" i="4"/>
  <c r="Z44" i="4"/>
  <c r="O44" i="4"/>
  <c r="AA44" i="4"/>
  <c r="AG44" i="4" s="1"/>
  <c r="AB44" i="4"/>
  <c r="Q44" i="4"/>
  <c r="AC44" i="4"/>
  <c r="X44" i="4"/>
  <c r="R44" i="4"/>
  <c r="AD44" i="4"/>
  <c r="S44" i="4"/>
  <c r="T44" i="4"/>
  <c r="I44" i="4"/>
  <c r="U44" i="4"/>
  <c r="J44" i="4"/>
  <c r="V44" i="4"/>
  <c r="K44" i="4"/>
  <c r="W44" i="4"/>
  <c r="T34" i="4"/>
  <c r="I34" i="4"/>
  <c r="U34" i="4"/>
  <c r="AD34" i="4"/>
  <c r="J34" i="4"/>
  <c r="V34" i="4"/>
  <c r="K34" i="4"/>
  <c r="W34" i="4"/>
  <c r="N34" i="4"/>
  <c r="M34" i="4"/>
  <c r="Y34" i="4"/>
  <c r="AA34" i="4"/>
  <c r="AB34" i="4"/>
  <c r="Q34" i="4"/>
  <c r="R34" i="4"/>
  <c r="M48" i="4"/>
  <c r="Y48" i="4"/>
  <c r="Z48" i="4"/>
  <c r="X48" i="4"/>
  <c r="O48" i="4"/>
  <c r="AA48" i="4"/>
  <c r="AG48" i="4" s="1"/>
  <c r="AB48" i="4"/>
  <c r="Q48" i="4"/>
  <c r="AC48" i="4"/>
  <c r="R48" i="4"/>
  <c r="AD48" i="4"/>
  <c r="T48" i="4"/>
  <c r="S48" i="4"/>
  <c r="I48" i="4"/>
  <c r="U48" i="4"/>
  <c r="J48" i="4"/>
  <c r="V48" i="4"/>
  <c r="K48" i="4"/>
  <c r="W48" i="4"/>
  <c r="M32" i="4"/>
  <c r="Y32" i="4"/>
  <c r="N32" i="4"/>
  <c r="AA32" i="4"/>
  <c r="P32" i="4"/>
  <c r="AB32" i="4"/>
  <c r="Q32" i="4"/>
  <c r="R32" i="4"/>
  <c r="AD32" i="4"/>
  <c r="T32" i="4"/>
  <c r="I32" i="4"/>
  <c r="U32" i="4"/>
  <c r="J32" i="4"/>
  <c r="V32" i="4"/>
  <c r="W32" i="4"/>
  <c r="X32" i="4"/>
  <c r="T30" i="4"/>
  <c r="I30" i="4"/>
  <c r="U30" i="4"/>
  <c r="J30" i="4"/>
  <c r="V30" i="4"/>
  <c r="W30" i="4"/>
  <c r="AD30" i="4"/>
  <c r="M30" i="4"/>
  <c r="Y30" i="4"/>
  <c r="N30" i="4"/>
  <c r="AA30" i="4"/>
  <c r="AB30" i="4"/>
  <c r="Q30" i="4"/>
  <c r="R30" i="4"/>
  <c r="T26" i="4"/>
  <c r="I26" i="4"/>
  <c r="U26" i="4"/>
  <c r="J26" i="4"/>
  <c r="V26" i="4"/>
  <c r="W26" i="4"/>
  <c r="X26" i="4"/>
  <c r="M26" i="4"/>
  <c r="Y26" i="4"/>
  <c r="N26" i="4"/>
  <c r="Z26" i="4"/>
  <c r="AH26" i="4" s="1"/>
  <c r="AA26" i="4"/>
  <c r="AG26" i="4" s="1"/>
  <c r="AB26" i="4"/>
  <c r="Q26" i="4"/>
  <c r="AC26" i="4"/>
  <c r="R26" i="4"/>
  <c r="AD26" i="4"/>
  <c r="T38" i="4"/>
  <c r="I38" i="4"/>
  <c r="U38" i="4"/>
  <c r="J38" i="4"/>
  <c r="V38" i="4"/>
  <c r="W38" i="4"/>
  <c r="M38" i="4"/>
  <c r="Y38" i="4"/>
  <c r="N38" i="4"/>
  <c r="AD38" i="4"/>
  <c r="AA38" i="4"/>
  <c r="AB38" i="4"/>
  <c r="Q38" i="4"/>
  <c r="R38" i="4"/>
  <c r="M36" i="4"/>
  <c r="Y36" i="4"/>
  <c r="N36" i="4"/>
  <c r="AA36" i="4"/>
  <c r="P36" i="4"/>
  <c r="AB36" i="4"/>
  <c r="Q36" i="4"/>
  <c r="R36" i="4"/>
  <c r="AD36" i="4"/>
  <c r="T36" i="4"/>
  <c r="I36" i="4"/>
  <c r="U36" i="4"/>
  <c r="J36" i="4"/>
  <c r="V36" i="4"/>
  <c r="K36" i="4"/>
  <c r="W36" i="4"/>
  <c r="S42" i="4"/>
  <c r="I42" i="4"/>
  <c r="T42" i="4"/>
  <c r="U42" i="4"/>
  <c r="J42" i="4"/>
  <c r="V42" i="4"/>
  <c r="K42" i="4"/>
  <c r="W42" i="4"/>
  <c r="X42" i="4"/>
  <c r="M42" i="4"/>
  <c r="Y42" i="4"/>
  <c r="Z42" i="4"/>
  <c r="AH42" i="4" s="1"/>
  <c r="R42" i="4"/>
  <c r="O42" i="4"/>
  <c r="AA42" i="4"/>
  <c r="AG42" i="4" s="1"/>
  <c r="AB42" i="4"/>
  <c r="AD42" i="4"/>
  <c r="Q42" i="4"/>
  <c r="AC42" i="4"/>
  <c r="M40" i="4"/>
  <c r="Y40" i="4"/>
  <c r="N40" i="4"/>
  <c r="O40" i="4"/>
  <c r="AA40" i="4"/>
  <c r="AB40" i="4"/>
  <c r="Q40" i="4"/>
  <c r="AC40" i="4"/>
  <c r="T40" i="4"/>
  <c r="R40" i="4"/>
  <c r="AD40" i="4"/>
  <c r="S40" i="4"/>
  <c r="U40" i="4"/>
  <c r="J40" i="4"/>
  <c r="V40" i="4"/>
  <c r="K40" i="4"/>
  <c r="W40" i="4"/>
  <c r="Z49" i="4"/>
  <c r="AH49" i="4" s="1"/>
  <c r="T47" i="4"/>
  <c r="Z45" i="4"/>
  <c r="AH45" i="4" s="1"/>
  <c r="T43" i="4"/>
  <c r="Z41" i="4"/>
  <c r="AH41" i="4" s="1"/>
  <c r="N41" i="4"/>
  <c r="T39" i="4"/>
  <c r="N37" i="4"/>
  <c r="T35" i="4"/>
  <c r="N33" i="4"/>
  <c r="T31" i="4"/>
  <c r="Z29" i="4"/>
  <c r="AH29" i="4" s="1"/>
  <c r="N29" i="4"/>
  <c r="T27" i="4"/>
  <c r="Z25" i="4"/>
  <c r="AH25" i="4" s="1"/>
  <c r="N25" i="4"/>
  <c r="T23" i="4"/>
  <c r="N21" i="4"/>
  <c r="T19" i="4"/>
  <c r="N17" i="4"/>
  <c r="X49" i="4"/>
  <c r="AD47" i="4"/>
  <c r="R47" i="4"/>
  <c r="X45" i="4"/>
  <c r="AD43" i="4"/>
  <c r="R43" i="4"/>
  <c r="AD39" i="4"/>
  <c r="R39" i="4"/>
  <c r="AD35" i="4"/>
  <c r="R35" i="4"/>
  <c r="AD31" i="4"/>
  <c r="R31" i="4"/>
  <c r="AD27" i="4"/>
  <c r="R27" i="4"/>
  <c r="AD23" i="4"/>
  <c r="R23" i="4"/>
  <c r="AD19" i="4"/>
  <c r="R19" i="4"/>
  <c r="K45" i="4"/>
  <c r="AC47" i="4"/>
  <c r="W45" i="4"/>
  <c r="V49" i="4"/>
  <c r="J49" i="4"/>
  <c r="AB47" i="4"/>
  <c r="V45" i="4"/>
  <c r="J45" i="4"/>
  <c r="AB43" i="4"/>
  <c r="V41" i="4"/>
  <c r="J41" i="4"/>
  <c r="AB39" i="4"/>
  <c r="P39" i="4"/>
  <c r="V37" i="4"/>
  <c r="J37" i="4"/>
  <c r="AB35" i="4"/>
  <c r="P35" i="4"/>
  <c r="V33" i="4"/>
  <c r="J33" i="4"/>
  <c r="AB31" i="4"/>
  <c r="V29" i="4"/>
  <c r="J29" i="4"/>
  <c r="AB27" i="4"/>
  <c r="V25" i="4"/>
  <c r="J25" i="4"/>
  <c r="AB23" i="4"/>
  <c r="V21" i="4"/>
  <c r="J21" i="4"/>
  <c r="AB19" i="4"/>
  <c r="V17" i="4"/>
  <c r="J17" i="4"/>
  <c r="W49" i="4"/>
  <c r="Q47" i="4"/>
  <c r="U49" i="4"/>
  <c r="I49" i="4"/>
  <c r="AA47" i="4"/>
  <c r="AG47" i="4" s="1"/>
  <c r="O47" i="4"/>
  <c r="U45" i="4"/>
  <c r="I45" i="4"/>
  <c r="AA43" i="4"/>
  <c r="AG43" i="4" s="1"/>
  <c r="O43" i="4"/>
  <c r="U41" i="4"/>
  <c r="AA39" i="4"/>
  <c r="U37" i="4"/>
  <c r="I37" i="4"/>
  <c r="AA35" i="4"/>
  <c r="AH33" i="4"/>
  <c r="U33" i="4"/>
  <c r="I33" i="4"/>
  <c r="AA31" i="4"/>
  <c r="U29" i="4"/>
  <c r="I29" i="4"/>
  <c r="AA27" i="4"/>
  <c r="AG27" i="4" s="1"/>
  <c r="U25" i="4"/>
  <c r="I25" i="4"/>
  <c r="AA23" i="4"/>
  <c r="AH21" i="4"/>
  <c r="U21" i="4"/>
  <c r="I21" i="4"/>
  <c r="AA19" i="4"/>
  <c r="AH17" i="4"/>
  <c r="U17" i="4"/>
  <c r="I17" i="4"/>
  <c r="T49" i="4"/>
  <c r="Z47" i="4"/>
  <c r="AH47" i="4" s="1"/>
  <c r="T45" i="4"/>
  <c r="Z43" i="4"/>
  <c r="AH43" i="4" s="1"/>
  <c r="T41" i="4"/>
  <c r="N39" i="4"/>
  <c r="T37" i="4"/>
  <c r="N35" i="4"/>
  <c r="T33" i="4"/>
  <c r="N31" i="4"/>
  <c r="T29" i="4"/>
  <c r="Z27" i="4"/>
  <c r="T25" i="4"/>
  <c r="N23" i="4"/>
  <c r="T21" i="4"/>
  <c r="N19" i="4"/>
  <c r="T17" i="4"/>
  <c r="M47" i="4"/>
  <c r="M43" i="4"/>
  <c r="Y39" i="4"/>
  <c r="M39" i="4"/>
  <c r="Y35" i="4"/>
  <c r="M35" i="4"/>
  <c r="Y31" i="4"/>
  <c r="M31" i="4"/>
  <c r="Y27" i="4"/>
  <c r="M27" i="4"/>
  <c r="Y23" i="4"/>
  <c r="M23" i="4"/>
  <c r="Y19" i="4"/>
  <c r="M19" i="4"/>
  <c r="AC49" i="4"/>
  <c r="W47" i="4"/>
  <c r="Q45" i="4"/>
  <c r="W43" i="4"/>
  <c r="K43" i="4"/>
  <c r="AC41" i="4"/>
  <c r="Q41" i="4"/>
  <c r="W39" i="4"/>
  <c r="Q37" i="4"/>
  <c r="W35" i="4"/>
  <c r="K35" i="4"/>
  <c r="Q33" i="4"/>
  <c r="W31" i="4"/>
  <c r="AC29" i="4"/>
  <c r="Q29" i="4"/>
  <c r="W27" i="4"/>
  <c r="AC25" i="4"/>
  <c r="Q25" i="4"/>
  <c r="W23" i="4"/>
  <c r="Q21" i="4"/>
  <c r="W19" i="4"/>
  <c r="K19" i="4"/>
  <c r="Q17" i="4"/>
  <c r="Q49" i="4"/>
  <c r="K47" i="4"/>
  <c r="AC45" i="4"/>
  <c r="V47" i="4"/>
  <c r="V43" i="4"/>
  <c r="V39" i="4"/>
  <c r="AB37" i="4"/>
  <c r="AH37" i="4" s="1"/>
  <c r="V35" i="4"/>
  <c r="V31" i="4"/>
  <c r="V27" i="4"/>
  <c r="V23" i="4"/>
  <c r="V19" i="4"/>
  <c r="AU11" i="5"/>
  <c r="AT11" i="5"/>
  <c r="AR11" i="5"/>
  <c r="AQ11" i="5"/>
  <c r="AO11" i="5"/>
  <c r="AN11" i="5"/>
  <c r="AL11" i="5"/>
  <c r="AK11" i="5"/>
  <c r="AI11" i="5"/>
  <c r="AH11" i="5"/>
  <c r="AF11" i="5"/>
  <c r="AE11" i="5"/>
  <c r="AC11" i="5"/>
  <c r="AB11" i="5"/>
  <c r="Z11" i="5"/>
  <c r="Y11" i="5"/>
  <c r="W11" i="5"/>
  <c r="V11" i="5"/>
  <c r="T11" i="5"/>
  <c r="S11" i="5"/>
  <c r="Q11" i="5"/>
  <c r="P11" i="5"/>
  <c r="N11" i="5"/>
  <c r="M11" i="5"/>
  <c r="K11" i="5"/>
  <c r="J11" i="5"/>
  <c r="H11" i="5"/>
  <c r="G11" i="5"/>
  <c r="E11" i="5"/>
  <c r="D11" i="5"/>
  <c r="AH39" i="4" l="1"/>
  <c r="AG39" i="4"/>
  <c r="AG32" i="4"/>
  <c r="AH32" i="4"/>
  <c r="AG30" i="4"/>
  <c r="AH30" i="4"/>
  <c r="AG34" i="4"/>
  <c r="AH34" i="4"/>
  <c r="AG20" i="4"/>
  <c r="AH20" i="4"/>
  <c r="AH27" i="4"/>
  <c r="AH46" i="4"/>
  <c r="AH31" i="4"/>
  <c r="AG31" i="4"/>
  <c r="AG19" i="4"/>
  <c r="AH19" i="4"/>
  <c r="AG38" i="4"/>
  <c r="AH38" i="4"/>
  <c r="AH44" i="4"/>
  <c r="AG16" i="4"/>
  <c r="AH16" i="4"/>
  <c r="AG40" i="4"/>
  <c r="AH40" i="4"/>
  <c r="AG24" i="4"/>
  <c r="AH24" i="4"/>
  <c r="AG36" i="4"/>
  <c r="AH36" i="4"/>
  <c r="AH35" i="4"/>
  <c r="AG35" i="4"/>
  <c r="AH48" i="4"/>
  <c r="AG18" i="4"/>
  <c r="AH18" i="4"/>
  <c r="AG23" i="4"/>
  <c r="AH23" i="4"/>
  <c r="AG22" i="4"/>
  <c r="AH22" i="4"/>
  <c r="F15" i="4"/>
  <c r="G15" i="4" l="1"/>
  <c r="AF15" i="4" l="1"/>
  <c r="O15" i="4"/>
  <c r="N15" i="4"/>
  <c r="AD15" i="4"/>
  <c r="AC15" i="4"/>
  <c r="M15" i="4"/>
  <c r="J15" i="4"/>
  <c r="AB15" i="4"/>
  <c r="L15" i="4"/>
  <c r="K15" i="4"/>
  <c r="I15" i="4"/>
  <c r="AA15" i="4"/>
  <c r="Z15" i="4"/>
  <c r="Y15" i="4"/>
  <c r="X15" i="4"/>
  <c r="W15" i="4"/>
  <c r="V15" i="4"/>
  <c r="U15" i="4"/>
  <c r="S15" i="4"/>
  <c r="T15" i="4"/>
  <c r="R15" i="4"/>
  <c r="Q15" i="4"/>
  <c r="P15" i="4"/>
  <c r="C8" i="4"/>
  <c r="B11" i="5"/>
  <c r="A15" i="4"/>
  <c r="B15" i="4"/>
  <c r="C15" i="4"/>
  <c r="D15" i="4"/>
  <c r="E15" i="4"/>
  <c r="AH15" i="4" l="1"/>
  <c r="AG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 Pinckney</author>
  </authors>
  <commentList>
    <comment ref="D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 Pinckney:</t>
        </r>
        <r>
          <rPr>
            <sz val="9"/>
            <color indexed="81"/>
            <rFont val="Tahoma"/>
            <family val="2"/>
          </rPr>
          <t xml:space="preserve">
Volume of 90% acetone used for the extraction…amount added to the tube and filter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200-000001000000}">
      <text>
        <r>
          <rPr>
            <sz val="10"/>
            <rFont val="Arial"/>
            <family val="2"/>
          </rPr>
          <t>The total volume of water filtered through the filter(s) in the microfuge tube</t>
        </r>
      </text>
    </comment>
    <comment ref="H6" authorId="0" shapeId="0" xr:uid="{00000000-0006-0000-0200-000002000000}">
      <text>
        <r>
          <rPr>
            <sz val="10"/>
            <rFont val="Arial"/>
            <family val="2"/>
          </rPr>
          <t>Volume of acetone added to the microfuge tube for extraction + volume of carotenal added</t>
        </r>
      </text>
    </comment>
    <comment ref="I6" authorId="0" shapeId="0" xr:uid="{00000000-0006-0000-0200-000003000000}">
      <text>
        <r>
          <rPr>
            <sz val="10"/>
            <rFont val="Arial"/>
            <family val="2"/>
          </rPr>
          <t>Volume of extract placed in the HPLC sample vial</t>
        </r>
      </text>
    </comment>
    <comment ref="J9" authorId="0" shapeId="0" xr:uid="{00000000-0006-0000-0200-000004000000}">
      <text>
        <r>
          <rPr>
            <sz val="10"/>
            <rFont val="Arial"/>
            <family val="2"/>
          </rPr>
          <t>Acetone + AmAc (ml) / Acetone (ml)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Jay Pinckney</author>
  </authors>
  <commentList>
    <comment ref="L9" authorId="0" shapeId="0" xr:uid="{00000000-0006-0000-0300-000001000000}">
      <text>
        <r>
          <rPr>
            <sz val="10"/>
            <rFont val="Arial"/>
            <family val="2"/>
          </rPr>
          <t>(peak area * coeff / inject volume) * (extract volume/ sample volume) = ug/liter</t>
        </r>
      </text>
    </comment>
    <comment ref="H13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Jay Pinckney:</t>
        </r>
        <r>
          <rPr>
            <sz val="9"/>
            <color indexed="81"/>
            <rFont val="Tahoma"/>
            <family val="2"/>
          </rPr>
          <t xml:space="preserve">
&gt;1 = Dilution (higher acetone volume added or lower volume of carotenal added)
&lt;1 = Evaporation (lower acetone volume added or higher volume of carotenal added)</t>
        </r>
      </text>
    </comment>
    <comment ref="I13" authorId="0" shapeId="0" xr:uid="{00000000-0006-0000-0300-000003000000}">
      <text>
        <r>
          <rPr>
            <sz val="10"/>
            <rFont val="Arial"/>
            <family val="2"/>
          </rPr>
          <t>Chlorophyll c3</t>
        </r>
      </text>
    </comment>
    <comment ref="J13" authorId="0" shapeId="0" xr:uid="{00000000-0006-0000-0300-000004000000}">
      <text>
        <r>
          <rPr>
            <sz val="10"/>
            <rFont val="Arial"/>
            <family val="2"/>
          </rPr>
          <t>Chlorophyll c1c2</t>
        </r>
      </text>
    </comment>
    <comment ref="K13" authorId="0" shapeId="0" xr:uid="{00000000-0006-0000-0300-000005000000}">
      <text>
        <r>
          <rPr>
            <sz val="10"/>
            <rFont val="Arial"/>
            <family val="2"/>
          </rPr>
          <t>Peridinin</t>
        </r>
      </text>
    </comment>
    <comment ref="L13" authorId="0" shapeId="0" xr:uid="{00000000-0006-0000-0300-000006000000}">
      <text>
        <r>
          <rPr>
            <sz val="10"/>
            <rFont val="Arial"/>
            <family val="2"/>
          </rPr>
          <t>19' Butanoyloxyfucoxanthin</t>
        </r>
      </text>
    </comment>
    <comment ref="M13" authorId="0" shapeId="0" xr:uid="{00000000-0006-0000-0300-000007000000}">
      <text>
        <r>
          <rPr>
            <sz val="10"/>
            <rFont val="Arial"/>
            <family val="2"/>
          </rPr>
          <t>Fucoxanthin</t>
        </r>
      </text>
    </comment>
    <comment ref="N13" authorId="0" shapeId="0" xr:uid="{00000000-0006-0000-0300-000008000000}">
      <text>
        <r>
          <rPr>
            <sz val="10"/>
            <rFont val="Arial"/>
            <family val="2"/>
          </rPr>
          <t>19' Hexanoyloxyfucoxanthin</t>
        </r>
      </text>
    </comment>
    <comment ref="O13" authorId="0" shapeId="0" xr:uid="{00000000-0006-0000-0300-000009000000}">
      <text>
        <r>
          <rPr>
            <sz val="10"/>
            <rFont val="Arial"/>
            <family val="2"/>
          </rPr>
          <t>9' cis-Neoxanthin</t>
        </r>
      </text>
    </comment>
    <comment ref="P13" authorId="0" shapeId="0" xr:uid="{00000000-0006-0000-0300-00000A000000}">
      <text>
        <r>
          <rPr>
            <sz val="10"/>
            <rFont val="Arial"/>
            <family val="2"/>
          </rPr>
          <t>Prasinoxanthin</t>
        </r>
      </text>
    </comment>
    <comment ref="Q13" authorId="0" shapeId="0" xr:uid="{00000000-0006-0000-0300-00000B000000}">
      <text>
        <r>
          <rPr>
            <sz val="10"/>
            <rFont val="Arial"/>
            <family val="2"/>
          </rPr>
          <t>Violaxanthin</t>
        </r>
      </text>
    </comment>
    <comment ref="R13" authorId="0" shapeId="0" xr:uid="{00000000-0006-0000-0300-00000C000000}">
      <text>
        <r>
          <rPr>
            <sz val="10"/>
            <rFont val="Arial"/>
            <family val="2"/>
          </rPr>
          <t>Diadinoxanthin</t>
        </r>
      </text>
    </comment>
    <comment ref="S13" authorId="0" shapeId="0" xr:uid="{00000000-0006-0000-0300-00000D000000}">
      <text>
        <r>
          <rPr>
            <sz val="10"/>
            <rFont val="Arial"/>
            <family val="2"/>
          </rPr>
          <t>Antheraxanthin</t>
        </r>
      </text>
    </comment>
    <comment ref="T13" authorId="0" shapeId="0" xr:uid="{00000000-0006-0000-0300-00000E000000}">
      <text>
        <r>
          <rPr>
            <sz val="10"/>
            <rFont val="Arial"/>
            <family val="2"/>
          </rPr>
          <t>Alloxanthin</t>
        </r>
      </text>
    </comment>
    <comment ref="U13" authorId="0" shapeId="0" xr:uid="{00000000-0006-0000-0300-00000F000000}">
      <text>
        <r>
          <rPr>
            <sz val="10"/>
            <rFont val="Arial"/>
            <family val="2"/>
          </rPr>
          <t>Diatoxanthin</t>
        </r>
      </text>
    </comment>
    <comment ref="W13" authorId="0" shapeId="0" xr:uid="{00000000-0006-0000-0300-000010000000}">
      <text>
        <r>
          <rPr>
            <sz val="10"/>
            <rFont val="Arial"/>
            <family val="2"/>
          </rPr>
          <t>Zeaxanthin</t>
        </r>
      </text>
    </comment>
    <comment ref="X13" authorId="0" shapeId="0" xr:uid="{00000000-0006-0000-0300-000011000000}">
      <text>
        <r>
          <rPr>
            <sz val="10"/>
            <rFont val="Arial"/>
            <family val="2"/>
          </rPr>
          <t>Gyroxanthin-diester</t>
        </r>
      </text>
    </comment>
    <comment ref="Y13" authorId="0" shapeId="0" xr:uid="{00000000-0006-0000-0300-000012000000}">
      <text>
        <r>
          <rPr>
            <sz val="10"/>
            <rFont val="Arial"/>
            <family val="2"/>
          </rPr>
          <t>Chlorophyll b</t>
        </r>
      </text>
    </comment>
    <comment ref="Z13" authorId="0" shapeId="0" xr:uid="{00000000-0006-0000-0300-000013000000}">
      <text>
        <r>
          <rPr>
            <sz val="10"/>
            <rFont val="Arial"/>
            <family val="2"/>
          </rPr>
          <t>Chlorophyll a Allomer</t>
        </r>
      </text>
    </comment>
    <comment ref="AA13" authorId="0" shapeId="0" xr:uid="{00000000-0006-0000-0300-000014000000}">
      <text>
        <r>
          <rPr>
            <sz val="10"/>
            <rFont val="Arial"/>
            <family val="2"/>
          </rPr>
          <t>Chlorophyll a + Divinyl Chl a</t>
        </r>
      </text>
    </comment>
    <comment ref="AB13" authorId="0" shapeId="0" xr:uid="{00000000-0006-0000-0300-000015000000}">
      <text>
        <r>
          <rPr>
            <sz val="10"/>
            <rFont val="Arial"/>
            <family val="2"/>
          </rPr>
          <t>Chlorophyll a'</t>
        </r>
      </text>
    </comment>
    <comment ref="AF13" authorId="0" shapeId="0" xr:uid="{00000000-0006-0000-0300-000016000000}">
      <text>
        <r>
          <rPr>
            <sz val="10"/>
            <rFont val="Arial"/>
            <family val="2"/>
          </rPr>
          <t>Chlorophyllide a</t>
        </r>
      </text>
    </comment>
    <comment ref="AG13" authorId="0" shapeId="0" xr:uid="{00000000-0006-0000-0300-000017000000}">
      <text>
        <r>
          <rPr>
            <sz val="10"/>
            <rFont val="Arial"/>
            <family val="2"/>
          </rPr>
          <t>Chl a + Divinyl Chl a + Chlide a</t>
        </r>
      </text>
    </comment>
    <comment ref="AH13" authorId="0" shapeId="0" xr:uid="{00000000-0006-0000-0300-000018000000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sharedStrings.xml><?xml version="1.0" encoding="utf-8"?>
<sst xmlns="http://schemas.openxmlformats.org/spreadsheetml/2006/main" count="376" uniqueCount="200">
  <si>
    <t>(µL)</t>
  </si>
  <si>
    <t>(Liters)</t>
  </si>
  <si>
    <t>(ml)</t>
  </si>
  <si>
    <t>[pigment] (mg/L) = abs/(E1% * 0.0001)</t>
  </si>
  <si>
    <t>19' but-Fuco</t>
  </si>
  <si>
    <t>19' hex-Fuco</t>
  </si>
  <si>
    <t>19'ButFuc</t>
  </si>
  <si>
    <t>19'HexFuc</t>
  </si>
  <si>
    <t>90%acetone</t>
  </si>
  <si>
    <t>Acetate</t>
  </si>
  <si>
    <t>acetone</t>
  </si>
  <si>
    <t>Acetone</t>
  </si>
  <si>
    <t>acetone/methanol</t>
  </si>
  <si>
    <t>Added</t>
  </si>
  <si>
    <t>ALL Chl a</t>
  </si>
  <si>
    <t>Allox</t>
  </si>
  <si>
    <t>Alloxanthin</t>
  </si>
  <si>
    <t>Ammonium</t>
  </si>
  <si>
    <t>and Jeffrey et al. 1997</t>
  </si>
  <si>
    <t>Anther</t>
  </si>
  <si>
    <t>Antheraxanthin</t>
  </si>
  <si>
    <t>Assume equal to Chla</t>
  </si>
  <si>
    <t>Assume equal to Chlb</t>
  </si>
  <si>
    <t>Astaxanthin</t>
  </si>
  <si>
    <t>Bacteriochlorophyll a</t>
  </si>
  <si>
    <t>Blank Line</t>
  </si>
  <si>
    <t xml:space="preserve">Calibration Date =  </t>
  </si>
  <si>
    <t>Canthaxanthin</t>
  </si>
  <si>
    <t>Chl a</t>
  </si>
  <si>
    <t>Chl b</t>
  </si>
  <si>
    <t>Chl c1c2</t>
  </si>
  <si>
    <t>Chl c3</t>
  </si>
  <si>
    <t>Chla Allomer</t>
  </si>
  <si>
    <t>Chla prime</t>
  </si>
  <si>
    <t>Chl-ide a</t>
  </si>
  <si>
    <t>Chlorophyll a</t>
  </si>
  <si>
    <t>Chlorophyll b</t>
  </si>
  <si>
    <t>Chlorophyll c1c2</t>
  </si>
  <si>
    <t>Chlorophyll c3</t>
  </si>
  <si>
    <t>Chlorophyllide a</t>
  </si>
  <si>
    <t>Chlorophyllide b</t>
  </si>
  <si>
    <t>Coefficient</t>
  </si>
  <si>
    <t>COEFFICIENT TABLE</t>
  </si>
  <si>
    <t>Constant</t>
  </si>
  <si>
    <t>Constants</t>
  </si>
  <si>
    <t>Crocoxanthin</t>
  </si>
  <si>
    <t>Date</t>
  </si>
  <si>
    <t>Detection (ng)</t>
  </si>
  <si>
    <t>DHI Standards</t>
  </si>
  <si>
    <t>Diad</t>
  </si>
  <si>
    <t>Diadinochrome</t>
  </si>
  <si>
    <t>Diadinoxanthin</t>
  </si>
  <si>
    <t>Diat</t>
  </si>
  <si>
    <t>Diatoxanthin</t>
  </si>
  <si>
    <t>diethyl ether</t>
  </si>
  <si>
    <t>Dinoxanthin</t>
  </si>
  <si>
    <t>Divinyl Chlorophyll a</t>
  </si>
  <si>
    <t>Divinyl Chlorophyll b</t>
  </si>
  <si>
    <t>E 1%</t>
  </si>
  <si>
    <t>E1% (1cm) = the extinction coefficient of a 1% solution in a 1 cm cuvette</t>
  </si>
  <si>
    <t>E1% values obtained from Mantoura &amp; Llewellyn 1983</t>
  </si>
  <si>
    <t>Echinenone</t>
  </si>
  <si>
    <t>Effective Limits of Detection and Quantification</t>
  </si>
  <si>
    <t>Estimated</t>
  </si>
  <si>
    <t>ethanol</t>
  </si>
  <si>
    <t>Extract</t>
  </si>
  <si>
    <t>Filtered</t>
  </si>
  <si>
    <t>Fuco</t>
  </si>
  <si>
    <t>Fucoxanthin</t>
  </si>
  <si>
    <t>Gyro</t>
  </si>
  <si>
    <t>Gyroxanthin-diester</t>
  </si>
  <si>
    <t>hexane</t>
  </si>
  <si>
    <t>Hirschberg &amp; Chamovitz 1994</t>
  </si>
  <si>
    <t>HPLC</t>
  </si>
  <si>
    <t>in Vial</t>
  </si>
  <si>
    <t>Injection</t>
  </si>
  <si>
    <t>Internal Standard Calculation Sheet</t>
  </si>
  <si>
    <t>Internal Std</t>
  </si>
  <si>
    <t>Limit of</t>
  </si>
  <si>
    <t>Lutein</t>
  </si>
  <si>
    <t>Lycopene</t>
  </si>
  <si>
    <t>methanol</t>
  </si>
  <si>
    <t>Mg DVP</t>
  </si>
  <si>
    <t>Monadoxanthin</t>
  </si>
  <si>
    <t>Myxoxanthophyll</t>
  </si>
  <si>
    <t>Neo</t>
  </si>
  <si>
    <t>Neoxanthin</t>
  </si>
  <si>
    <t>Notes</t>
  </si>
  <si>
    <t>Number</t>
  </si>
  <si>
    <t>Oelze 1985</t>
  </si>
  <si>
    <t>Other</t>
  </si>
  <si>
    <t>P-457</t>
  </si>
  <si>
    <t>PEAK AREAS</t>
  </si>
  <si>
    <t>Perid</t>
  </si>
  <si>
    <t>Peridinin</t>
  </si>
  <si>
    <t>pet ether</t>
  </si>
  <si>
    <t>Pheophorbide a</t>
  </si>
  <si>
    <t>Pheophorbide b</t>
  </si>
  <si>
    <t>Pheophytin a</t>
  </si>
  <si>
    <t>Pheophytin b</t>
  </si>
  <si>
    <t>Pigment</t>
  </si>
  <si>
    <t>PIGMENT CONCENTRATIONS</t>
  </si>
  <si>
    <t>Prasino</t>
  </si>
  <si>
    <t>Prasinoxanthin</t>
  </si>
  <si>
    <t>Pyropheophytin a</t>
  </si>
  <si>
    <t>Quantification (ng)</t>
  </si>
  <si>
    <t>Ratio</t>
  </si>
  <si>
    <t>Sample</t>
  </si>
  <si>
    <t>Sample ID:</t>
  </si>
  <si>
    <t>Siphonaxanthin</t>
  </si>
  <si>
    <t>Siphonein</t>
  </si>
  <si>
    <t>Solvent</t>
  </si>
  <si>
    <t>Special</t>
  </si>
  <si>
    <t>Standard Coefficients</t>
  </si>
  <si>
    <t xml:space="preserve">Standard ID =  </t>
  </si>
  <si>
    <t>Station</t>
  </si>
  <si>
    <t>Total Chl a</t>
  </si>
  <si>
    <t>Vaucheriaxanthin</t>
  </si>
  <si>
    <t>Viola</t>
  </si>
  <si>
    <t>Violaxanthin</t>
  </si>
  <si>
    <t>Volume</t>
  </si>
  <si>
    <t>Zeax</t>
  </si>
  <si>
    <t>Zeaxanthin</t>
  </si>
  <si>
    <t>β,ψ Carotene</t>
  </si>
  <si>
    <t>β,β Carotene</t>
  </si>
  <si>
    <t>Effective Limit of Detection</t>
  </si>
  <si>
    <t>Effective Limit of Quantification</t>
  </si>
  <si>
    <t>HPLC PHOTOPIGMENT ANALYSIS FACILITY</t>
  </si>
  <si>
    <t>UNIVERSITY OF SOUTH CAROLINA</t>
  </si>
  <si>
    <t>COLUMBIA, SC 29208  USA</t>
  </si>
  <si>
    <t>PINCKNEY@SC.EDU</t>
  </si>
  <si>
    <t>(803) 777.7133</t>
  </si>
  <si>
    <t>Volume (L)</t>
  </si>
  <si>
    <t>Protocols and Methods Link</t>
  </si>
  <si>
    <t>Carotenal</t>
  </si>
  <si>
    <t>Total Extract</t>
  </si>
  <si>
    <t xml:space="preserve">Volume of </t>
  </si>
  <si>
    <t>IP</t>
  </si>
  <si>
    <t>added to Vial</t>
  </si>
  <si>
    <t>Estimated Peak Area for Carotenal Standard Added</t>
  </si>
  <si>
    <t>β,ε Carotene</t>
  </si>
  <si>
    <t>ε,ε Carotene</t>
  </si>
  <si>
    <t>βε Carotene</t>
  </si>
  <si>
    <t>ββ Carotene</t>
  </si>
  <si>
    <t>α Carotene</t>
  </si>
  <si>
    <t>β Carotene</t>
  </si>
  <si>
    <t>Aphanizophyll</t>
  </si>
  <si>
    <t>Technical Description of Methods Link</t>
  </si>
  <si>
    <t>0 Concentrations Indicate "Below Limits of Detection"</t>
  </si>
  <si>
    <t>BARUCH INSTITUTE FOR MARINE AND COASTAL SCIENCES</t>
  </si>
  <si>
    <t>Y intercept</t>
  </si>
  <si>
    <t>Acetone + Carotenal</t>
  </si>
  <si>
    <r>
      <t>λ</t>
    </r>
    <r>
      <rPr>
        <b/>
        <vertAlign val="subscript"/>
        <sz val="12"/>
        <rFont val="Daytona Pro Light"/>
        <family val="2"/>
      </rPr>
      <t>max</t>
    </r>
  </si>
  <si>
    <r>
      <t>(µg pigment liter</t>
    </r>
    <r>
      <rPr>
        <vertAlign val="superscript"/>
        <sz val="12"/>
        <rFont val="Daytona Pro Light"/>
        <family val="2"/>
      </rPr>
      <t>-1</t>
    </r>
    <r>
      <rPr>
        <sz val="12"/>
        <rFont val="Daytona Pro Light"/>
        <family val="2"/>
      </rPr>
      <t>)</t>
    </r>
  </si>
  <si>
    <r>
      <t>Chl c</t>
    </r>
    <r>
      <rPr>
        <vertAlign val="subscript"/>
        <sz val="10"/>
        <rFont val="Daytona Pro Light"/>
        <family val="2"/>
      </rPr>
      <t>3</t>
    </r>
  </si>
  <si>
    <r>
      <t>Chl c</t>
    </r>
    <r>
      <rPr>
        <vertAlign val="subscript"/>
        <sz val="10"/>
        <rFont val="Daytona Pro Light"/>
        <family val="2"/>
      </rPr>
      <t>1</t>
    </r>
    <r>
      <rPr>
        <sz val="10"/>
        <rFont val="Daytona Pro Light"/>
        <family val="2"/>
      </rPr>
      <t>c</t>
    </r>
    <r>
      <rPr>
        <vertAlign val="subscript"/>
        <sz val="10"/>
        <rFont val="Daytona Pro Light"/>
        <family val="2"/>
      </rPr>
      <t>2</t>
    </r>
  </si>
  <si>
    <r>
      <t>LOD</t>
    </r>
    <r>
      <rPr>
        <vertAlign val="subscript"/>
        <sz val="10"/>
        <rFont val="Daytona Pro Light"/>
        <family val="2"/>
      </rPr>
      <t>eff</t>
    </r>
  </si>
  <si>
    <r>
      <t>LOQ</t>
    </r>
    <r>
      <rPr>
        <vertAlign val="subscript"/>
        <sz val="10"/>
        <rFont val="Daytona Pro Light"/>
        <family val="2"/>
      </rPr>
      <t>eff</t>
    </r>
  </si>
  <si>
    <r>
      <t>Chl c</t>
    </r>
    <r>
      <rPr>
        <b/>
        <vertAlign val="subscript"/>
        <sz val="10"/>
        <rFont val="Daytona Pro Light"/>
        <family val="2"/>
      </rPr>
      <t>3</t>
    </r>
  </si>
  <si>
    <t>All others were estimated using LC 10AD coefficients</t>
  </si>
  <si>
    <r>
      <rPr>
        <b/>
        <sz val="10"/>
        <color rgb="FFFF0000"/>
        <rFont val="Daytona Pro Light"/>
        <family val="2"/>
      </rPr>
      <t>Red coefficients</t>
    </r>
    <r>
      <rPr>
        <sz val="10"/>
        <rFont val="Daytona Pro Light"/>
        <family val="2"/>
      </rPr>
      <t xml:space="preserve"> were determined from standards</t>
    </r>
  </si>
  <si>
    <t>Dec 21</t>
  </si>
  <si>
    <t>Jun 23</t>
  </si>
  <si>
    <t>T0 A</t>
  </si>
  <si>
    <t>T0 B</t>
  </si>
  <si>
    <t>T0 C</t>
  </si>
  <si>
    <t>T0 D</t>
  </si>
  <si>
    <t>T0 E</t>
  </si>
  <si>
    <t>Control A</t>
  </si>
  <si>
    <t>Control B</t>
  </si>
  <si>
    <t>Control C</t>
  </si>
  <si>
    <t>Control D</t>
  </si>
  <si>
    <t>Control E</t>
  </si>
  <si>
    <t>DIN A</t>
  </si>
  <si>
    <t>DIN B</t>
  </si>
  <si>
    <t>DIN C</t>
  </si>
  <si>
    <t>DIN D</t>
  </si>
  <si>
    <t>DIN E</t>
  </si>
  <si>
    <t>LP A</t>
  </si>
  <si>
    <t>LP B</t>
  </si>
  <si>
    <t>LP C</t>
  </si>
  <si>
    <t>LP D</t>
  </si>
  <si>
    <t>LP E</t>
  </si>
  <si>
    <t>HP A</t>
  </si>
  <si>
    <t>HP B</t>
  </si>
  <si>
    <t>HP C</t>
  </si>
  <si>
    <t>HP D</t>
  </si>
  <si>
    <t>HP E</t>
  </si>
  <si>
    <t>DIN + LP A</t>
  </si>
  <si>
    <t>DIN + LP B</t>
  </si>
  <si>
    <t>DIN + LP C</t>
  </si>
  <si>
    <t>DIN + LP D</t>
  </si>
  <si>
    <t>DIN + LP E</t>
  </si>
  <si>
    <t>DIN + HP A</t>
  </si>
  <si>
    <t>DIN + HP B</t>
  </si>
  <si>
    <t>DIN + HP C</t>
  </si>
  <si>
    <t>DIN + HP D</t>
  </si>
  <si>
    <t>DIN + HP E</t>
  </si>
  <si>
    <t>Clambank</t>
  </si>
  <si>
    <t>Schlenker Bioassay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</si>
</sst>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\ #,##0"/>
    <numFmt numFmtId="165" formatCode="0.000"/>
    <numFmt numFmtId="166" formatCode="[$-409]d\-mmm\-yy;@"/>
    <numFmt numFmtId="167" formatCode="0.000E+00"/>
    <numFmt numFmtId="168" formatCode="[$-409]dd\-mmm\-yy;@"/>
  </numFmts>
  <fonts count="26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Daytona Pro Light"/>
      <family val="2"/>
    </font>
    <font>
      <sz val="10"/>
      <name val="Daytona Pro Light"/>
      <family val="2"/>
    </font>
    <font>
      <b/>
      <sz val="12"/>
      <name val="Daytona Pro Light"/>
      <family val="2"/>
    </font>
    <font>
      <b/>
      <vertAlign val="subscript"/>
      <sz val="12"/>
      <name val="Daytona Pro Light"/>
      <family val="2"/>
    </font>
    <font>
      <b/>
      <sz val="18"/>
      <color rgb="FFFF0000"/>
      <name val="Daytona Pro Light"/>
      <family val="2"/>
    </font>
    <font>
      <b/>
      <sz val="14"/>
      <color rgb="FFFF0000"/>
      <name val="Daytona Pro Light"/>
      <family val="2"/>
    </font>
    <font>
      <sz val="16"/>
      <name val="Daytona Pro Light"/>
      <family val="2"/>
    </font>
    <font>
      <sz val="16"/>
      <color theme="10"/>
      <name val="Daytona Pro Light"/>
      <family val="2"/>
    </font>
    <font>
      <u/>
      <sz val="16"/>
      <color theme="10"/>
      <name val="Daytona Pro Light"/>
      <family val="2"/>
    </font>
    <font>
      <sz val="10"/>
      <color rgb="FF0070C0"/>
      <name val="Daytona Pro Light"/>
      <family val="2"/>
    </font>
    <font>
      <b/>
      <sz val="14"/>
      <name val="Daytona Pro Light"/>
      <family val="2"/>
    </font>
    <font>
      <sz val="12"/>
      <name val="Daytona Pro Light"/>
      <family val="2"/>
    </font>
    <font>
      <vertAlign val="superscript"/>
      <sz val="12"/>
      <name val="Daytona Pro Light"/>
      <family val="2"/>
    </font>
    <font>
      <b/>
      <i/>
      <sz val="10"/>
      <color rgb="FFFF0000"/>
      <name val="Daytona Pro Light"/>
      <family val="2"/>
    </font>
    <font>
      <vertAlign val="subscript"/>
      <sz val="10"/>
      <name val="Daytona Pro Light"/>
      <family val="2"/>
    </font>
    <font>
      <b/>
      <sz val="10"/>
      <name val="Daytona Pro Light"/>
      <family val="2"/>
    </font>
    <font>
      <b/>
      <vertAlign val="subscript"/>
      <sz val="10"/>
      <name val="Daytona Pro Light"/>
      <family val="2"/>
    </font>
    <font>
      <sz val="10"/>
      <color theme="1"/>
      <name val="Daytona Pro Light"/>
      <family val="2"/>
    </font>
    <font>
      <b/>
      <sz val="10"/>
      <color rgb="FFFF0000"/>
      <name val="Daytona Pro Light"/>
      <family val="2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double">
        <color indexed="1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</borders>
  <cellStyleXfs count="10">
    <xf numFmtId="0" fontId="0" fillId="0" borderId="0"/>
    <xf numFmtId="2" fontId="3" fillId="2" borderId="0"/>
    <xf numFmtId="0" fontId="3" fillId="2" borderId="0"/>
    <xf numFmtId="0" fontId="1" fillId="2" borderId="0"/>
    <xf numFmtId="0" fontId="2" fillId="2" borderId="0"/>
    <xf numFmtId="0" fontId="3" fillId="2" borderId="1"/>
    <xf numFmtId="3" fontId="3" fillId="2" borderId="0"/>
    <xf numFmtId="164" fontId="3" fillId="2" borderId="0"/>
    <xf numFmtId="0" fontId="3" fillId="3" borderId="2" applyNumberFormat="0" applyFont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01">
    <xf numFmtId="0" fontId="0" fillId="2" borderId="0" xfId="0" applyFill="1"/>
    <xf numFmtId="0" fontId="7" fillId="2" borderId="0" xfId="4" applyFont="1"/>
    <xf numFmtId="0" fontId="8" fillId="0" borderId="0" xfId="0" applyFont="1"/>
    <xf numFmtId="167" fontId="8" fillId="0" borderId="0" xfId="0" applyNumberFormat="1" applyFont="1"/>
    <xf numFmtId="165" fontId="8" fillId="0" borderId="0" xfId="0" applyNumberFormat="1" applyFont="1"/>
    <xf numFmtId="1" fontId="8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167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15" fontId="8" fillId="0" borderId="3" xfId="0" quotePrefix="1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0" xfId="8" applyFont="1" applyFill="1" applyBorder="1"/>
    <xf numFmtId="0" fontId="8" fillId="0" borderId="0" xfId="8" applyFont="1" applyFill="1" applyBorder="1"/>
    <xf numFmtId="0" fontId="8" fillId="0" borderId="0" xfId="8" applyFont="1" applyFill="1" applyBorder="1" applyAlignment="1">
      <alignment horizontal="center"/>
    </xf>
    <xf numFmtId="0" fontId="8" fillId="4" borderId="11" xfId="8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11" borderId="0" xfId="0" applyFont="1" applyFill="1"/>
    <xf numFmtId="0" fontId="8" fillId="11" borderId="0" xfId="0" applyFont="1" applyFill="1"/>
    <xf numFmtId="0" fontId="8" fillId="11" borderId="0" xfId="0" applyFont="1" applyFill="1" applyAlignment="1">
      <alignment horizontal="center"/>
    </xf>
    <xf numFmtId="3" fontId="11" fillId="12" borderId="0" xfId="0" applyNumberFormat="1" applyFont="1" applyFill="1" applyAlignment="1">
      <alignment horizontal="center"/>
    </xf>
    <xf numFmtId="3" fontId="12" fillId="0" borderId="0" xfId="0" applyNumberFormat="1" applyFont="1" applyAlignment="1">
      <alignment horizontal="center"/>
    </xf>
    <xf numFmtId="166" fontId="8" fillId="13" borderId="0" xfId="0" applyNumberFormat="1" applyFont="1" applyFill="1"/>
    <xf numFmtId="2" fontId="8" fillId="0" borderId="0" xfId="0" applyNumberFormat="1" applyFont="1"/>
    <xf numFmtId="3" fontId="8" fillId="0" borderId="0" xfId="0" applyNumberFormat="1" applyFont="1"/>
    <xf numFmtId="166" fontId="8" fillId="0" borderId="0" xfId="0" applyNumberFormat="1" applyFont="1"/>
    <xf numFmtId="3" fontId="7" fillId="0" borderId="0" xfId="0" applyNumberFormat="1" applyFont="1"/>
    <xf numFmtId="0" fontId="8" fillId="4" borderId="4" xfId="0" applyFont="1" applyFill="1" applyBorder="1" applyAlignment="1">
      <alignment horizontal="center"/>
    </xf>
    <xf numFmtId="166" fontId="8" fillId="4" borderId="5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165" fontId="8" fillId="4" borderId="5" xfId="0" applyNumberFormat="1" applyFont="1" applyFill="1" applyBorder="1" applyAlignment="1">
      <alignment horizontal="center"/>
    </xf>
    <xf numFmtId="1" fontId="8" fillId="4" borderId="5" xfId="0" applyNumberFormat="1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3" fontId="8" fillId="4" borderId="5" xfId="0" applyNumberFormat="1" applyFont="1" applyFill="1" applyBorder="1" applyAlignment="1">
      <alignment horizontal="center"/>
    </xf>
    <xf numFmtId="3" fontId="8" fillId="0" borderId="0" xfId="0" applyNumberFormat="1" applyFont="1" applyAlignment="1">
      <alignment horizontal="center"/>
    </xf>
    <xf numFmtId="0" fontId="8" fillId="4" borderId="7" xfId="0" applyFont="1" applyFill="1" applyBorder="1" applyAlignment="1">
      <alignment horizontal="center"/>
    </xf>
    <xf numFmtId="166" fontId="8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1" fontId="8" fillId="4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3" fontId="8" fillId="4" borderId="0" xfId="0" applyNumberFormat="1" applyFont="1" applyFill="1" applyAlignment="1">
      <alignment horizontal="center"/>
    </xf>
    <xf numFmtId="0" fontId="8" fillId="4" borderId="8" xfId="0" applyFont="1" applyFill="1" applyBorder="1" applyAlignment="1">
      <alignment horizontal="center"/>
    </xf>
    <xf numFmtId="166" fontId="8" fillId="4" borderId="9" xfId="0" applyNumberFormat="1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165" fontId="8" fillId="4" borderId="9" xfId="0" applyNumberFormat="1" applyFont="1" applyFill="1" applyBorder="1" applyAlignment="1">
      <alignment horizontal="center"/>
    </xf>
    <xf numFmtId="1" fontId="8" fillId="4" borderId="9" xfId="0" applyNumberFormat="1" applyFont="1" applyFill="1" applyBorder="1" applyAlignment="1">
      <alignment horizontal="center"/>
    </xf>
    <xf numFmtId="2" fontId="8" fillId="4" borderId="9" xfId="0" applyNumberFormat="1" applyFont="1" applyFill="1" applyBorder="1" applyAlignment="1">
      <alignment horizontal="center"/>
    </xf>
    <xf numFmtId="3" fontId="8" fillId="4" borderId="9" xfId="0" applyNumberFormat="1" applyFont="1" applyFill="1" applyBorder="1" applyAlignment="1">
      <alignment horizontal="center"/>
    </xf>
    <xf numFmtId="0" fontId="8" fillId="6" borderId="0" xfId="0" applyFont="1" applyFill="1"/>
    <xf numFmtId="166" fontId="8" fillId="6" borderId="0" xfId="0" applyNumberFormat="1" applyFont="1" applyFill="1"/>
    <xf numFmtId="165" fontId="8" fillId="6" borderId="0" xfId="0" applyNumberFormat="1" applyFont="1" applyFill="1"/>
    <xf numFmtId="1" fontId="8" fillId="6" borderId="0" xfId="0" applyNumberFormat="1" applyFont="1" applyFill="1"/>
    <xf numFmtId="2" fontId="8" fillId="6" borderId="0" xfId="0" applyNumberFormat="1" applyFont="1" applyFill="1"/>
    <xf numFmtId="3" fontId="8" fillId="6" borderId="0" xfId="0" applyNumberFormat="1" applyFont="1" applyFill="1"/>
    <xf numFmtId="168" fontId="8" fillId="0" borderId="0" xfId="0" applyNumberFormat="1" applyFont="1"/>
    <xf numFmtId="2" fontId="14" fillId="9" borderId="0" xfId="9" applyNumberFormat="1" applyFont="1" applyFill="1" applyAlignment="1" applyProtection="1"/>
    <xf numFmtId="2" fontId="15" fillId="9" borderId="0" xfId="9" applyNumberFormat="1" applyFont="1" applyFill="1" applyAlignment="1" applyProtection="1"/>
    <xf numFmtId="2" fontId="14" fillId="10" borderId="0" xfId="9" applyNumberFormat="1" applyFont="1" applyFill="1" applyAlignment="1" applyProtection="1"/>
    <xf numFmtId="2" fontId="15" fillId="10" borderId="0" xfId="9" applyNumberFormat="1" applyFont="1" applyFill="1" applyAlignment="1" applyProtection="1"/>
    <xf numFmtId="0" fontId="16" fillId="0" borderId="0" xfId="9" applyFont="1" applyAlignment="1" applyProtection="1"/>
    <xf numFmtId="0" fontId="17" fillId="0" borderId="0" xfId="0" applyFont="1"/>
    <xf numFmtId="168" fontId="9" fillId="0" borderId="0" xfId="0" applyNumberFormat="1" applyFont="1"/>
    <xf numFmtId="0" fontId="18" fillId="4" borderId="0" xfId="0" applyFont="1" applyFill="1"/>
    <xf numFmtId="0" fontId="18" fillId="0" borderId="0" xfId="0" applyFont="1"/>
    <xf numFmtId="2" fontId="7" fillId="0" borderId="0" xfId="0" applyNumberFormat="1" applyFont="1"/>
    <xf numFmtId="2" fontId="18" fillId="0" borderId="0" xfId="0" applyNumberFormat="1" applyFont="1"/>
    <xf numFmtId="2" fontId="20" fillId="0" borderId="0" xfId="0" applyNumberFormat="1" applyFont="1" applyAlignment="1">
      <alignment horizontal="center"/>
    </xf>
    <xf numFmtId="0" fontId="8" fillId="7" borderId="4" xfId="0" applyFont="1" applyFill="1" applyBorder="1" applyAlignment="1">
      <alignment horizontal="center"/>
    </xf>
    <xf numFmtId="168" fontId="8" fillId="7" borderId="5" xfId="0" applyNumberFormat="1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2" fontId="8" fillId="7" borderId="5" xfId="0" applyNumberFormat="1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68" fontId="8" fillId="7" borderId="9" xfId="0" applyNumberFormat="1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2" fontId="8" fillId="7" borderId="9" xfId="0" applyNumberFormat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68" fontId="8" fillId="8" borderId="0" xfId="0" applyNumberFormat="1" applyFont="1" applyFill="1" applyAlignment="1">
      <alignment horizontal="center"/>
    </xf>
    <xf numFmtId="2" fontId="8" fillId="8" borderId="0" xfId="0" applyNumberFormat="1" applyFont="1" applyFill="1" applyAlignment="1">
      <alignment horizontal="center"/>
    </xf>
    <xf numFmtId="165" fontId="8" fillId="5" borderId="0" xfId="0" applyNumberFormat="1" applyFont="1" applyFill="1" applyAlignment="1">
      <alignment horizontal="center"/>
    </xf>
    <xf numFmtId="165" fontId="8" fillId="15" borderId="0" xfId="0" applyNumberFormat="1" applyFont="1" applyFill="1" applyAlignment="1">
      <alignment horizontal="center"/>
    </xf>
    <xf numFmtId="165" fontId="9" fillId="0" borderId="0" xfId="0" applyNumberFormat="1" applyFont="1"/>
    <xf numFmtId="165" fontId="18" fillId="0" borderId="0" xfId="0" applyNumberFormat="1" applyFont="1"/>
    <xf numFmtId="0" fontId="22" fillId="0" borderId="0" xfId="0" applyFont="1" applyAlignment="1">
      <alignment horizontal="center"/>
    </xf>
    <xf numFmtId="0" fontId="22" fillId="14" borderId="4" xfId="0" applyFont="1" applyFill="1" applyBorder="1" applyAlignment="1">
      <alignment horizontal="center"/>
    </xf>
    <xf numFmtId="0" fontId="22" fillId="14" borderId="5" xfId="0" applyFont="1" applyFill="1" applyBorder="1" applyAlignment="1">
      <alignment horizontal="center"/>
    </xf>
    <xf numFmtId="165" fontId="22" fillId="14" borderId="5" xfId="0" applyNumberFormat="1" applyFont="1" applyFill="1" applyBorder="1" applyAlignment="1">
      <alignment horizontal="center"/>
    </xf>
    <xf numFmtId="165" fontId="22" fillId="14" borderId="6" xfId="0" applyNumberFormat="1" applyFont="1" applyFill="1" applyBorder="1" applyAlignment="1">
      <alignment horizontal="center"/>
    </xf>
    <xf numFmtId="0" fontId="22" fillId="14" borderId="8" xfId="0" applyFont="1" applyFill="1" applyBorder="1" applyAlignment="1">
      <alignment horizontal="center"/>
    </xf>
    <xf numFmtId="0" fontId="22" fillId="14" borderId="9" xfId="0" applyFont="1" applyFill="1" applyBorder="1" applyAlignment="1">
      <alignment horizontal="center"/>
    </xf>
    <xf numFmtId="165" fontId="22" fillId="14" borderId="9" xfId="0" applyNumberFormat="1" applyFont="1" applyFill="1" applyBorder="1" applyAlignment="1">
      <alignment horizontal="center"/>
    </xf>
    <xf numFmtId="165" fontId="22" fillId="14" borderId="10" xfId="0" applyNumberFormat="1" applyFont="1" applyFill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167" fontId="24" fillId="0" borderId="0" xfId="0" applyNumberFormat="1" applyFont="1"/>
    <xf numFmtId="165" fontId="24" fillId="0" borderId="0" xfId="0" applyNumberFormat="1" applyFont="1"/>
    <xf numFmtId="167" fontId="25" fillId="0" borderId="0" xfId="0" applyNumberFormat="1" applyFont="1"/>
    <xf numFmtId="165" fontId="25" fillId="0" borderId="0" xfId="0" applyNumberFormat="1" applyFont="1"/>
    <xf numFmtId="49" fontId="8" fillId="0" borderId="0" xfId="0" applyNumberFormat="1" applyFont="1"/>
    <xf numFmtId="0" fontId="13" fillId="0" borderId="0" xfId="0" applyFont="1"/>
  </cellXfs>
  <cellStyles count="10">
    <cellStyle name="Comma0" xfId="6" xr:uid="{00000000-0005-0000-0000-000000000000}"/>
    <cellStyle name="Currency0" xfId="7" xr:uid="{00000000-0005-0000-0000-000001000000}"/>
    <cellStyle name="Date" xfId="2" xr:uid="{00000000-0005-0000-0000-000002000000}"/>
    <cellStyle name="Fixed" xfId="1" xr:uid="{00000000-0005-0000-0000-000003000000}"/>
    <cellStyle name="Heading 1" xfId="3" builtinId="16" customBuiltin="1"/>
    <cellStyle name="Heading 2" xfId="4" builtinId="17" customBuiltin="1"/>
    <cellStyle name="Hyperlink" xfId="9" builtinId="8"/>
    <cellStyle name="Normal" xfId="0" builtinId="0"/>
    <cellStyle name="Note" xfId="8" builtinId="10"/>
    <cellStyle name="Total" xfId="5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808080"/>
      <rgbColor rgb="00000000"/>
      <rgbColor rgb="00FF0000"/>
      <rgbColor rgb="0000FF00"/>
      <rgbColor rgb="000000FF"/>
      <rgbColor rgb="00FF00FF"/>
      <rgbColor rgb="00FFFF00"/>
      <rgbColor rgb="00008000"/>
      <rgbColor rgb="00800000"/>
      <rgbColor rgb="00FFFFFF"/>
      <rgbColor rgb="000080FF"/>
      <rgbColor rgb="00A0D0FF"/>
      <rgbColor rgb="00B0FFFF"/>
      <rgbColor rgb="00B0FFB0"/>
      <rgbColor rgb="00FFFF90"/>
      <rgbColor rgb="00FFB0B0"/>
      <rgbColor rgb="00FFB870"/>
      <rgbColor rgb="00FF8000"/>
      <rgbColor rgb="00FF6000"/>
      <rgbColor rgb="00909090"/>
      <rgbColor rgb="00FFCF9F"/>
      <rgbColor rgb="00FFFF80"/>
      <rgbColor rgb="00005050"/>
      <rgbColor rgb="000080FF"/>
      <rgbColor rgb="00A0D0FF"/>
      <rgbColor rgb="00B0FFFF"/>
      <rgbColor rgb="0070FFFF"/>
      <rgbColor rgb="00005000"/>
      <rgbColor rgb="00B0FFB0"/>
      <rgbColor rgb="00FFFF90"/>
      <rgbColor rgb="00FFCC00"/>
      <rgbColor rgb="00500000"/>
      <rgbColor rgb="00FFB0B0"/>
      <rgbColor rgb="00FFB870"/>
      <rgbColor rgb="00FF8000"/>
      <rgbColor rgb="00FF6000"/>
      <rgbColor rgb="00500050"/>
      <rgbColor rgb="00FFB0FF"/>
      <rgbColor rgb="00FFA0D0"/>
      <rgbColor rgb="00FF80C0"/>
      <rgbColor rgb="00FF0080"/>
      <rgbColor rgb="00909090"/>
      <rgbColor rgb="00E0B090"/>
      <rgbColor rgb="00B07050"/>
      <rgbColor rgb="00FFFFFF"/>
      <rgbColor rgb="00FFFFFF"/>
      <rgbColor rgb="00FFFFFF"/>
      <rgbColor rgb="00804040"/>
      <rgbColor rgb="00200000"/>
      <rgbColor rgb="00400000"/>
      <rgbColor rgb="00600000"/>
      <rgbColor rgb="00800000"/>
      <rgbColor rgb="009F0000"/>
      <rgbColor rgb="00BF0000"/>
      <rgbColor rgb="00D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0B8Eb6hE1PLL1VTl4akN6OEJPdEk/view" TargetMode="External"/><Relationship Id="rId2" Type="http://schemas.openxmlformats.org/officeDocument/2006/relationships/hyperlink" Target="https://phytoninja.com/lab-protocols/" TargetMode="External"/><Relationship Id="rId1" Type="http://schemas.openxmlformats.org/officeDocument/2006/relationships/hyperlink" Target="mailto:PINCKNEY@SC.EDU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  <pageSetUpPr fitToPage="1"/>
  </sheetPr>
  <dimension ref="A1:M52"/>
  <sheetViews>
    <sheetView zoomScaleNormal="100" workbookViewId="0">
      <selection activeCell="H24" sqref="H24"/>
    </sheetView>
  </sheetViews>
  <sheetFormatPr defaultColWidth="9.109375" defaultRowHeight="13.2"/>
  <cols>
    <col min="1" max="1" width="32.109375" style="2" customWidth="1"/>
    <col min="2" max="2" width="20.109375" style="2" customWidth="1"/>
    <col min="3" max="3" width="10.88671875" style="2" customWidth="1"/>
    <col min="4" max="4" width="8.88671875" style="2" customWidth="1"/>
    <col min="5" max="5" width="18.88671875" style="2" customWidth="1"/>
    <col min="6" max="6" width="9" style="2" customWidth="1"/>
    <col min="7" max="7" width="16.5546875" style="3" customWidth="1"/>
    <col min="8" max="8" width="16.5546875" style="4" customWidth="1"/>
    <col min="9" max="9" width="9" style="5" customWidth="1"/>
    <col min="10" max="10" width="17.109375" style="2" customWidth="1"/>
    <col min="11" max="11" width="22" style="3" customWidth="1"/>
    <col min="12" max="12" width="15.109375" style="3" customWidth="1"/>
    <col min="13" max="13" width="24.88671875" style="2" customWidth="1"/>
    <col min="14" max="257" width="8.44140625" style="2" customWidth="1"/>
    <col min="258" max="16384" width="9.109375" style="2"/>
  </cols>
  <sheetData>
    <row r="1" spans="1:13" ht="21">
      <c r="A1" s="1" t="s">
        <v>113</v>
      </c>
    </row>
    <row r="2" spans="1:13" ht="15.6">
      <c r="E2" s="6" t="s">
        <v>42</v>
      </c>
    </row>
    <row r="3" spans="1:13" ht="15.6">
      <c r="E3" s="7"/>
      <c r="F3" s="7" t="s">
        <v>58</v>
      </c>
      <c r="G3" s="8" t="s">
        <v>63</v>
      </c>
      <c r="H3" s="9"/>
      <c r="I3" s="10"/>
      <c r="J3" s="7"/>
      <c r="K3" s="8" t="s">
        <v>78</v>
      </c>
      <c r="L3" s="8" t="s">
        <v>78</v>
      </c>
      <c r="M3" s="7"/>
    </row>
    <row r="4" spans="1:13" ht="18">
      <c r="A4" s="11" t="s">
        <v>26</v>
      </c>
      <c r="B4" s="12">
        <v>45078</v>
      </c>
      <c r="E4" s="7" t="s">
        <v>100</v>
      </c>
      <c r="F4" s="7" t="s">
        <v>152</v>
      </c>
      <c r="G4" s="8" t="s">
        <v>41</v>
      </c>
      <c r="H4" s="9" t="s">
        <v>150</v>
      </c>
      <c r="I4" s="10" t="s">
        <v>152</v>
      </c>
      <c r="J4" s="7" t="s">
        <v>111</v>
      </c>
      <c r="K4" s="8" t="s">
        <v>105</v>
      </c>
      <c r="L4" s="8" t="s">
        <v>47</v>
      </c>
      <c r="M4" s="7" t="s">
        <v>87</v>
      </c>
    </row>
    <row r="5" spans="1:13">
      <c r="A5" s="11" t="s">
        <v>114</v>
      </c>
      <c r="B5" s="13" t="s">
        <v>48</v>
      </c>
    </row>
    <row r="6" spans="1:13">
      <c r="E6" s="2" t="s">
        <v>124</v>
      </c>
      <c r="F6" s="5">
        <v>2500</v>
      </c>
      <c r="G6" s="95">
        <v>2.3536279999999998E-4</v>
      </c>
      <c r="H6" s="96">
        <v>0</v>
      </c>
      <c r="I6" s="5">
        <v>454</v>
      </c>
      <c r="J6" s="2" t="s">
        <v>10</v>
      </c>
    </row>
    <row r="7" spans="1:13">
      <c r="E7" s="2" t="s">
        <v>140</v>
      </c>
      <c r="F7" s="5">
        <v>2700</v>
      </c>
      <c r="G7" s="95">
        <v>2.1792239999999998E-4</v>
      </c>
      <c r="H7" s="96">
        <v>0</v>
      </c>
      <c r="I7" s="5">
        <v>448</v>
      </c>
      <c r="J7" s="2" t="s">
        <v>10</v>
      </c>
    </row>
    <row r="8" spans="1:13">
      <c r="E8" s="2" t="s">
        <v>123</v>
      </c>
      <c r="F8" s="5">
        <v>3185</v>
      </c>
      <c r="G8" s="95">
        <v>1.847408E-4</v>
      </c>
      <c r="H8" s="96">
        <v>0</v>
      </c>
      <c r="I8" s="5">
        <v>459</v>
      </c>
      <c r="J8" s="2" t="s">
        <v>95</v>
      </c>
    </row>
    <row r="9" spans="1:13">
      <c r="A9" s="2" t="s">
        <v>59</v>
      </c>
      <c r="E9" s="2" t="s">
        <v>141</v>
      </c>
      <c r="F9" s="5">
        <v>2900</v>
      </c>
      <c r="G9" s="95">
        <v>2.0290099999999999E-4</v>
      </c>
      <c r="H9" s="96">
        <v>0</v>
      </c>
      <c r="I9" s="5">
        <v>440</v>
      </c>
      <c r="J9" s="2" t="s">
        <v>95</v>
      </c>
    </row>
    <row r="10" spans="1:13">
      <c r="E10" s="2" t="s">
        <v>4</v>
      </c>
      <c r="F10" s="5">
        <v>1470</v>
      </c>
      <c r="G10" s="95">
        <v>1.3205026E-4</v>
      </c>
      <c r="H10" s="96">
        <v>0</v>
      </c>
      <c r="I10" s="5">
        <v>445</v>
      </c>
      <c r="J10" s="2" t="s">
        <v>10</v>
      </c>
      <c r="K10" s="3">
        <v>0.53769487392285265</v>
      </c>
      <c r="L10" s="3">
        <v>0.16130846217685579</v>
      </c>
    </row>
    <row r="11" spans="1:13">
      <c r="A11" s="2" t="s">
        <v>3</v>
      </c>
      <c r="E11" s="2" t="s">
        <v>5</v>
      </c>
      <c r="F11" s="5">
        <v>1420</v>
      </c>
      <c r="G11" s="95">
        <v>1.4815254000000001E-4</v>
      </c>
      <c r="H11" s="96">
        <v>0</v>
      </c>
      <c r="I11" s="5">
        <v>445</v>
      </c>
      <c r="J11" s="2" t="s">
        <v>10</v>
      </c>
      <c r="K11" s="3">
        <v>0.41342240028919153</v>
      </c>
      <c r="L11" s="3">
        <v>0.12402672008675746</v>
      </c>
    </row>
    <row r="12" spans="1:13">
      <c r="E12" s="2" t="s">
        <v>16</v>
      </c>
      <c r="F12" s="5">
        <v>2500</v>
      </c>
      <c r="G12" s="95">
        <v>7.7922244000000005E-5</v>
      </c>
      <c r="H12" s="96">
        <v>0</v>
      </c>
      <c r="I12" s="5">
        <v>454</v>
      </c>
      <c r="J12" s="2" t="s">
        <v>10</v>
      </c>
      <c r="K12" s="3">
        <v>0.39327528307936355</v>
      </c>
      <c r="L12" s="3">
        <v>0.11798258492380906</v>
      </c>
    </row>
    <row r="13" spans="1:13">
      <c r="A13" s="2" t="s">
        <v>60</v>
      </c>
      <c r="E13" s="2" t="s">
        <v>20</v>
      </c>
      <c r="F13" s="5">
        <v>2350</v>
      </c>
      <c r="G13" s="95">
        <v>1.1915286000000001E-4</v>
      </c>
      <c r="H13" s="96">
        <v>0</v>
      </c>
      <c r="I13" s="5">
        <v>446</v>
      </c>
      <c r="J13" s="2" t="s">
        <v>64</v>
      </c>
    </row>
    <row r="14" spans="1:13">
      <c r="B14" s="2" t="s">
        <v>18</v>
      </c>
      <c r="E14" s="2" t="s">
        <v>146</v>
      </c>
      <c r="F14" s="5"/>
      <c r="G14" s="95">
        <v>1.6859013999999999E-4</v>
      </c>
      <c r="H14" s="96">
        <v>0</v>
      </c>
    </row>
    <row r="15" spans="1:13">
      <c r="E15" s="2" t="s">
        <v>23</v>
      </c>
      <c r="F15" s="5">
        <v>2100</v>
      </c>
      <c r="G15" s="95">
        <v>1.0888096E-4</v>
      </c>
      <c r="H15" s="96">
        <v>0</v>
      </c>
      <c r="I15" s="5">
        <v>468</v>
      </c>
      <c r="J15" s="2" t="s">
        <v>71</v>
      </c>
    </row>
    <row r="16" spans="1:13">
      <c r="E16" s="2" t="s">
        <v>24</v>
      </c>
      <c r="F16" s="5">
        <v>594</v>
      </c>
      <c r="G16" s="95">
        <v>9.4391739999999998E-3</v>
      </c>
      <c r="H16" s="96">
        <v>0</v>
      </c>
      <c r="I16" s="5">
        <v>771</v>
      </c>
      <c r="J16" s="2" t="s">
        <v>12</v>
      </c>
      <c r="M16" s="2" t="s">
        <v>89</v>
      </c>
    </row>
    <row r="17" spans="1:13">
      <c r="A17" s="2" t="s">
        <v>160</v>
      </c>
      <c r="E17" s="2" t="s">
        <v>27</v>
      </c>
      <c r="F17" s="5">
        <v>2200</v>
      </c>
      <c r="G17" s="95">
        <v>1.0393204E-4</v>
      </c>
      <c r="H17" s="96">
        <v>0</v>
      </c>
      <c r="I17" s="5">
        <v>466</v>
      </c>
      <c r="J17" s="2" t="s">
        <v>95</v>
      </c>
    </row>
    <row r="18" spans="1:13">
      <c r="A18" s="2" t="s">
        <v>159</v>
      </c>
      <c r="D18" s="99" t="s">
        <v>162</v>
      </c>
      <c r="E18" s="2" t="s">
        <v>35</v>
      </c>
      <c r="F18" s="5">
        <v>876.7</v>
      </c>
      <c r="G18" s="97">
        <v>4.0325000000000002E-4</v>
      </c>
      <c r="H18" s="98">
        <v>0</v>
      </c>
      <c r="I18" s="5">
        <v>664.3</v>
      </c>
      <c r="J18" s="2" t="s">
        <v>8</v>
      </c>
      <c r="K18" s="3">
        <v>1.3471794092636304</v>
      </c>
      <c r="L18" s="3">
        <v>0.40415382277908912</v>
      </c>
    </row>
    <row r="19" spans="1:13">
      <c r="D19" s="99" t="s">
        <v>161</v>
      </c>
      <c r="E19" s="2" t="s">
        <v>36</v>
      </c>
      <c r="F19" s="5">
        <v>513.6</v>
      </c>
      <c r="G19" s="97">
        <v>4.5591000000000002E-4</v>
      </c>
      <c r="H19" s="98">
        <v>0</v>
      </c>
      <c r="I19" s="5">
        <v>646.79999999999995</v>
      </c>
      <c r="J19" s="2" t="s">
        <v>8</v>
      </c>
      <c r="K19" s="3">
        <v>1.7053635608594298</v>
      </c>
      <c r="L19" s="3">
        <v>0.51160906825782893</v>
      </c>
    </row>
    <row r="20" spans="1:13">
      <c r="E20" s="2" t="s">
        <v>37</v>
      </c>
      <c r="F20" s="5">
        <v>426</v>
      </c>
      <c r="G20" s="95">
        <v>7.4207367999999996E-5</v>
      </c>
      <c r="H20" s="96">
        <v>0</v>
      </c>
      <c r="I20" s="5">
        <v>630.70000000000005</v>
      </c>
      <c r="J20" s="2" t="s">
        <v>8</v>
      </c>
      <c r="K20" s="3" t="s">
        <v>63</v>
      </c>
      <c r="L20" s="3" t="s">
        <v>63</v>
      </c>
      <c r="M20" s="2" t="s">
        <v>63</v>
      </c>
    </row>
    <row r="21" spans="1:13">
      <c r="E21" s="2" t="s">
        <v>38</v>
      </c>
      <c r="F21" s="5">
        <v>3460</v>
      </c>
      <c r="G21" s="95">
        <v>1.4362252E-4</v>
      </c>
      <c r="H21" s="96">
        <v>0</v>
      </c>
      <c r="I21" s="5">
        <v>452.9</v>
      </c>
      <c r="J21" s="2" t="s">
        <v>8</v>
      </c>
      <c r="K21" s="3">
        <v>0.48770607716660413</v>
      </c>
      <c r="L21" s="3">
        <v>0.14631182314998123</v>
      </c>
    </row>
    <row r="22" spans="1:13">
      <c r="E22" s="2" t="s">
        <v>39</v>
      </c>
      <c r="F22" s="5">
        <v>1270</v>
      </c>
      <c r="G22" s="95">
        <v>1.8166453999999998E-4</v>
      </c>
      <c r="H22" s="96">
        <v>0</v>
      </c>
      <c r="I22" s="5">
        <v>664</v>
      </c>
      <c r="J22" s="2" t="s">
        <v>8</v>
      </c>
    </row>
    <row r="23" spans="1:13">
      <c r="E23" s="2" t="s">
        <v>40</v>
      </c>
      <c r="F23" s="5">
        <v>740.7</v>
      </c>
      <c r="G23" s="95">
        <v>2.9600299999999998E-4</v>
      </c>
      <c r="H23" s="96">
        <v>0</v>
      </c>
      <c r="I23" s="5">
        <v>645</v>
      </c>
      <c r="J23" s="2" t="s">
        <v>8</v>
      </c>
    </row>
    <row r="24" spans="1:13">
      <c r="E24" s="2" t="s">
        <v>45</v>
      </c>
      <c r="F24" s="5">
        <v>2500</v>
      </c>
      <c r="G24" s="95">
        <v>8.1206419999999997E-5</v>
      </c>
      <c r="H24" s="96">
        <v>0</v>
      </c>
      <c r="I24" s="5">
        <v>443</v>
      </c>
      <c r="J24" s="2" t="s">
        <v>64</v>
      </c>
    </row>
    <row r="25" spans="1:13">
      <c r="E25" s="2" t="s">
        <v>50</v>
      </c>
      <c r="F25" s="5">
        <v>2500</v>
      </c>
      <c r="G25" s="95">
        <v>7.6500580000000003E-5</v>
      </c>
      <c r="H25" s="96">
        <v>0</v>
      </c>
      <c r="I25" s="5">
        <v>428</v>
      </c>
      <c r="J25" s="2" t="s">
        <v>10</v>
      </c>
    </row>
    <row r="26" spans="1:13">
      <c r="E26" s="2" t="s">
        <v>51</v>
      </c>
      <c r="F26" s="5">
        <v>2250</v>
      </c>
      <c r="G26" s="95">
        <v>9.1103905999999997E-5</v>
      </c>
      <c r="H26" s="96">
        <v>0</v>
      </c>
      <c r="I26" s="5">
        <v>444.5</v>
      </c>
      <c r="J26" s="2" t="s">
        <v>81</v>
      </c>
      <c r="K26" s="3">
        <v>0.37673066443869319</v>
      </c>
      <c r="L26" s="3">
        <v>0.11301919933160795</v>
      </c>
    </row>
    <row r="27" spans="1:13">
      <c r="E27" s="2" t="s">
        <v>53</v>
      </c>
      <c r="F27" s="5">
        <v>2100</v>
      </c>
      <c r="G27" s="95">
        <v>1.2482393999999999E-4</v>
      </c>
      <c r="H27" s="96">
        <v>0</v>
      </c>
      <c r="I27" s="5">
        <v>452</v>
      </c>
      <c r="J27" s="2" t="s">
        <v>10</v>
      </c>
      <c r="K27" s="3">
        <v>0.47554779898017718</v>
      </c>
      <c r="L27" s="3">
        <v>0.14266433969405315</v>
      </c>
    </row>
    <row r="28" spans="1:13">
      <c r="E28" s="2" t="s">
        <v>55</v>
      </c>
      <c r="F28" s="5">
        <v>2100</v>
      </c>
      <c r="G28" s="95">
        <v>9.6673859999999993E-5</v>
      </c>
      <c r="H28" s="96">
        <v>0</v>
      </c>
      <c r="I28" s="5">
        <v>442</v>
      </c>
      <c r="J28" s="2" t="s">
        <v>10</v>
      </c>
    </row>
    <row r="29" spans="1:13">
      <c r="E29" s="2" t="s">
        <v>56</v>
      </c>
      <c r="F29" s="5">
        <v>876.7</v>
      </c>
      <c r="G29" s="95">
        <v>4.0626220000000002E-4</v>
      </c>
      <c r="H29" s="96">
        <v>0</v>
      </c>
      <c r="I29" s="5">
        <v>664.3</v>
      </c>
      <c r="J29" s="2" t="s">
        <v>8</v>
      </c>
      <c r="K29" s="3">
        <v>0.94742244001709985</v>
      </c>
      <c r="L29" s="3">
        <v>0.28422673200512999</v>
      </c>
      <c r="M29" s="2" t="s">
        <v>21</v>
      </c>
    </row>
    <row r="30" spans="1:13">
      <c r="E30" s="2" t="s">
        <v>57</v>
      </c>
      <c r="F30" s="5">
        <v>513.6</v>
      </c>
      <c r="G30" s="95">
        <v>4.2688859999999993E-4</v>
      </c>
      <c r="H30" s="96">
        <v>0</v>
      </c>
      <c r="I30" s="5">
        <v>646.79999999999995</v>
      </c>
      <c r="J30" s="2" t="s">
        <v>8</v>
      </c>
      <c r="M30" s="2" t="s">
        <v>22</v>
      </c>
    </row>
    <row r="31" spans="1:13">
      <c r="E31" s="2" t="s">
        <v>61</v>
      </c>
      <c r="F31" s="5">
        <v>2158</v>
      </c>
      <c r="G31" s="95">
        <v>2.4320979999999998E-4</v>
      </c>
      <c r="H31" s="96">
        <v>0</v>
      </c>
      <c r="I31" s="5">
        <v>458</v>
      </c>
      <c r="J31" s="2" t="s">
        <v>95</v>
      </c>
    </row>
    <row r="32" spans="1:13">
      <c r="D32" s="99" t="s">
        <v>161</v>
      </c>
      <c r="E32" s="2" t="s">
        <v>68</v>
      </c>
      <c r="F32" s="5">
        <v>1660</v>
      </c>
      <c r="G32" s="97">
        <v>1.20961E-4</v>
      </c>
      <c r="H32" s="98">
        <v>0</v>
      </c>
      <c r="I32" s="5">
        <v>443</v>
      </c>
      <c r="J32" s="2" t="s">
        <v>10</v>
      </c>
      <c r="K32" s="3">
        <v>0.56341954508171088</v>
      </c>
      <c r="L32" s="3">
        <v>0.16902586352451324</v>
      </c>
    </row>
    <row r="33" spans="4:13">
      <c r="E33" s="2" t="s">
        <v>70</v>
      </c>
      <c r="F33" s="5">
        <v>2620</v>
      </c>
      <c r="G33" s="95">
        <v>1.7864845999999998E-4</v>
      </c>
      <c r="H33" s="96">
        <v>0</v>
      </c>
      <c r="I33" s="5">
        <v>445</v>
      </c>
      <c r="J33" s="2" t="s">
        <v>64</v>
      </c>
      <c r="K33" s="3">
        <v>0.37706303035491756</v>
      </c>
      <c r="L33" s="3">
        <v>0.11311890910647528</v>
      </c>
    </row>
    <row r="34" spans="4:13">
      <c r="E34" s="2" t="s">
        <v>79</v>
      </c>
      <c r="F34" s="5">
        <v>2550</v>
      </c>
      <c r="G34" s="95">
        <v>1.6679181999999999E-4</v>
      </c>
      <c r="H34" s="96">
        <v>0</v>
      </c>
      <c r="I34" s="5">
        <v>445</v>
      </c>
      <c r="J34" s="2" t="s">
        <v>64</v>
      </c>
      <c r="K34" s="3">
        <v>0.36284085235234426</v>
      </c>
      <c r="L34" s="3">
        <v>0.10885225570570328</v>
      </c>
    </row>
    <row r="35" spans="4:13">
      <c r="E35" s="2" t="s">
        <v>80</v>
      </c>
      <c r="F35" s="5">
        <v>3446</v>
      </c>
      <c r="G35" s="95">
        <v>5.6603419999999994E-4</v>
      </c>
      <c r="H35" s="96">
        <v>0</v>
      </c>
      <c r="I35" s="5">
        <v>474</v>
      </c>
      <c r="J35" s="2" t="s">
        <v>10</v>
      </c>
    </row>
    <row r="36" spans="4:13">
      <c r="E36" s="2" t="s">
        <v>82</v>
      </c>
      <c r="F36" s="5">
        <v>589</v>
      </c>
      <c r="G36" s="95">
        <v>3.7224279999999995E-4</v>
      </c>
      <c r="H36" s="96">
        <v>0</v>
      </c>
      <c r="I36" s="5">
        <v>623</v>
      </c>
      <c r="J36" s="2" t="s">
        <v>81</v>
      </c>
    </row>
    <row r="37" spans="4:13">
      <c r="E37" s="2" t="s">
        <v>83</v>
      </c>
      <c r="F37" s="5">
        <v>2500</v>
      </c>
      <c r="G37" s="95">
        <v>9.7067979999999998E-5</v>
      </c>
      <c r="H37" s="96">
        <v>0</v>
      </c>
      <c r="I37" s="5">
        <v>446</v>
      </c>
      <c r="J37" s="2" t="s">
        <v>54</v>
      </c>
    </row>
    <row r="38" spans="4:13">
      <c r="E38" s="2" t="s">
        <v>84</v>
      </c>
      <c r="F38" s="5">
        <v>2160</v>
      </c>
      <c r="G38" s="95">
        <v>1.7631441999999998E-4</v>
      </c>
      <c r="H38" s="96">
        <v>0</v>
      </c>
      <c r="I38" s="5">
        <v>478</v>
      </c>
      <c r="J38" s="2" t="s">
        <v>10</v>
      </c>
      <c r="K38" s="3">
        <v>1.0390830549905767</v>
      </c>
      <c r="L38" s="3">
        <v>0.31172491649717304</v>
      </c>
      <c r="M38" s="2" t="s">
        <v>72</v>
      </c>
    </row>
    <row r="39" spans="4:13">
      <c r="E39" s="2" t="s">
        <v>86</v>
      </c>
      <c r="F39" s="5">
        <v>2270</v>
      </c>
      <c r="G39" s="95">
        <v>1.5527738E-4</v>
      </c>
      <c r="H39" s="96">
        <v>0</v>
      </c>
      <c r="I39" s="5">
        <v>438</v>
      </c>
      <c r="J39" s="2" t="s">
        <v>64</v>
      </c>
      <c r="K39" s="3">
        <v>0.3158607486760559</v>
      </c>
      <c r="L39" s="3">
        <v>9.4758224602816771E-2</v>
      </c>
    </row>
    <row r="40" spans="4:13">
      <c r="E40" s="2" t="s">
        <v>91</v>
      </c>
      <c r="F40" s="5">
        <v>1640</v>
      </c>
      <c r="G40" s="95">
        <v>1.1893219999999998E-3</v>
      </c>
      <c r="H40" s="96">
        <v>0</v>
      </c>
      <c r="I40" s="5">
        <v>457</v>
      </c>
      <c r="J40" s="2" t="s">
        <v>10</v>
      </c>
    </row>
    <row r="41" spans="4:13">
      <c r="D41" s="99" t="s">
        <v>161</v>
      </c>
      <c r="E41" s="2" t="s">
        <v>94</v>
      </c>
      <c r="F41" s="5">
        <v>1340</v>
      </c>
      <c r="G41" s="97">
        <v>1.7348400000000001E-4</v>
      </c>
      <c r="H41" s="98">
        <v>0</v>
      </c>
      <c r="I41" s="5">
        <v>466</v>
      </c>
      <c r="J41" s="2" t="s">
        <v>10</v>
      </c>
      <c r="K41" s="3">
        <v>0.53469293956058639</v>
      </c>
      <c r="L41" s="3">
        <v>0.16040788186817592</v>
      </c>
    </row>
    <row r="42" spans="4:13">
      <c r="E42" s="2" t="s">
        <v>96</v>
      </c>
      <c r="F42" s="5">
        <v>742</v>
      </c>
      <c r="G42" s="95">
        <v>4.5341499999999998E-4</v>
      </c>
      <c r="H42" s="96">
        <v>0</v>
      </c>
      <c r="I42" s="5">
        <v>667</v>
      </c>
      <c r="J42" s="2" t="s">
        <v>8</v>
      </c>
    </row>
    <row r="43" spans="4:13">
      <c r="E43" s="2" t="s">
        <v>97</v>
      </c>
      <c r="F43" s="5">
        <v>463.7</v>
      </c>
      <c r="G43" s="95">
        <v>4.7282599999999998E-4</v>
      </c>
      <c r="H43" s="96">
        <v>0</v>
      </c>
      <c r="I43" s="5">
        <v>657</v>
      </c>
      <c r="J43" s="2" t="s">
        <v>8</v>
      </c>
    </row>
    <row r="44" spans="4:13">
      <c r="E44" s="2" t="s">
        <v>98</v>
      </c>
      <c r="F44" s="5">
        <v>512</v>
      </c>
      <c r="G44" s="95">
        <v>6.5709479999999994E-4</v>
      </c>
      <c r="H44" s="96">
        <v>0</v>
      </c>
      <c r="I44" s="5">
        <v>667</v>
      </c>
      <c r="J44" s="2" t="s">
        <v>8</v>
      </c>
    </row>
    <row r="45" spans="4:13">
      <c r="E45" s="2" t="s">
        <v>99</v>
      </c>
      <c r="F45" s="5">
        <v>318</v>
      </c>
      <c r="G45" s="95">
        <v>6.8946220000000002E-4</v>
      </c>
      <c r="H45" s="96">
        <v>0</v>
      </c>
      <c r="I45" s="5">
        <v>657</v>
      </c>
      <c r="J45" s="2" t="s">
        <v>8</v>
      </c>
    </row>
    <row r="46" spans="4:13">
      <c r="E46" s="2" t="s">
        <v>103</v>
      </c>
      <c r="F46" s="5">
        <v>2500</v>
      </c>
      <c r="G46" s="95">
        <v>2.1475999999999998E-4</v>
      </c>
      <c r="H46" s="96">
        <v>0</v>
      </c>
      <c r="I46" s="5">
        <v>446</v>
      </c>
      <c r="J46" s="2" t="s">
        <v>54</v>
      </c>
    </row>
    <row r="47" spans="4:13">
      <c r="E47" s="2" t="s">
        <v>104</v>
      </c>
      <c r="F47" s="5">
        <v>602.9</v>
      </c>
      <c r="G47" s="95">
        <v>5.5802199999999992E-4</v>
      </c>
      <c r="H47" s="96">
        <v>0</v>
      </c>
      <c r="I47" s="5">
        <v>667</v>
      </c>
      <c r="J47" s="2" t="s">
        <v>54</v>
      </c>
    </row>
    <row r="48" spans="4:13">
      <c r="E48" s="2" t="s">
        <v>109</v>
      </c>
      <c r="F48" s="5">
        <v>2500</v>
      </c>
      <c r="G48" s="95">
        <v>7.6500580000000003E-5</v>
      </c>
      <c r="H48" s="96">
        <v>0</v>
      </c>
      <c r="I48" s="5">
        <v>445</v>
      </c>
      <c r="J48" s="2" t="s">
        <v>10</v>
      </c>
    </row>
    <row r="49" spans="4:12">
      <c r="E49" s="2" t="s">
        <v>110</v>
      </c>
      <c r="F49" s="5">
        <v>1920</v>
      </c>
      <c r="G49" s="95">
        <v>1.0159209999999999E-3</v>
      </c>
      <c r="H49" s="96">
        <v>0</v>
      </c>
      <c r="I49" s="5">
        <v>462</v>
      </c>
      <c r="J49" s="2" t="s">
        <v>64</v>
      </c>
    </row>
    <row r="50" spans="4:12">
      <c r="E50" s="2" t="s">
        <v>117</v>
      </c>
      <c r="F50" s="5">
        <v>2500</v>
      </c>
      <c r="G50" s="95">
        <v>9.7067979999999998E-5</v>
      </c>
      <c r="H50" s="96">
        <v>0</v>
      </c>
      <c r="I50" s="5">
        <v>444</v>
      </c>
      <c r="J50" s="2" t="s">
        <v>10</v>
      </c>
    </row>
    <row r="51" spans="4:12">
      <c r="E51" s="2" t="s">
        <v>119</v>
      </c>
      <c r="F51" s="5">
        <v>2400</v>
      </c>
      <c r="G51" s="95">
        <v>1.2073051999999999E-4</v>
      </c>
      <c r="H51" s="96">
        <v>0</v>
      </c>
      <c r="I51" s="5">
        <v>442</v>
      </c>
      <c r="J51" s="2" t="s">
        <v>10</v>
      </c>
      <c r="K51" s="3">
        <v>0.4370162194961299</v>
      </c>
      <c r="L51" s="3">
        <v>0.13110486584883896</v>
      </c>
    </row>
    <row r="52" spans="4:12">
      <c r="D52" s="99" t="s">
        <v>161</v>
      </c>
      <c r="E52" s="2" t="s">
        <v>122</v>
      </c>
      <c r="F52" s="5">
        <v>2340</v>
      </c>
      <c r="G52" s="97">
        <v>8.5607599999999997E-5</v>
      </c>
      <c r="H52" s="98">
        <v>0</v>
      </c>
      <c r="I52" s="5">
        <v>452</v>
      </c>
      <c r="J52" s="2" t="s">
        <v>10</v>
      </c>
      <c r="K52" s="3">
        <v>0.47690759443622321</v>
      </c>
      <c r="L52" s="3">
        <v>0.14307227833086697</v>
      </c>
    </row>
  </sheetData>
  <printOptions gridLines="1"/>
  <pageMargins left="0.75" right="0.75" top="1" bottom="1" header="0.5" footer="0.5"/>
  <pageSetup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  <pageSetUpPr fitToPage="1"/>
  </sheetPr>
  <dimension ref="A1:G28"/>
  <sheetViews>
    <sheetView zoomScale="130" zoomScaleNormal="130" workbookViewId="0">
      <selection activeCell="H13" sqref="H13"/>
    </sheetView>
  </sheetViews>
  <sheetFormatPr defaultColWidth="19.6640625" defaultRowHeight="13.2"/>
  <cols>
    <col min="1" max="16384" width="19.6640625" style="2"/>
  </cols>
  <sheetData>
    <row r="1" spans="1:7" ht="15.6">
      <c r="A1" s="14" t="s">
        <v>76</v>
      </c>
      <c r="B1" s="15"/>
      <c r="C1" s="15"/>
      <c r="D1" s="16"/>
      <c r="E1" s="16"/>
      <c r="F1" s="16"/>
      <c r="G1" s="16"/>
    </row>
    <row r="2" spans="1:7">
      <c r="A2" s="15"/>
      <c r="B2" s="15"/>
      <c r="C2" s="15"/>
      <c r="D2" s="16"/>
      <c r="E2" s="16"/>
      <c r="F2" s="16"/>
      <c r="G2" s="16"/>
    </row>
    <row r="3" spans="1:7">
      <c r="A3" s="15"/>
      <c r="B3" s="15"/>
      <c r="C3" s="15"/>
      <c r="D3" s="16"/>
      <c r="E3" s="16"/>
      <c r="F3" s="16"/>
      <c r="G3" s="16"/>
    </row>
    <row r="4" spans="1:7">
      <c r="A4" s="15"/>
      <c r="B4" s="15"/>
      <c r="C4" s="15"/>
      <c r="D4" s="16"/>
      <c r="E4" s="16"/>
      <c r="F4" s="16"/>
      <c r="G4" s="16"/>
    </row>
    <row r="5" spans="1:7">
      <c r="A5" s="15"/>
      <c r="B5" s="15"/>
      <c r="C5" s="15" t="s">
        <v>73</v>
      </c>
      <c r="D5" s="16" t="s">
        <v>11</v>
      </c>
      <c r="E5" s="16" t="s">
        <v>134</v>
      </c>
      <c r="F5" s="16" t="s">
        <v>135</v>
      </c>
      <c r="G5" s="16" t="s">
        <v>136</v>
      </c>
    </row>
    <row r="6" spans="1:7">
      <c r="A6" s="15"/>
      <c r="B6" s="15"/>
      <c r="C6" s="15" t="s">
        <v>75</v>
      </c>
      <c r="D6" s="16" t="s">
        <v>120</v>
      </c>
      <c r="E6" s="16" t="s">
        <v>120</v>
      </c>
      <c r="F6" s="16" t="s">
        <v>120</v>
      </c>
      <c r="G6" s="16" t="s">
        <v>137</v>
      </c>
    </row>
    <row r="7" spans="1:7">
      <c r="A7" s="15"/>
      <c r="B7" s="15"/>
      <c r="C7" s="15" t="s">
        <v>120</v>
      </c>
      <c r="D7" s="16" t="s">
        <v>13</v>
      </c>
      <c r="E7" s="16" t="s">
        <v>13</v>
      </c>
      <c r="F7" s="16" t="s">
        <v>138</v>
      </c>
      <c r="G7" s="16" t="s">
        <v>138</v>
      </c>
    </row>
    <row r="8" spans="1:7">
      <c r="A8" s="15"/>
      <c r="B8" s="15"/>
      <c r="C8" s="15" t="s">
        <v>0</v>
      </c>
      <c r="D8" s="16" t="s">
        <v>0</v>
      </c>
      <c r="E8" s="16" t="s">
        <v>0</v>
      </c>
      <c r="F8" s="16" t="s">
        <v>0</v>
      </c>
      <c r="G8" s="16" t="s">
        <v>0</v>
      </c>
    </row>
    <row r="9" spans="1:7">
      <c r="A9" s="15"/>
      <c r="B9" s="15"/>
      <c r="C9" s="15"/>
      <c r="D9" s="16"/>
      <c r="E9" s="16"/>
      <c r="F9" s="16"/>
      <c r="G9" s="16"/>
    </row>
    <row r="10" spans="1:7">
      <c r="A10" s="15"/>
      <c r="B10" s="15"/>
      <c r="C10" s="17">
        <v>250</v>
      </c>
      <c r="D10" s="17">
        <v>1000</v>
      </c>
      <c r="E10" s="17">
        <v>100</v>
      </c>
      <c r="F10" s="17">
        <v>400</v>
      </c>
      <c r="G10" s="17">
        <v>100</v>
      </c>
    </row>
    <row r="11" spans="1:7">
      <c r="A11" s="15"/>
      <c r="B11" s="15"/>
      <c r="C11" s="15"/>
      <c r="D11" s="16"/>
      <c r="E11" s="16"/>
      <c r="F11" s="16"/>
      <c r="G11" s="16"/>
    </row>
    <row r="12" spans="1:7">
      <c r="D12" s="18"/>
      <c r="E12" s="18"/>
      <c r="F12" s="18"/>
      <c r="G12" s="18"/>
    </row>
    <row r="13" spans="1:7" ht="22.8">
      <c r="A13" s="19" t="s">
        <v>139</v>
      </c>
      <c r="B13" s="20"/>
      <c r="C13" s="20"/>
      <c r="D13" s="21"/>
      <c r="E13" s="21"/>
      <c r="F13" s="22">
        <f>4685.4*(C10*(E10/(D10+E10))*(F10/(F10+G10)))</f>
        <v>85189.090909090912</v>
      </c>
      <c r="G13" s="23"/>
    </row>
    <row r="14" spans="1:7">
      <c r="D14" s="18"/>
      <c r="E14" s="18"/>
      <c r="F14" s="18"/>
      <c r="G14" s="18"/>
    </row>
    <row r="15" spans="1:7">
      <c r="A15" s="15"/>
      <c r="B15" s="15"/>
      <c r="C15" s="15"/>
      <c r="D15" s="15"/>
      <c r="E15" s="15"/>
    </row>
    <row r="16" spans="1:7">
      <c r="A16" s="15"/>
      <c r="B16" s="15"/>
      <c r="C16" s="15"/>
      <c r="D16" s="15"/>
      <c r="E16" s="15"/>
    </row>
    <row r="17" spans="1:5">
      <c r="A17" s="15"/>
      <c r="B17" s="15"/>
      <c r="C17" s="15"/>
      <c r="D17" s="15"/>
      <c r="E17" s="15"/>
    </row>
    <row r="18" spans="1:5">
      <c r="A18" s="15"/>
      <c r="B18" s="15"/>
      <c r="C18" s="15"/>
      <c r="D18" s="15"/>
      <c r="E18" s="15"/>
    </row>
    <row r="19" spans="1:5">
      <c r="A19" s="15"/>
      <c r="B19" s="15"/>
      <c r="C19" s="15"/>
      <c r="D19" s="15"/>
      <c r="E19" s="15"/>
    </row>
    <row r="20" spans="1:5">
      <c r="A20" s="15"/>
      <c r="B20" s="15"/>
      <c r="C20" s="15"/>
      <c r="D20" s="15"/>
      <c r="E20" s="15"/>
    </row>
    <row r="21" spans="1:5">
      <c r="A21" s="15"/>
      <c r="B21" s="15"/>
      <c r="C21" s="15"/>
      <c r="D21" s="15"/>
      <c r="E21" s="15"/>
    </row>
    <row r="22" spans="1:5">
      <c r="A22" s="15"/>
      <c r="B22" s="15"/>
      <c r="C22" s="15"/>
      <c r="D22" s="15"/>
      <c r="E22" s="15"/>
    </row>
    <row r="23" spans="1:5">
      <c r="A23" s="15"/>
      <c r="B23" s="15"/>
      <c r="C23" s="15"/>
      <c r="D23" s="15"/>
      <c r="E23" s="15"/>
    </row>
    <row r="24" spans="1:5">
      <c r="A24" s="15"/>
      <c r="B24" s="15"/>
      <c r="C24" s="15"/>
      <c r="D24" s="15"/>
      <c r="E24" s="15"/>
    </row>
    <row r="25" spans="1:5">
      <c r="A25" s="15"/>
      <c r="B25" s="15"/>
      <c r="C25" s="15"/>
      <c r="D25" s="15"/>
      <c r="E25" s="15"/>
    </row>
    <row r="26" spans="1:5">
      <c r="A26" s="15"/>
      <c r="B26" s="15"/>
      <c r="C26" s="15"/>
      <c r="D26" s="15"/>
      <c r="E26" s="15"/>
    </row>
    <row r="27" spans="1:5">
      <c r="A27" s="15"/>
      <c r="B27" s="15"/>
      <c r="C27" s="15"/>
      <c r="D27" s="15"/>
      <c r="E27" s="15"/>
    </row>
    <row r="28" spans="1:5">
      <c r="A28" s="15"/>
      <c r="B28" s="15"/>
      <c r="C28" s="15"/>
      <c r="D28" s="15"/>
      <c r="E28" s="15"/>
    </row>
  </sheetData>
  <pageMargins left="0.75" right="0.75" top="1" bottom="1" header="0.5" footer="0.5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  <pageSetUpPr fitToPage="1"/>
  </sheetPr>
  <dimension ref="A2:AI45"/>
  <sheetViews>
    <sheetView workbookViewId="0">
      <selection activeCell="H4" sqref="H4"/>
    </sheetView>
  </sheetViews>
  <sheetFormatPr defaultColWidth="9.109375" defaultRowHeight="13.2"/>
  <cols>
    <col min="1" max="1" width="16.88671875" style="2" customWidth="1"/>
    <col min="2" max="2" width="8.88671875" style="27" customWidth="1"/>
    <col min="3" max="4" width="8.88671875" style="2" customWidth="1"/>
    <col min="5" max="5" width="10.88671875" style="2" customWidth="1"/>
    <col min="6" max="6" width="8.88671875" style="4" customWidth="1"/>
    <col min="7" max="7" width="9.44140625" style="5" customWidth="1"/>
    <col min="8" max="8" width="15.88671875" style="4" bestFit="1" customWidth="1"/>
    <col min="9" max="9" width="8.88671875" style="5" customWidth="1"/>
    <col min="10" max="10" width="11.5546875" style="25" customWidth="1"/>
    <col min="11" max="27" width="11" style="26" customWidth="1"/>
    <col min="28" max="28" width="12.109375" style="26" customWidth="1"/>
    <col min="29" max="35" width="11" style="26" customWidth="1"/>
    <col min="36" max="43" width="11" style="2" customWidth="1"/>
    <col min="44" max="239" width="8.44140625" style="2" customWidth="1"/>
    <col min="240" max="16384" width="9.109375" style="2"/>
  </cols>
  <sheetData>
    <row r="2" spans="1:35">
      <c r="A2" s="2" t="s">
        <v>108</v>
      </c>
      <c r="B2" s="24" t="s">
        <v>199</v>
      </c>
    </row>
    <row r="4" spans="1:35" ht="21">
      <c r="S4" s="28" t="s">
        <v>92</v>
      </c>
    </row>
    <row r="6" spans="1:35" s="18" customFormat="1">
      <c r="A6" s="29"/>
      <c r="B6" s="30"/>
      <c r="C6" s="31"/>
      <c r="D6" s="31"/>
      <c r="E6" s="31"/>
      <c r="F6" s="32" t="s">
        <v>107</v>
      </c>
      <c r="G6" s="33" t="s">
        <v>73</v>
      </c>
      <c r="H6" s="32" t="s">
        <v>151</v>
      </c>
      <c r="I6" s="33" t="s">
        <v>65</v>
      </c>
      <c r="J6" s="34" t="s">
        <v>17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6"/>
    </row>
    <row r="7" spans="1:35" s="18" customFormat="1">
      <c r="A7" s="37"/>
      <c r="B7" s="38"/>
      <c r="C7" s="39"/>
      <c r="D7" s="39"/>
      <c r="E7" s="39"/>
      <c r="F7" s="40" t="s">
        <v>66</v>
      </c>
      <c r="G7" s="41" t="s">
        <v>75</v>
      </c>
      <c r="H7" s="40" t="s">
        <v>13</v>
      </c>
      <c r="I7" s="41" t="s">
        <v>120</v>
      </c>
      <c r="J7" s="42" t="s">
        <v>9</v>
      </c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36"/>
    </row>
    <row r="8" spans="1:35" s="18" customFormat="1">
      <c r="A8" s="37"/>
      <c r="B8" s="38"/>
      <c r="C8" s="39"/>
      <c r="D8" s="39"/>
      <c r="E8" s="39" t="s">
        <v>112</v>
      </c>
      <c r="F8" s="40" t="s">
        <v>120</v>
      </c>
      <c r="G8" s="41" t="s">
        <v>120</v>
      </c>
      <c r="H8" s="40" t="s">
        <v>120</v>
      </c>
      <c r="I8" s="41" t="s">
        <v>74</v>
      </c>
      <c r="J8" s="42" t="s">
        <v>106</v>
      </c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36"/>
    </row>
    <row r="9" spans="1:35" s="18" customFormat="1">
      <c r="A9" s="44" t="s">
        <v>88</v>
      </c>
      <c r="B9" s="45" t="s">
        <v>46</v>
      </c>
      <c r="C9" s="46" t="s">
        <v>115</v>
      </c>
      <c r="D9" s="46" t="s">
        <v>90</v>
      </c>
      <c r="E9" s="46" t="s">
        <v>87</v>
      </c>
      <c r="F9" s="47" t="s">
        <v>1</v>
      </c>
      <c r="G9" s="48" t="s">
        <v>0</v>
      </c>
      <c r="H9" s="47" t="s">
        <v>2</v>
      </c>
      <c r="I9" s="48" t="s">
        <v>0</v>
      </c>
      <c r="J9" s="49"/>
      <c r="K9" s="50" t="s">
        <v>34</v>
      </c>
      <c r="L9" s="50" t="s">
        <v>31</v>
      </c>
      <c r="M9" s="50" t="s">
        <v>30</v>
      </c>
      <c r="N9" s="50" t="s">
        <v>93</v>
      </c>
      <c r="O9" s="50" t="s">
        <v>6</v>
      </c>
      <c r="P9" s="50" t="s">
        <v>67</v>
      </c>
      <c r="Q9" s="50" t="s">
        <v>7</v>
      </c>
      <c r="R9" s="50" t="s">
        <v>85</v>
      </c>
      <c r="S9" s="50" t="s">
        <v>102</v>
      </c>
      <c r="T9" s="50" t="s">
        <v>118</v>
      </c>
      <c r="U9" s="50" t="s">
        <v>49</v>
      </c>
      <c r="V9" s="50" t="s">
        <v>19</v>
      </c>
      <c r="W9" s="50" t="s">
        <v>15</v>
      </c>
      <c r="X9" s="50" t="s">
        <v>52</v>
      </c>
      <c r="Y9" s="50" t="s">
        <v>79</v>
      </c>
      <c r="Z9" s="50" t="s">
        <v>121</v>
      </c>
      <c r="AA9" s="50" t="s">
        <v>69</v>
      </c>
      <c r="AB9" s="50" t="s">
        <v>134</v>
      </c>
      <c r="AC9" s="50" t="s">
        <v>29</v>
      </c>
      <c r="AD9" s="50" t="s">
        <v>32</v>
      </c>
      <c r="AE9" s="50" t="s">
        <v>28</v>
      </c>
      <c r="AF9" s="50" t="s">
        <v>33</v>
      </c>
      <c r="AG9" s="50" t="s">
        <v>142</v>
      </c>
      <c r="AH9" s="50" t="s">
        <v>143</v>
      </c>
      <c r="AI9" s="36"/>
    </row>
    <row r="10" spans="1:35">
      <c r="A10" s="51" t="s">
        <v>25</v>
      </c>
      <c r="B10" s="52"/>
      <c r="C10" s="51"/>
      <c r="D10" s="51"/>
      <c r="E10" s="51"/>
      <c r="F10" s="53"/>
      <c r="G10" s="54"/>
      <c r="H10" s="53"/>
      <c r="I10" s="54"/>
      <c r="J10" s="55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</row>
    <row r="11" spans="1:35">
      <c r="A11" s="2" t="s">
        <v>163</v>
      </c>
      <c r="B11" s="27">
        <v>45020</v>
      </c>
      <c r="C11" s="2" t="s">
        <v>198</v>
      </c>
      <c r="F11" s="4">
        <v>0.1</v>
      </c>
      <c r="G11" s="5">
        <v>250</v>
      </c>
      <c r="H11" s="4">
        <v>1.1000000000000001</v>
      </c>
      <c r="I11" s="5">
        <v>400</v>
      </c>
      <c r="J11" s="25">
        <v>1.25</v>
      </c>
      <c r="K11" s="26">
        <v>0</v>
      </c>
      <c r="L11" s="26">
        <v>3919</v>
      </c>
      <c r="M11" s="26">
        <v>78121</v>
      </c>
      <c r="N11" s="26">
        <v>7718</v>
      </c>
      <c r="O11" s="26">
        <v>0</v>
      </c>
      <c r="P11" s="26">
        <v>235812</v>
      </c>
      <c r="Q11" s="26">
        <v>18530</v>
      </c>
      <c r="R11" s="26">
        <v>0</v>
      </c>
      <c r="S11" s="26">
        <v>7237</v>
      </c>
      <c r="T11" s="26">
        <v>10798</v>
      </c>
      <c r="U11" s="26">
        <v>56304</v>
      </c>
      <c r="V11" s="26">
        <v>0</v>
      </c>
      <c r="W11" s="26">
        <v>20136</v>
      </c>
      <c r="X11" s="26">
        <v>8572</v>
      </c>
      <c r="Y11" s="26">
        <v>3957</v>
      </c>
      <c r="Z11" s="26">
        <v>50303</v>
      </c>
      <c r="AA11" s="26">
        <v>3144</v>
      </c>
      <c r="AB11" s="26">
        <v>81467</v>
      </c>
      <c r="AC11" s="26">
        <v>8999</v>
      </c>
      <c r="AD11" s="26">
        <v>0</v>
      </c>
      <c r="AE11" s="26">
        <v>187042</v>
      </c>
      <c r="AF11" s="26">
        <v>6220</v>
      </c>
      <c r="AG11" s="26">
        <v>3433</v>
      </c>
      <c r="AH11" s="26">
        <v>28032</v>
      </c>
    </row>
    <row r="12" spans="1:35">
      <c r="A12" s="2" t="s">
        <v>164</v>
      </c>
      <c r="B12" s="27">
        <v>45020</v>
      </c>
      <c r="C12" s="2" t="s">
        <v>198</v>
      </c>
      <c r="F12" s="4">
        <v>0.1</v>
      </c>
      <c r="G12" s="5">
        <v>250</v>
      </c>
      <c r="H12" s="4">
        <v>1.6</v>
      </c>
      <c r="I12" s="5">
        <v>400</v>
      </c>
      <c r="J12" s="25">
        <v>1.25</v>
      </c>
      <c r="K12" s="26">
        <v>0</v>
      </c>
      <c r="L12" s="26">
        <v>0</v>
      </c>
      <c r="M12" s="26">
        <v>30339</v>
      </c>
      <c r="N12" s="26">
        <v>0</v>
      </c>
      <c r="O12" s="26">
        <v>0</v>
      </c>
      <c r="P12" s="26">
        <v>114082</v>
      </c>
      <c r="Q12" s="26">
        <v>2501</v>
      </c>
      <c r="R12" s="26">
        <v>0</v>
      </c>
      <c r="S12" s="26">
        <v>0</v>
      </c>
      <c r="T12" s="26">
        <v>4074</v>
      </c>
      <c r="U12" s="26">
        <v>28062</v>
      </c>
      <c r="V12" s="26">
        <v>0</v>
      </c>
      <c r="W12" s="26">
        <v>12240</v>
      </c>
      <c r="X12" s="26">
        <v>4022</v>
      </c>
      <c r="Y12" s="26">
        <v>2048</v>
      </c>
      <c r="Z12" s="26">
        <v>26453</v>
      </c>
      <c r="AA12" s="26">
        <v>0</v>
      </c>
      <c r="AB12" s="26">
        <v>54853</v>
      </c>
      <c r="AC12" s="26">
        <v>3613</v>
      </c>
      <c r="AD12" s="26">
        <v>0</v>
      </c>
      <c r="AE12" s="26">
        <v>90195</v>
      </c>
      <c r="AF12" s="26">
        <v>2664</v>
      </c>
      <c r="AG12" s="26">
        <v>0</v>
      </c>
      <c r="AH12" s="26">
        <v>11472</v>
      </c>
    </row>
    <row r="13" spans="1:35">
      <c r="A13" s="2" t="s">
        <v>165</v>
      </c>
      <c r="B13" s="27">
        <v>45020</v>
      </c>
      <c r="C13" s="2" t="s">
        <v>198</v>
      </c>
      <c r="F13" s="4">
        <v>0.1</v>
      </c>
      <c r="G13" s="5">
        <v>250</v>
      </c>
      <c r="H13" s="4">
        <v>1.1000000000000001</v>
      </c>
      <c r="I13" s="5">
        <v>400</v>
      </c>
      <c r="J13" s="25">
        <v>1.25</v>
      </c>
      <c r="K13" s="26">
        <v>0</v>
      </c>
      <c r="L13" s="26">
        <v>3351</v>
      </c>
      <c r="M13" s="26">
        <v>70405</v>
      </c>
      <c r="N13" s="26">
        <v>6038</v>
      </c>
      <c r="O13" s="26">
        <v>0</v>
      </c>
      <c r="P13" s="26">
        <v>232518</v>
      </c>
      <c r="Q13" s="26">
        <v>20394</v>
      </c>
      <c r="R13" s="26">
        <v>0</v>
      </c>
      <c r="S13" s="26">
        <v>0</v>
      </c>
      <c r="T13" s="26">
        <v>9178</v>
      </c>
      <c r="U13" s="26">
        <v>56824</v>
      </c>
      <c r="V13" s="26">
        <v>0</v>
      </c>
      <c r="W13" s="26">
        <v>25126</v>
      </c>
      <c r="X13" s="26">
        <v>8871</v>
      </c>
      <c r="Y13" s="26">
        <v>4477</v>
      </c>
      <c r="Z13" s="26">
        <v>51765</v>
      </c>
      <c r="AA13" s="26">
        <v>3248</v>
      </c>
      <c r="AB13" s="26">
        <v>79577</v>
      </c>
      <c r="AC13" s="26">
        <v>8434</v>
      </c>
      <c r="AD13" s="26">
        <v>0</v>
      </c>
      <c r="AE13" s="26">
        <v>175156</v>
      </c>
      <c r="AF13" s="26">
        <v>6150</v>
      </c>
      <c r="AG13" s="26">
        <v>8773</v>
      </c>
      <c r="AH13" s="26">
        <v>33631</v>
      </c>
    </row>
    <row r="14" spans="1:35">
      <c r="A14" s="2" t="s">
        <v>166</v>
      </c>
      <c r="B14" s="27">
        <v>45020</v>
      </c>
      <c r="C14" s="2" t="s">
        <v>198</v>
      </c>
      <c r="F14" s="4">
        <v>0.1</v>
      </c>
      <c r="G14" s="5">
        <v>250</v>
      </c>
      <c r="H14" s="4">
        <v>1.1000000000000001</v>
      </c>
      <c r="I14" s="5">
        <v>400</v>
      </c>
      <c r="J14" s="25">
        <v>1.25</v>
      </c>
      <c r="K14" s="26">
        <v>0</v>
      </c>
      <c r="L14" s="26">
        <v>3122</v>
      </c>
      <c r="M14" s="26">
        <v>73186</v>
      </c>
      <c r="N14" s="26">
        <v>6085</v>
      </c>
      <c r="O14" s="26">
        <v>0</v>
      </c>
      <c r="P14" s="26">
        <v>241994</v>
      </c>
      <c r="Q14" s="26">
        <v>19092</v>
      </c>
      <c r="R14" s="26">
        <v>0</v>
      </c>
      <c r="S14" s="26">
        <v>0</v>
      </c>
      <c r="T14" s="26">
        <v>8584</v>
      </c>
      <c r="U14" s="26">
        <v>56953</v>
      </c>
      <c r="V14" s="26">
        <v>0</v>
      </c>
      <c r="W14" s="26">
        <v>20301</v>
      </c>
      <c r="X14" s="26">
        <v>8818</v>
      </c>
      <c r="Y14" s="26">
        <v>4480</v>
      </c>
      <c r="Z14" s="26">
        <v>52359</v>
      </c>
      <c r="AA14" s="26">
        <v>0</v>
      </c>
      <c r="AB14" s="26">
        <v>75597</v>
      </c>
      <c r="AC14" s="26">
        <v>8466</v>
      </c>
      <c r="AD14" s="26">
        <v>0</v>
      </c>
      <c r="AE14" s="26">
        <v>178624</v>
      </c>
      <c r="AF14" s="26">
        <v>6792</v>
      </c>
      <c r="AG14" s="26">
        <v>9172</v>
      </c>
      <c r="AH14" s="26">
        <v>35020</v>
      </c>
    </row>
    <row r="15" spans="1:35">
      <c r="A15" s="2" t="s">
        <v>167</v>
      </c>
      <c r="B15" s="27">
        <v>45020</v>
      </c>
      <c r="C15" s="2" t="s">
        <v>198</v>
      </c>
      <c r="F15" s="4">
        <v>0.1</v>
      </c>
      <c r="G15" s="5">
        <v>250</v>
      </c>
      <c r="H15" s="4">
        <v>1.1000000000000001</v>
      </c>
      <c r="I15" s="5">
        <v>400</v>
      </c>
      <c r="J15" s="25">
        <v>1.25</v>
      </c>
      <c r="K15" s="26">
        <v>0</v>
      </c>
      <c r="L15" s="26">
        <v>3248</v>
      </c>
      <c r="M15" s="26">
        <v>71644</v>
      </c>
      <c r="N15" s="26">
        <v>5405</v>
      </c>
      <c r="O15" s="26">
        <v>0</v>
      </c>
      <c r="P15" s="26">
        <v>248571</v>
      </c>
      <c r="Q15" s="26">
        <v>17924</v>
      </c>
      <c r="R15" s="26">
        <v>0</v>
      </c>
      <c r="S15" s="26">
        <v>0</v>
      </c>
      <c r="T15" s="26">
        <v>8853</v>
      </c>
      <c r="U15" s="26">
        <v>58111</v>
      </c>
      <c r="V15" s="26">
        <v>0</v>
      </c>
      <c r="W15" s="26">
        <v>24408</v>
      </c>
      <c r="X15" s="26">
        <v>7967</v>
      </c>
      <c r="Y15" s="26">
        <v>4131</v>
      </c>
      <c r="Z15" s="26">
        <v>55667</v>
      </c>
      <c r="AA15" s="26">
        <v>2513</v>
      </c>
      <c r="AB15" s="26">
        <v>85589</v>
      </c>
      <c r="AC15" s="26">
        <v>8178</v>
      </c>
      <c r="AD15" s="26">
        <v>0</v>
      </c>
      <c r="AE15" s="26">
        <v>188367</v>
      </c>
      <c r="AF15" s="26">
        <v>7351</v>
      </c>
      <c r="AG15" s="26">
        <v>4313</v>
      </c>
      <c r="AH15" s="26">
        <v>32897</v>
      </c>
    </row>
    <row r="16" spans="1:35">
      <c r="A16" s="2" t="s">
        <v>168</v>
      </c>
      <c r="B16" s="27">
        <v>45022</v>
      </c>
      <c r="C16" s="2" t="s">
        <v>198</v>
      </c>
      <c r="F16" s="4">
        <v>0.1</v>
      </c>
      <c r="G16" s="5">
        <v>250</v>
      </c>
      <c r="H16" s="4">
        <v>1.1000000000000001</v>
      </c>
      <c r="I16" s="5">
        <v>400</v>
      </c>
      <c r="J16" s="25">
        <v>1.25</v>
      </c>
      <c r="K16" s="26">
        <v>0</v>
      </c>
      <c r="L16" s="26">
        <v>3058</v>
      </c>
      <c r="M16" s="26">
        <v>54775</v>
      </c>
      <c r="N16" s="26">
        <v>601</v>
      </c>
      <c r="O16" s="26">
        <v>0</v>
      </c>
      <c r="P16" s="26">
        <v>241988</v>
      </c>
      <c r="Q16" s="26">
        <v>28645</v>
      </c>
      <c r="R16" s="26">
        <v>0</v>
      </c>
      <c r="S16" s="26">
        <v>0</v>
      </c>
      <c r="T16" s="26">
        <v>8932</v>
      </c>
      <c r="U16" s="26">
        <v>81955</v>
      </c>
      <c r="V16" s="26">
        <v>0</v>
      </c>
      <c r="W16" s="26">
        <v>22111</v>
      </c>
      <c r="X16" s="26">
        <v>16051</v>
      </c>
      <c r="Y16" s="26">
        <v>4204</v>
      </c>
      <c r="Z16" s="26">
        <v>36976</v>
      </c>
      <c r="AA16" s="26">
        <v>0</v>
      </c>
      <c r="AB16" s="26">
        <v>83571</v>
      </c>
      <c r="AC16" s="26">
        <v>5480</v>
      </c>
      <c r="AD16" s="26">
        <v>0</v>
      </c>
      <c r="AE16" s="26">
        <v>153148</v>
      </c>
      <c r="AF16" s="26">
        <v>6913</v>
      </c>
      <c r="AG16" s="26">
        <v>0</v>
      </c>
      <c r="AH16" s="26">
        <v>23065</v>
      </c>
    </row>
    <row r="17" spans="1:34">
      <c r="A17" s="2" t="s">
        <v>169</v>
      </c>
      <c r="B17" s="27">
        <v>45022</v>
      </c>
      <c r="C17" s="2" t="s">
        <v>198</v>
      </c>
      <c r="F17" s="4">
        <v>0.1</v>
      </c>
      <c r="G17" s="5">
        <v>250</v>
      </c>
      <c r="H17" s="4">
        <v>1.1000000000000001</v>
      </c>
      <c r="I17" s="5">
        <v>400</v>
      </c>
      <c r="J17" s="25">
        <v>1.25</v>
      </c>
      <c r="K17" s="26">
        <v>0</v>
      </c>
      <c r="L17" s="26">
        <v>2682</v>
      </c>
      <c r="M17" s="26">
        <v>62418</v>
      </c>
      <c r="N17" s="26">
        <v>0</v>
      </c>
      <c r="O17" s="26">
        <v>0</v>
      </c>
      <c r="P17" s="26">
        <v>251176</v>
      </c>
      <c r="Q17" s="26">
        <v>27364</v>
      </c>
      <c r="R17" s="26">
        <v>0</v>
      </c>
      <c r="S17" s="26">
        <v>0</v>
      </c>
      <c r="T17" s="26">
        <v>8838</v>
      </c>
      <c r="U17" s="26">
        <v>88723</v>
      </c>
      <c r="V17" s="26">
        <v>0</v>
      </c>
      <c r="W17" s="26">
        <v>23193</v>
      </c>
      <c r="X17" s="26">
        <v>16895</v>
      </c>
      <c r="Y17" s="26">
        <v>4547</v>
      </c>
      <c r="Z17" s="26">
        <v>37730</v>
      </c>
      <c r="AA17" s="26">
        <v>0</v>
      </c>
      <c r="AB17" s="26">
        <v>81596</v>
      </c>
      <c r="AC17" s="26">
        <v>5923</v>
      </c>
      <c r="AD17" s="26">
        <v>0</v>
      </c>
      <c r="AE17" s="26">
        <v>156171</v>
      </c>
      <c r="AF17" s="26">
        <v>7214</v>
      </c>
      <c r="AG17" s="26">
        <v>0</v>
      </c>
      <c r="AH17" s="26">
        <v>23966</v>
      </c>
    </row>
    <row r="18" spans="1:34">
      <c r="A18" s="2" t="s">
        <v>170</v>
      </c>
      <c r="B18" s="27">
        <v>45022</v>
      </c>
      <c r="C18" s="2" t="s">
        <v>198</v>
      </c>
      <c r="F18" s="4">
        <v>0.1</v>
      </c>
      <c r="G18" s="5">
        <v>250</v>
      </c>
      <c r="H18" s="4">
        <v>1.1000000000000001</v>
      </c>
      <c r="I18" s="5">
        <v>400</v>
      </c>
      <c r="J18" s="25">
        <v>1.25</v>
      </c>
      <c r="K18" s="26">
        <v>0</v>
      </c>
      <c r="L18" s="26">
        <v>3060</v>
      </c>
      <c r="M18" s="26">
        <v>60081</v>
      </c>
      <c r="N18" s="26">
        <v>0</v>
      </c>
      <c r="O18" s="26">
        <v>0</v>
      </c>
      <c r="P18" s="26">
        <v>251021</v>
      </c>
      <c r="Q18" s="26">
        <v>31827</v>
      </c>
      <c r="R18" s="26">
        <v>0</v>
      </c>
      <c r="S18" s="26">
        <v>0</v>
      </c>
      <c r="T18" s="26">
        <v>8936</v>
      </c>
      <c r="U18" s="26">
        <v>87554</v>
      </c>
      <c r="V18" s="26">
        <v>0</v>
      </c>
      <c r="W18" s="26">
        <v>24026</v>
      </c>
      <c r="X18" s="26">
        <v>18433</v>
      </c>
      <c r="Y18" s="26">
        <v>5461</v>
      </c>
      <c r="Z18" s="26">
        <v>36341</v>
      </c>
      <c r="AA18" s="26">
        <v>0</v>
      </c>
      <c r="AB18" s="26">
        <v>89018</v>
      </c>
      <c r="AC18" s="26">
        <v>6487</v>
      </c>
      <c r="AD18" s="26">
        <v>0</v>
      </c>
      <c r="AE18" s="26">
        <v>160575</v>
      </c>
      <c r="AF18" s="26">
        <v>7044</v>
      </c>
      <c r="AG18" s="26">
        <v>0</v>
      </c>
      <c r="AH18" s="26">
        <v>25244</v>
      </c>
    </row>
    <row r="19" spans="1:34">
      <c r="A19" s="2" t="s">
        <v>171</v>
      </c>
      <c r="B19" s="27">
        <v>45022</v>
      </c>
      <c r="C19" s="2" t="s">
        <v>198</v>
      </c>
      <c r="F19" s="4">
        <v>0.1</v>
      </c>
      <c r="G19" s="5">
        <v>250</v>
      </c>
      <c r="H19" s="4">
        <v>1.1000000000000001</v>
      </c>
      <c r="I19" s="5">
        <v>400</v>
      </c>
      <c r="J19" s="25">
        <v>1.25</v>
      </c>
      <c r="K19" s="26">
        <v>0</v>
      </c>
      <c r="L19" s="26">
        <v>2708</v>
      </c>
      <c r="M19" s="26">
        <v>71342</v>
      </c>
      <c r="N19" s="26">
        <v>0</v>
      </c>
      <c r="O19" s="26">
        <v>0</v>
      </c>
      <c r="P19" s="26">
        <v>268541</v>
      </c>
      <c r="Q19" s="26">
        <v>31956</v>
      </c>
      <c r="R19" s="26">
        <v>0</v>
      </c>
      <c r="S19" s="26">
        <v>0</v>
      </c>
      <c r="T19" s="26">
        <v>10805</v>
      </c>
      <c r="U19" s="26">
        <v>100110</v>
      </c>
      <c r="V19" s="26">
        <v>0</v>
      </c>
      <c r="W19" s="26">
        <v>22151</v>
      </c>
      <c r="X19" s="26">
        <v>15525</v>
      </c>
      <c r="Y19" s="26">
        <v>6101</v>
      </c>
      <c r="Z19" s="26">
        <v>35950</v>
      </c>
      <c r="AA19" s="26">
        <v>0</v>
      </c>
      <c r="AB19" s="26">
        <v>84994</v>
      </c>
      <c r="AC19" s="26">
        <v>6517</v>
      </c>
      <c r="AD19" s="26">
        <v>0</v>
      </c>
      <c r="AE19" s="26">
        <v>166508</v>
      </c>
      <c r="AF19" s="26">
        <v>8033</v>
      </c>
      <c r="AG19" s="26">
        <v>0</v>
      </c>
      <c r="AH19" s="26">
        <v>26371</v>
      </c>
    </row>
    <row r="20" spans="1:34">
      <c r="A20" s="2" t="s">
        <v>172</v>
      </c>
      <c r="B20" s="27">
        <v>45022</v>
      </c>
      <c r="C20" s="2" t="s">
        <v>198</v>
      </c>
      <c r="F20" s="4">
        <v>0.1</v>
      </c>
      <c r="G20" s="5">
        <v>250</v>
      </c>
      <c r="H20" s="4">
        <v>1.1000000000000001</v>
      </c>
      <c r="I20" s="5">
        <v>400</v>
      </c>
      <c r="J20" s="25">
        <v>1.25</v>
      </c>
      <c r="K20" s="26">
        <v>0</v>
      </c>
      <c r="L20" s="26">
        <v>3443</v>
      </c>
      <c r="M20" s="26">
        <v>68194</v>
      </c>
      <c r="N20" s="26">
        <v>0</v>
      </c>
      <c r="O20" s="26">
        <v>0</v>
      </c>
      <c r="P20" s="26">
        <v>285054</v>
      </c>
      <c r="Q20" s="26">
        <v>27775</v>
      </c>
      <c r="R20" s="26">
        <v>0</v>
      </c>
      <c r="S20" s="26">
        <v>0</v>
      </c>
      <c r="T20" s="26">
        <v>9174</v>
      </c>
      <c r="U20" s="26">
        <v>100391</v>
      </c>
      <c r="V20" s="26">
        <v>0</v>
      </c>
      <c r="W20" s="26">
        <v>24082</v>
      </c>
      <c r="X20" s="26">
        <v>18560</v>
      </c>
      <c r="Y20" s="26">
        <v>5646</v>
      </c>
      <c r="Z20" s="26">
        <v>37412</v>
      </c>
      <c r="AA20" s="26">
        <v>0</v>
      </c>
      <c r="AB20" s="26">
        <v>84653</v>
      </c>
      <c r="AC20" s="26">
        <v>6258</v>
      </c>
      <c r="AD20" s="26">
        <v>0</v>
      </c>
      <c r="AE20" s="26">
        <v>178209</v>
      </c>
      <c r="AF20" s="26">
        <v>9195</v>
      </c>
      <c r="AG20" s="26">
        <v>2572</v>
      </c>
      <c r="AH20" s="26">
        <v>30014</v>
      </c>
    </row>
    <row r="21" spans="1:34">
      <c r="A21" s="2" t="s">
        <v>173</v>
      </c>
      <c r="B21" s="27">
        <v>45022</v>
      </c>
      <c r="C21" s="2" t="s">
        <v>198</v>
      </c>
      <c r="F21" s="4">
        <v>0.1</v>
      </c>
      <c r="G21" s="5">
        <v>250</v>
      </c>
      <c r="H21" s="4">
        <v>1.1000000000000001</v>
      </c>
      <c r="I21" s="5">
        <v>400</v>
      </c>
      <c r="J21" s="25">
        <v>1.25</v>
      </c>
      <c r="K21" s="26">
        <v>0</v>
      </c>
      <c r="L21" s="26">
        <v>11589</v>
      </c>
      <c r="M21" s="26">
        <v>491609</v>
      </c>
      <c r="N21" s="26">
        <v>0</v>
      </c>
      <c r="O21" s="26">
        <v>0</v>
      </c>
      <c r="P21" s="26">
        <v>1435159</v>
      </c>
      <c r="Q21" s="26">
        <v>48732</v>
      </c>
      <c r="R21" s="26">
        <v>10036</v>
      </c>
      <c r="S21" s="26">
        <v>0</v>
      </c>
      <c r="T21" s="26">
        <v>44297</v>
      </c>
      <c r="U21" s="26">
        <v>329565</v>
      </c>
      <c r="V21" s="26">
        <v>0</v>
      </c>
      <c r="W21" s="26">
        <v>39476</v>
      </c>
      <c r="X21" s="26">
        <v>84128</v>
      </c>
      <c r="Y21" s="26">
        <v>12232</v>
      </c>
      <c r="Z21" s="26">
        <v>61800</v>
      </c>
      <c r="AA21" s="26">
        <v>0</v>
      </c>
      <c r="AB21" s="26">
        <v>80915</v>
      </c>
      <c r="AC21" s="26">
        <v>18024</v>
      </c>
      <c r="AD21" s="26">
        <v>6517</v>
      </c>
      <c r="AE21" s="26">
        <v>885629</v>
      </c>
      <c r="AF21" s="26">
        <v>35872</v>
      </c>
      <c r="AG21" s="26">
        <v>6260</v>
      </c>
      <c r="AH21" s="26">
        <v>117699</v>
      </c>
    </row>
    <row r="22" spans="1:34">
      <c r="A22" s="2" t="s">
        <v>174</v>
      </c>
      <c r="B22" s="27">
        <v>45022</v>
      </c>
      <c r="C22" s="2" t="s">
        <v>198</v>
      </c>
      <c r="F22" s="4">
        <v>0.1</v>
      </c>
      <c r="G22" s="5">
        <v>250</v>
      </c>
      <c r="H22" s="4">
        <v>1.1000000000000001</v>
      </c>
      <c r="I22" s="5">
        <v>400</v>
      </c>
      <c r="J22" s="25">
        <v>1.25</v>
      </c>
      <c r="K22" s="26">
        <v>0</v>
      </c>
      <c r="L22" s="26">
        <v>13524</v>
      </c>
      <c r="M22" s="26">
        <v>549105</v>
      </c>
      <c r="N22" s="26">
        <v>0</v>
      </c>
      <c r="O22" s="26">
        <v>0</v>
      </c>
      <c r="P22" s="26">
        <v>1551557</v>
      </c>
      <c r="Q22" s="26">
        <v>65417</v>
      </c>
      <c r="R22" s="26">
        <v>0</v>
      </c>
      <c r="S22" s="26">
        <v>0</v>
      </c>
      <c r="T22" s="26">
        <v>46442</v>
      </c>
      <c r="U22" s="26">
        <v>343340</v>
      </c>
      <c r="V22" s="26">
        <v>0</v>
      </c>
      <c r="W22" s="26">
        <v>44465</v>
      </c>
      <c r="X22" s="26">
        <v>82271</v>
      </c>
      <c r="Y22" s="26">
        <v>10211</v>
      </c>
      <c r="Z22" s="26">
        <v>58963</v>
      </c>
      <c r="AA22" s="26">
        <v>5494</v>
      </c>
      <c r="AB22" s="26">
        <v>82851</v>
      </c>
      <c r="AC22" s="26">
        <v>18691</v>
      </c>
      <c r="AD22" s="26">
        <v>7269</v>
      </c>
      <c r="AE22" s="26">
        <v>967291</v>
      </c>
      <c r="AF22" s="26">
        <v>38068</v>
      </c>
      <c r="AG22" s="26">
        <v>8385</v>
      </c>
      <c r="AH22" s="26">
        <v>122125</v>
      </c>
    </row>
    <row r="23" spans="1:34">
      <c r="A23" s="2" t="s">
        <v>175</v>
      </c>
      <c r="B23" s="27">
        <v>45022</v>
      </c>
      <c r="C23" s="2" t="s">
        <v>198</v>
      </c>
      <c r="F23" s="4">
        <v>0.1</v>
      </c>
      <c r="G23" s="5">
        <v>250</v>
      </c>
      <c r="H23" s="4">
        <v>1.1000000000000001</v>
      </c>
      <c r="I23" s="5">
        <v>400</v>
      </c>
      <c r="J23" s="25">
        <v>1.25</v>
      </c>
      <c r="K23" s="26">
        <v>0</v>
      </c>
      <c r="L23" s="26">
        <v>9546</v>
      </c>
      <c r="M23" s="26">
        <v>552410</v>
      </c>
      <c r="N23" s="26">
        <v>0</v>
      </c>
      <c r="O23" s="26">
        <v>0</v>
      </c>
      <c r="P23" s="26">
        <v>1586189</v>
      </c>
      <c r="Q23" s="26">
        <v>0</v>
      </c>
      <c r="R23" s="26">
        <v>0</v>
      </c>
      <c r="S23" s="26">
        <v>0</v>
      </c>
      <c r="T23" s="26">
        <v>40326</v>
      </c>
      <c r="U23" s="26">
        <v>368349</v>
      </c>
      <c r="V23" s="26">
        <v>0</v>
      </c>
      <c r="W23" s="26">
        <v>40829</v>
      </c>
      <c r="X23" s="26">
        <v>92191</v>
      </c>
      <c r="Y23" s="26">
        <v>13051</v>
      </c>
      <c r="Z23" s="26">
        <v>66152</v>
      </c>
      <c r="AA23" s="26">
        <v>9775</v>
      </c>
      <c r="AB23" s="26">
        <v>82965</v>
      </c>
      <c r="AC23" s="26">
        <v>17709</v>
      </c>
      <c r="AD23" s="26">
        <v>7010</v>
      </c>
      <c r="AE23" s="26">
        <v>976901</v>
      </c>
      <c r="AF23" s="26">
        <v>41322</v>
      </c>
      <c r="AG23" s="26">
        <v>15210</v>
      </c>
      <c r="AH23" s="26">
        <v>134366</v>
      </c>
    </row>
    <row r="24" spans="1:34">
      <c r="A24" s="2" t="s">
        <v>176</v>
      </c>
      <c r="B24" s="27">
        <v>45022</v>
      </c>
      <c r="C24" s="2" t="s">
        <v>198</v>
      </c>
      <c r="F24" s="4">
        <v>0.1</v>
      </c>
      <c r="G24" s="5">
        <v>250</v>
      </c>
      <c r="H24" s="4">
        <v>1.1000000000000001</v>
      </c>
      <c r="I24" s="5">
        <v>400</v>
      </c>
      <c r="J24" s="25">
        <v>1.25</v>
      </c>
      <c r="K24" s="26">
        <v>0</v>
      </c>
      <c r="L24" s="26">
        <v>7898</v>
      </c>
      <c r="M24" s="26">
        <v>612674</v>
      </c>
      <c r="N24" s="26">
        <v>0</v>
      </c>
      <c r="O24" s="26">
        <v>0</v>
      </c>
      <c r="P24" s="26">
        <v>1791731</v>
      </c>
      <c r="Q24" s="26">
        <v>60791</v>
      </c>
      <c r="R24" s="26">
        <v>13176</v>
      </c>
      <c r="S24" s="26">
        <v>0</v>
      </c>
      <c r="T24" s="26">
        <v>55546</v>
      </c>
      <c r="U24" s="26">
        <v>405773</v>
      </c>
      <c r="V24" s="26">
        <v>0</v>
      </c>
      <c r="W24" s="26">
        <v>52785</v>
      </c>
      <c r="X24" s="26">
        <v>95166</v>
      </c>
      <c r="Y24" s="26">
        <v>16409</v>
      </c>
      <c r="Z24" s="26">
        <v>75050</v>
      </c>
      <c r="AA24" s="26">
        <v>10977</v>
      </c>
      <c r="AB24" s="26">
        <v>86018</v>
      </c>
      <c r="AC24" s="26">
        <v>23307</v>
      </c>
      <c r="AD24" s="26">
        <v>7659</v>
      </c>
      <c r="AE24" s="26">
        <v>1117571</v>
      </c>
      <c r="AF24" s="26">
        <v>44482</v>
      </c>
      <c r="AG24" s="26">
        <v>15479</v>
      </c>
      <c r="AH24" s="26">
        <v>153705</v>
      </c>
    </row>
    <row r="25" spans="1:34">
      <c r="A25" s="2" t="s">
        <v>177</v>
      </c>
      <c r="B25" s="27">
        <v>45022</v>
      </c>
      <c r="C25" s="2" t="s">
        <v>198</v>
      </c>
      <c r="F25" s="4">
        <v>0.1</v>
      </c>
      <c r="G25" s="5">
        <v>250</v>
      </c>
      <c r="H25" s="4">
        <v>1.1000000000000001</v>
      </c>
      <c r="I25" s="5">
        <v>400</v>
      </c>
      <c r="J25" s="25">
        <v>1.25</v>
      </c>
      <c r="K25" s="26">
        <v>0</v>
      </c>
      <c r="L25" s="26">
        <v>10796</v>
      </c>
      <c r="M25" s="26">
        <v>664722</v>
      </c>
      <c r="N25" s="26">
        <v>436</v>
      </c>
      <c r="O25" s="26">
        <v>0</v>
      </c>
      <c r="P25" s="26">
        <v>1932464</v>
      </c>
      <c r="Q25" s="26">
        <v>62501</v>
      </c>
      <c r="R25" s="26">
        <v>14123</v>
      </c>
      <c r="S25" s="26">
        <v>0</v>
      </c>
      <c r="T25" s="26">
        <v>57132</v>
      </c>
      <c r="U25" s="26">
        <v>442377</v>
      </c>
      <c r="V25" s="26">
        <v>0</v>
      </c>
      <c r="W25" s="26">
        <v>45324</v>
      </c>
      <c r="X25" s="26">
        <v>109703</v>
      </c>
      <c r="Y25" s="26">
        <v>16303</v>
      </c>
      <c r="Z25" s="26">
        <v>74359</v>
      </c>
      <c r="AA25" s="26">
        <v>11880</v>
      </c>
      <c r="AB25" s="26">
        <v>85300</v>
      </c>
      <c r="AC25" s="26">
        <v>24939</v>
      </c>
      <c r="AD25" s="26">
        <v>8744</v>
      </c>
      <c r="AE25" s="26">
        <v>1199276</v>
      </c>
      <c r="AF25" s="26">
        <v>49962</v>
      </c>
      <c r="AG25" s="26">
        <v>16200</v>
      </c>
      <c r="AH25" s="26">
        <v>165851</v>
      </c>
    </row>
    <row r="26" spans="1:34">
      <c r="A26" s="2" t="s">
        <v>178</v>
      </c>
      <c r="B26" s="27">
        <v>45022</v>
      </c>
      <c r="C26" s="2" t="s">
        <v>198</v>
      </c>
      <c r="F26" s="4">
        <v>0.1</v>
      </c>
      <c r="G26" s="5">
        <v>250</v>
      </c>
      <c r="H26" s="4">
        <v>1.1000000000000001</v>
      </c>
      <c r="I26" s="5">
        <v>400</v>
      </c>
      <c r="J26" s="25">
        <v>1.25</v>
      </c>
      <c r="K26" s="26">
        <v>0</v>
      </c>
      <c r="L26" s="26">
        <v>2862</v>
      </c>
      <c r="M26" s="26">
        <v>105557</v>
      </c>
      <c r="N26" s="26">
        <v>0</v>
      </c>
      <c r="O26" s="26">
        <v>0</v>
      </c>
      <c r="P26" s="26">
        <v>402162</v>
      </c>
      <c r="Q26" s="26">
        <v>30863</v>
      </c>
      <c r="R26" s="26">
        <v>0</v>
      </c>
      <c r="S26" s="26">
        <v>0</v>
      </c>
      <c r="T26" s="26">
        <v>13555</v>
      </c>
      <c r="U26" s="26">
        <v>124297</v>
      </c>
      <c r="V26" s="26">
        <v>0</v>
      </c>
      <c r="W26" s="26">
        <v>27201</v>
      </c>
      <c r="X26" s="26">
        <v>21069</v>
      </c>
      <c r="Y26" s="26">
        <v>5453</v>
      </c>
      <c r="Z26" s="26">
        <v>43621</v>
      </c>
      <c r="AA26" s="26">
        <v>0</v>
      </c>
      <c r="AB26" s="26">
        <v>84005</v>
      </c>
      <c r="AC26" s="26">
        <v>7615</v>
      </c>
      <c r="AD26" s="26">
        <v>0</v>
      </c>
      <c r="AE26" s="26">
        <v>255158</v>
      </c>
      <c r="AF26" s="26">
        <v>10744</v>
      </c>
      <c r="AG26" s="26">
        <v>0</v>
      </c>
      <c r="AH26" s="26">
        <v>36233</v>
      </c>
    </row>
    <row r="27" spans="1:34">
      <c r="A27" s="2" t="s">
        <v>179</v>
      </c>
      <c r="B27" s="27">
        <v>45022</v>
      </c>
      <c r="C27" s="2" t="s">
        <v>198</v>
      </c>
      <c r="F27" s="4">
        <v>0.1</v>
      </c>
      <c r="G27" s="5">
        <v>250</v>
      </c>
      <c r="H27" s="4">
        <v>1.1000000000000001</v>
      </c>
      <c r="I27" s="5">
        <v>400</v>
      </c>
      <c r="J27" s="25">
        <v>1.25</v>
      </c>
      <c r="K27" s="26">
        <v>0</v>
      </c>
      <c r="L27" s="26">
        <v>1991</v>
      </c>
      <c r="M27" s="26">
        <v>85279</v>
      </c>
      <c r="N27" s="26">
        <v>0</v>
      </c>
      <c r="O27" s="26">
        <v>0</v>
      </c>
      <c r="P27" s="26">
        <v>344248</v>
      </c>
      <c r="Q27" s="26">
        <v>29158</v>
      </c>
      <c r="R27" s="26">
        <v>0</v>
      </c>
      <c r="S27" s="26">
        <v>0</v>
      </c>
      <c r="T27" s="26">
        <v>10138</v>
      </c>
      <c r="U27" s="26">
        <v>114990</v>
      </c>
      <c r="V27" s="26">
        <v>0</v>
      </c>
      <c r="W27" s="26">
        <v>25322</v>
      </c>
      <c r="X27" s="26">
        <v>17271</v>
      </c>
      <c r="Y27" s="26">
        <v>5678</v>
      </c>
      <c r="Z27" s="26">
        <v>43849</v>
      </c>
      <c r="AA27" s="26">
        <v>2189</v>
      </c>
      <c r="AB27" s="26">
        <v>88995</v>
      </c>
      <c r="AC27" s="26">
        <v>7231</v>
      </c>
      <c r="AD27" s="26">
        <v>0</v>
      </c>
      <c r="AE27" s="26">
        <v>213099</v>
      </c>
      <c r="AF27" s="26">
        <v>11803</v>
      </c>
      <c r="AG27" s="26">
        <v>0</v>
      </c>
      <c r="AH27" s="26">
        <v>30939</v>
      </c>
    </row>
    <row r="28" spans="1:34">
      <c r="A28" s="2" t="s">
        <v>180</v>
      </c>
      <c r="B28" s="27">
        <v>45022</v>
      </c>
      <c r="C28" s="2" t="s">
        <v>198</v>
      </c>
      <c r="F28" s="4">
        <v>0.1</v>
      </c>
      <c r="G28" s="5">
        <v>250</v>
      </c>
      <c r="H28" s="4">
        <v>1.1000000000000001</v>
      </c>
      <c r="I28" s="5">
        <v>400</v>
      </c>
      <c r="J28" s="25">
        <v>1.25</v>
      </c>
      <c r="K28" s="26">
        <v>0</v>
      </c>
      <c r="L28" s="26">
        <v>3207</v>
      </c>
      <c r="M28" s="26">
        <v>71349</v>
      </c>
      <c r="N28" s="26">
        <v>0</v>
      </c>
      <c r="O28" s="26">
        <v>0</v>
      </c>
      <c r="P28" s="26">
        <v>311477</v>
      </c>
      <c r="Q28" s="26">
        <v>32681</v>
      </c>
      <c r="R28" s="26">
        <v>0</v>
      </c>
      <c r="S28" s="26">
        <v>5818</v>
      </c>
      <c r="T28" s="26">
        <v>10129</v>
      </c>
      <c r="U28" s="26">
        <v>107904</v>
      </c>
      <c r="V28" s="26">
        <v>0</v>
      </c>
      <c r="W28" s="26">
        <v>24530</v>
      </c>
      <c r="X28" s="26">
        <v>15071</v>
      </c>
      <c r="Y28" s="26">
        <v>6259</v>
      </c>
      <c r="Z28" s="26">
        <v>42252</v>
      </c>
      <c r="AA28" s="26">
        <v>1780</v>
      </c>
      <c r="AB28" s="26">
        <v>89706</v>
      </c>
      <c r="AC28" s="26">
        <v>6973</v>
      </c>
      <c r="AD28" s="26">
        <v>0</v>
      </c>
      <c r="AE28" s="26">
        <v>195105</v>
      </c>
      <c r="AF28" s="26">
        <v>9364</v>
      </c>
      <c r="AG28" s="26">
        <v>0</v>
      </c>
      <c r="AH28" s="26">
        <v>29962</v>
      </c>
    </row>
    <row r="29" spans="1:34">
      <c r="A29" s="2" t="s">
        <v>181</v>
      </c>
      <c r="B29" s="27">
        <v>45022</v>
      </c>
      <c r="C29" s="2" t="s">
        <v>198</v>
      </c>
      <c r="F29" s="4">
        <v>0.1</v>
      </c>
      <c r="G29" s="5">
        <v>250</v>
      </c>
      <c r="H29" s="4">
        <v>1.1000000000000001</v>
      </c>
      <c r="I29" s="5">
        <v>400</v>
      </c>
      <c r="J29" s="25">
        <v>1.25</v>
      </c>
      <c r="K29" s="26">
        <v>0</v>
      </c>
      <c r="L29" s="26">
        <v>2390</v>
      </c>
      <c r="M29" s="26">
        <v>69896</v>
      </c>
      <c r="N29" s="26">
        <v>0</v>
      </c>
      <c r="O29" s="26">
        <v>0</v>
      </c>
      <c r="P29" s="26">
        <v>299758</v>
      </c>
      <c r="Q29" s="26">
        <v>29877</v>
      </c>
      <c r="R29" s="26">
        <v>0</v>
      </c>
      <c r="S29" s="26">
        <v>0</v>
      </c>
      <c r="T29" s="26">
        <v>8956</v>
      </c>
      <c r="U29" s="26">
        <v>103556</v>
      </c>
      <c r="V29" s="26">
        <v>0</v>
      </c>
      <c r="W29" s="26">
        <v>25738</v>
      </c>
      <c r="X29" s="26">
        <v>15337</v>
      </c>
      <c r="Y29" s="26">
        <v>5598</v>
      </c>
      <c r="Z29" s="26">
        <v>41726</v>
      </c>
      <c r="AA29" s="26">
        <v>1967</v>
      </c>
      <c r="AB29" s="26">
        <v>91590</v>
      </c>
      <c r="AC29" s="26">
        <v>6147</v>
      </c>
      <c r="AD29" s="26">
        <v>0</v>
      </c>
      <c r="AE29" s="26">
        <v>188517</v>
      </c>
      <c r="AF29" s="26">
        <v>9007</v>
      </c>
      <c r="AG29" s="26">
        <v>0</v>
      </c>
      <c r="AH29" s="26">
        <v>26863</v>
      </c>
    </row>
    <row r="30" spans="1:34">
      <c r="A30" s="2" t="s">
        <v>182</v>
      </c>
      <c r="B30" s="27">
        <v>45022</v>
      </c>
      <c r="C30" s="2" t="s">
        <v>198</v>
      </c>
      <c r="F30" s="4">
        <v>0.1</v>
      </c>
      <c r="G30" s="5">
        <v>250</v>
      </c>
      <c r="H30" s="4">
        <v>1.1000000000000001</v>
      </c>
      <c r="I30" s="5">
        <v>400</v>
      </c>
      <c r="J30" s="25">
        <v>1.25</v>
      </c>
      <c r="K30" s="26">
        <v>0</v>
      </c>
      <c r="L30" s="26">
        <v>3005</v>
      </c>
      <c r="M30" s="26">
        <v>99981</v>
      </c>
      <c r="N30" s="26">
        <v>786</v>
      </c>
      <c r="O30" s="26">
        <v>0</v>
      </c>
      <c r="P30" s="26">
        <v>378835</v>
      </c>
      <c r="Q30" s="26">
        <v>33130</v>
      </c>
      <c r="R30" s="26">
        <v>0</v>
      </c>
      <c r="S30" s="26">
        <v>0</v>
      </c>
      <c r="T30" s="26">
        <v>10314</v>
      </c>
      <c r="U30" s="26">
        <v>125040</v>
      </c>
      <c r="V30" s="26">
        <v>0</v>
      </c>
      <c r="W30" s="26">
        <v>23130</v>
      </c>
      <c r="X30" s="26">
        <v>18958</v>
      </c>
      <c r="Y30" s="26">
        <v>5617</v>
      </c>
      <c r="Z30" s="26">
        <v>42246</v>
      </c>
      <c r="AA30" s="26">
        <v>0</v>
      </c>
      <c r="AB30" s="26">
        <v>92571</v>
      </c>
      <c r="AC30" s="26">
        <v>6853</v>
      </c>
      <c r="AD30" s="26">
        <v>0</v>
      </c>
      <c r="AE30" s="26">
        <v>227386</v>
      </c>
      <c r="AF30" s="26">
        <v>12043</v>
      </c>
      <c r="AG30" s="26">
        <v>0</v>
      </c>
      <c r="AH30" s="26">
        <v>31867</v>
      </c>
    </row>
    <row r="31" spans="1:34">
      <c r="A31" s="2" t="s">
        <v>183</v>
      </c>
      <c r="B31" s="27">
        <v>45022</v>
      </c>
      <c r="C31" s="2" t="s">
        <v>198</v>
      </c>
      <c r="F31" s="4">
        <v>0.1</v>
      </c>
      <c r="G31" s="5">
        <v>250</v>
      </c>
      <c r="H31" s="4">
        <v>1.1000000000000001</v>
      </c>
      <c r="I31" s="5">
        <v>400</v>
      </c>
      <c r="J31" s="25">
        <v>1.25</v>
      </c>
      <c r="K31" s="26">
        <v>0</v>
      </c>
      <c r="L31" s="26">
        <v>3930</v>
      </c>
      <c r="M31" s="26">
        <v>77050</v>
      </c>
      <c r="N31" s="26">
        <v>582</v>
      </c>
      <c r="O31" s="26">
        <v>0</v>
      </c>
      <c r="P31" s="26">
        <v>277273</v>
      </c>
      <c r="Q31" s="26">
        <v>32024</v>
      </c>
      <c r="R31" s="26">
        <v>0</v>
      </c>
      <c r="S31" s="26">
        <v>5897</v>
      </c>
      <c r="T31" s="26">
        <v>10063</v>
      </c>
      <c r="U31" s="26">
        <v>99122</v>
      </c>
      <c r="V31" s="26">
        <v>0</v>
      </c>
      <c r="W31" s="26">
        <v>24734</v>
      </c>
      <c r="X31" s="26">
        <v>13370</v>
      </c>
      <c r="Y31" s="26">
        <v>5132</v>
      </c>
      <c r="Z31" s="26">
        <v>38817</v>
      </c>
      <c r="AA31" s="26">
        <v>0</v>
      </c>
      <c r="AB31" s="26">
        <v>88337</v>
      </c>
      <c r="AC31" s="26">
        <v>6487</v>
      </c>
      <c r="AD31" s="26">
        <v>0</v>
      </c>
      <c r="AE31" s="26">
        <v>171140</v>
      </c>
      <c r="AF31" s="26">
        <v>8285</v>
      </c>
      <c r="AG31" s="26">
        <v>0</v>
      </c>
      <c r="AH31" s="26">
        <v>22072</v>
      </c>
    </row>
    <row r="32" spans="1:34">
      <c r="A32" s="2" t="s">
        <v>184</v>
      </c>
      <c r="B32" s="27">
        <v>45022</v>
      </c>
      <c r="C32" s="2" t="s">
        <v>198</v>
      </c>
      <c r="F32" s="4">
        <v>0.1</v>
      </c>
      <c r="G32" s="5">
        <v>250</v>
      </c>
      <c r="H32" s="4">
        <v>1.1000000000000001</v>
      </c>
      <c r="I32" s="5">
        <v>400</v>
      </c>
      <c r="J32" s="25">
        <v>1.25</v>
      </c>
      <c r="K32" s="26">
        <v>0</v>
      </c>
      <c r="L32" s="26">
        <v>3049</v>
      </c>
      <c r="M32" s="26">
        <v>70090</v>
      </c>
      <c r="N32" s="26">
        <v>665</v>
      </c>
      <c r="O32" s="26">
        <v>0</v>
      </c>
      <c r="P32" s="26">
        <v>271996</v>
      </c>
      <c r="Q32" s="26">
        <v>31248</v>
      </c>
      <c r="R32" s="26">
        <v>0</v>
      </c>
      <c r="S32" s="26">
        <v>4217</v>
      </c>
      <c r="T32" s="26">
        <v>8478</v>
      </c>
      <c r="U32" s="26">
        <v>95890</v>
      </c>
      <c r="V32" s="26">
        <v>0</v>
      </c>
      <c r="W32" s="26">
        <v>25802</v>
      </c>
      <c r="X32" s="26">
        <v>13401</v>
      </c>
      <c r="Y32" s="26">
        <v>4772</v>
      </c>
      <c r="Z32" s="26">
        <v>40773</v>
      </c>
      <c r="AA32" s="26">
        <v>0</v>
      </c>
      <c r="AB32" s="26">
        <v>93396</v>
      </c>
      <c r="AC32" s="26">
        <v>6361</v>
      </c>
      <c r="AD32" s="26">
        <v>0</v>
      </c>
      <c r="AE32" s="26">
        <v>172366</v>
      </c>
      <c r="AF32" s="26">
        <v>9131</v>
      </c>
      <c r="AG32" s="26">
        <v>0</v>
      </c>
      <c r="AH32" s="26">
        <v>22884</v>
      </c>
    </row>
    <row r="33" spans="1:34">
      <c r="A33" s="2" t="s">
        <v>185</v>
      </c>
      <c r="B33" s="27">
        <v>45022</v>
      </c>
      <c r="C33" s="2" t="s">
        <v>198</v>
      </c>
      <c r="F33" s="4">
        <v>0.1</v>
      </c>
      <c r="G33" s="5">
        <v>250</v>
      </c>
      <c r="H33" s="4">
        <v>1.1000000000000001</v>
      </c>
      <c r="I33" s="5">
        <v>400</v>
      </c>
      <c r="J33" s="25">
        <v>1.25</v>
      </c>
      <c r="K33" s="26">
        <v>0</v>
      </c>
      <c r="L33" s="26">
        <v>2797</v>
      </c>
      <c r="M33" s="26">
        <v>73270</v>
      </c>
      <c r="N33" s="26">
        <v>442</v>
      </c>
      <c r="O33" s="26">
        <v>0</v>
      </c>
      <c r="P33" s="26">
        <v>276057</v>
      </c>
      <c r="Q33" s="26">
        <v>31174</v>
      </c>
      <c r="R33" s="26">
        <v>0</v>
      </c>
      <c r="S33" s="26">
        <v>5326</v>
      </c>
      <c r="T33" s="26">
        <v>8612</v>
      </c>
      <c r="U33" s="26">
        <v>92239</v>
      </c>
      <c r="V33" s="26">
        <v>0</v>
      </c>
      <c r="W33" s="26">
        <v>24559</v>
      </c>
      <c r="X33" s="26">
        <v>12905</v>
      </c>
      <c r="Y33" s="26">
        <v>5011</v>
      </c>
      <c r="Z33" s="26">
        <v>42247</v>
      </c>
      <c r="AA33" s="26">
        <v>0</v>
      </c>
      <c r="AB33" s="26">
        <v>89867</v>
      </c>
      <c r="AC33" s="26">
        <v>6376</v>
      </c>
      <c r="AD33" s="26">
        <v>0</v>
      </c>
      <c r="AE33" s="26">
        <v>174574</v>
      </c>
      <c r="AF33" s="26">
        <v>9025</v>
      </c>
      <c r="AG33" s="26">
        <v>0</v>
      </c>
      <c r="AH33" s="26">
        <v>27467</v>
      </c>
    </row>
    <row r="34" spans="1:34">
      <c r="A34" s="2" t="s">
        <v>186</v>
      </c>
      <c r="B34" s="27">
        <v>45022</v>
      </c>
      <c r="C34" s="2" t="s">
        <v>198</v>
      </c>
      <c r="F34" s="4">
        <v>0.1</v>
      </c>
      <c r="G34" s="5">
        <v>250</v>
      </c>
      <c r="H34" s="4">
        <v>1.1000000000000001</v>
      </c>
      <c r="I34" s="5">
        <v>400</v>
      </c>
      <c r="J34" s="25">
        <v>1.25</v>
      </c>
      <c r="K34" s="26">
        <v>0</v>
      </c>
      <c r="L34" s="26">
        <v>1868</v>
      </c>
      <c r="M34" s="26">
        <v>61773</v>
      </c>
      <c r="N34" s="26">
        <v>0</v>
      </c>
      <c r="O34" s="26">
        <v>0</v>
      </c>
      <c r="P34" s="26">
        <v>261321</v>
      </c>
      <c r="Q34" s="26">
        <v>29163</v>
      </c>
      <c r="R34" s="26">
        <v>0</v>
      </c>
      <c r="S34" s="26">
        <v>0</v>
      </c>
      <c r="T34" s="26">
        <v>8265</v>
      </c>
      <c r="U34" s="26">
        <v>86614</v>
      </c>
      <c r="V34" s="26">
        <v>0</v>
      </c>
      <c r="W34" s="26">
        <v>22836</v>
      </c>
      <c r="X34" s="26">
        <v>13790</v>
      </c>
      <c r="Y34" s="26">
        <v>4522</v>
      </c>
      <c r="Z34" s="26">
        <v>39052</v>
      </c>
      <c r="AA34" s="26">
        <v>0</v>
      </c>
      <c r="AB34" s="26">
        <v>89769</v>
      </c>
      <c r="AC34" s="26">
        <v>5847</v>
      </c>
      <c r="AD34" s="26">
        <v>0</v>
      </c>
      <c r="AE34" s="26">
        <v>163539</v>
      </c>
      <c r="AF34" s="26">
        <v>8705</v>
      </c>
      <c r="AG34" s="26">
        <v>0</v>
      </c>
      <c r="AH34" s="26">
        <v>24686</v>
      </c>
    </row>
    <row r="35" spans="1:34">
      <c r="A35" s="2" t="s">
        <v>187</v>
      </c>
      <c r="B35" s="27">
        <v>45022</v>
      </c>
      <c r="C35" s="2" t="s">
        <v>198</v>
      </c>
      <c r="F35" s="4">
        <v>0.1</v>
      </c>
      <c r="G35" s="5">
        <v>250</v>
      </c>
      <c r="H35" s="4">
        <v>1.1000000000000001</v>
      </c>
      <c r="I35" s="5">
        <v>400</v>
      </c>
      <c r="J35" s="25">
        <v>1.25</v>
      </c>
      <c r="K35" s="26">
        <v>0</v>
      </c>
      <c r="L35" s="26">
        <v>2831</v>
      </c>
      <c r="M35" s="26">
        <v>62975</v>
      </c>
      <c r="N35" s="26">
        <v>0</v>
      </c>
      <c r="O35" s="26">
        <v>0</v>
      </c>
      <c r="P35" s="26">
        <v>270359</v>
      </c>
      <c r="Q35" s="26">
        <v>29040</v>
      </c>
      <c r="R35" s="26">
        <v>0</v>
      </c>
      <c r="S35" s="26">
        <v>3910</v>
      </c>
      <c r="T35" s="26">
        <v>7587</v>
      </c>
      <c r="U35" s="26">
        <v>92324</v>
      </c>
      <c r="V35" s="26">
        <v>0</v>
      </c>
      <c r="W35" s="26">
        <v>24254</v>
      </c>
      <c r="X35" s="26">
        <v>14382</v>
      </c>
      <c r="Y35" s="26">
        <v>4444</v>
      </c>
      <c r="Z35" s="26">
        <v>38908</v>
      </c>
      <c r="AA35" s="26">
        <v>0</v>
      </c>
      <c r="AB35" s="26">
        <v>89098</v>
      </c>
      <c r="AC35" s="26">
        <v>5540</v>
      </c>
      <c r="AD35" s="26">
        <v>0</v>
      </c>
      <c r="AE35" s="26">
        <v>167197</v>
      </c>
      <c r="AF35" s="26">
        <v>8525</v>
      </c>
      <c r="AG35" s="26">
        <v>0</v>
      </c>
      <c r="AH35" s="26">
        <v>24953</v>
      </c>
    </row>
    <row r="36" spans="1:34">
      <c r="A36" s="2" t="s">
        <v>188</v>
      </c>
      <c r="B36" s="27">
        <v>45022</v>
      </c>
      <c r="C36" s="2" t="s">
        <v>198</v>
      </c>
      <c r="F36" s="4">
        <v>0.1</v>
      </c>
      <c r="G36" s="5">
        <v>250</v>
      </c>
      <c r="H36" s="4">
        <v>1.1000000000000001</v>
      </c>
      <c r="I36" s="5">
        <v>400</v>
      </c>
      <c r="J36" s="25">
        <v>1.25</v>
      </c>
      <c r="K36" s="26">
        <v>0</v>
      </c>
      <c r="L36" s="26">
        <v>0</v>
      </c>
      <c r="M36" s="26">
        <v>338841</v>
      </c>
      <c r="N36" s="26">
        <v>560</v>
      </c>
      <c r="O36" s="26">
        <v>0</v>
      </c>
      <c r="P36" s="26">
        <v>1145850</v>
      </c>
      <c r="Q36" s="26">
        <v>43163</v>
      </c>
      <c r="R36" s="26">
        <v>7472</v>
      </c>
      <c r="S36" s="26">
        <v>0</v>
      </c>
      <c r="T36" s="26">
        <v>23455</v>
      </c>
      <c r="U36" s="26">
        <v>266199</v>
      </c>
      <c r="V36" s="26">
        <v>9089</v>
      </c>
      <c r="W36" s="26">
        <v>45938</v>
      </c>
      <c r="X36" s="26">
        <v>75397</v>
      </c>
      <c r="Y36" s="26">
        <v>10590</v>
      </c>
      <c r="Z36" s="26">
        <v>60425</v>
      </c>
      <c r="AA36" s="26">
        <v>0</v>
      </c>
      <c r="AB36" s="26">
        <v>89884</v>
      </c>
      <c r="AC36" s="26">
        <v>11360</v>
      </c>
      <c r="AD36" s="26">
        <v>0</v>
      </c>
      <c r="AE36" s="26">
        <v>608480</v>
      </c>
      <c r="AF36" s="26">
        <v>35073</v>
      </c>
      <c r="AG36" s="26">
        <v>4909</v>
      </c>
      <c r="AH36" s="26">
        <v>87780</v>
      </c>
    </row>
    <row r="37" spans="1:34">
      <c r="A37" s="2" t="s">
        <v>189</v>
      </c>
      <c r="B37" s="27">
        <v>45022</v>
      </c>
      <c r="C37" s="2" t="s">
        <v>198</v>
      </c>
      <c r="F37" s="4">
        <v>0.1</v>
      </c>
      <c r="G37" s="5">
        <v>250</v>
      </c>
      <c r="H37" s="4">
        <v>1.1000000000000001</v>
      </c>
      <c r="I37" s="5">
        <v>400</v>
      </c>
      <c r="J37" s="25">
        <v>1.25</v>
      </c>
      <c r="K37" s="26">
        <v>0</v>
      </c>
      <c r="L37" s="26">
        <v>0</v>
      </c>
      <c r="M37" s="26">
        <v>484331</v>
      </c>
      <c r="N37" s="26">
        <v>700</v>
      </c>
      <c r="O37" s="26">
        <v>0</v>
      </c>
      <c r="P37" s="26">
        <v>1619233</v>
      </c>
      <c r="Q37" s="26">
        <v>56395</v>
      </c>
      <c r="R37" s="26">
        <v>11475</v>
      </c>
      <c r="S37" s="26">
        <v>0</v>
      </c>
      <c r="T37" s="26">
        <v>48231</v>
      </c>
      <c r="U37" s="26">
        <v>323571</v>
      </c>
      <c r="V37" s="26">
        <v>14324</v>
      </c>
      <c r="W37" s="26">
        <v>73466</v>
      </c>
      <c r="X37" s="26">
        <v>72360</v>
      </c>
      <c r="Y37" s="26">
        <v>18904</v>
      </c>
      <c r="Z37" s="26">
        <v>116990</v>
      </c>
      <c r="AA37" s="26">
        <v>0</v>
      </c>
      <c r="AB37" s="26">
        <v>91511</v>
      </c>
      <c r="AC37" s="26">
        <v>24274</v>
      </c>
      <c r="AD37" s="26">
        <v>6986</v>
      </c>
      <c r="AE37" s="26">
        <v>967336</v>
      </c>
      <c r="AF37" s="26">
        <v>47285</v>
      </c>
      <c r="AG37" s="26">
        <v>16462</v>
      </c>
      <c r="AH37" s="26">
        <v>116751</v>
      </c>
    </row>
    <row r="38" spans="1:34">
      <c r="A38" s="2" t="s">
        <v>190</v>
      </c>
      <c r="B38" s="27">
        <v>45022</v>
      </c>
      <c r="C38" s="2" t="s">
        <v>198</v>
      </c>
      <c r="F38" s="4">
        <v>0.1</v>
      </c>
      <c r="G38" s="5">
        <v>250</v>
      </c>
      <c r="H38" s="4">
        <v>1.1000000000000001</v>
      </c>
      <c r="I38" s="5">
        <v>400</v>
      </c>
      <c r="J38" s="25">
        <v>1.25</v>
      </c>
      <c r="K38" s="26">
        <v>0</v>
      </c>
      <c r="L38" s="26">
        <v>2926</v>
      </c>
      <c r="M38" s="26">
        <v>632206</v>
      </c>
      <c r="N38" s="26">
        <v>2455</v>
      </c>
      <c r="O38" s="26">
        <v>0</v>
      </c>
      <c r="P38" s="26">
        <v>1899304</v>
      </c>
      <c r="Q38" s="26">
        <v>0</v>
      </c>
      <c r="R38" s="26">
        <v>28103</v>
      </c>
      <c r="S38" s="26">
        <v>0</v>
      </c>
      <c r="T38" s="26">
        <v>47841</v>
      </c>
      <c r="U38" s="26">
        <v>383507</v>
      </c>
      <c r="V38" s="26">
        <v>16820</v>
      </c>
      <c r="W38" s="26">
        <v>60855</v>
      </c>
      <c r="X38" s="26">
        <v>131264</v>
      </c>
      <c r="Y38" s="26">
        <v>15544</v>
      </c>
      <c r="Z38" s="26">
        <v>80961</v>
      </c>
      <c r="AA38" s="26">
        <v>14593</v>
      </c>
      <c r="AB38" s="26">
        <v>92562</v>
      </c>
      <c r="AC38" s="26">
        <v>20910</v>
      </c>
      <c r="AD38" s="26">
        <v>6864</v>
      </c>
      <c r="AE38" s="26">
        <v>1036399</v>
      </c>
      <c r="AF38" s="26">
        <v>58762</v>
      </c>
      <c r="AG38" s="26">
        <v>9401</v>
      </c>
      <c r="AH38" s="26">
        <v>139587</v>
      </c>
    </row>
    <row r="39" spans="1:34">
      <c r="A39" s="2" t="s">
        <v>191</v>
      </c>
      <c r="B39" s="27">
        <v>45022</v>
      </c>
      <c r="C39" s="2" t="s">
        <v>198</v>
      </c>
      <c r="F39" s="4">
        <v>0.1</v>
      </c>
      <c r="G39" s="5">
        <v>250</v>
      </c>
      <c r="H39" s="4">
        <v>1.1000000000000001</v>
      </c>
      <c r="I39" s="5">
        <v>400</v>
      </c>
      <c r="J39" s="25">
        <v>1.25</v>
      </c>
      <c r="K39" s="26">
        <v>0</v>
      </c>
      <c r="L39" s="26">
        <v>3299</v>
      </c>
      <c r="M39" s="26">
        <v>691031</v>
      </c>
      <c r="N39" s="26">
        <v>1461</v>
      </c>
      <c r="O39" s="26">
        <v>0</v>
      </c>
      <c r="P39" s="26">
        <v>2077320</v>
      </c>
      <c r="Q39" s="26">
        <v>0</v>
      </c>
      <c r="R39" s="26">
        <v>32841</v>
      </c>
      <c r="S39" s="26">
        <v>0</v>
      </c>
      <c r="T39" s="26">
        <v>56486</v>
      </c>
      <c r="U39" s="26">
        <v>421923</v>
      </c>
      <c r="V39" s="26">
        <v>17833</v>
      </c>
      <c r="W39" s="26">
        <v>64825</v>
      </c>
      <c r="X39" s="26">
        <v>130705</v>
      </c>
      <c r="Y39" s="26">
        <v>15169</v>
      </c>
      <c r="Z39" s="26">
        <v>69848</v>
      </c>
      <c r="AA39" s="26">
        <v>14388</v>
      </c>
      <c r="AB39" s="26">
        <v>92885</v>
      </c>
      <c r="AC39" s="26">
        <v>22505</v>
      </c>
      <c r="AD39" s="26">
        <v>8521</v>
      </c>
      <c r="AE39" s="26">
        <v>1140865</v>
      </c>
      <c r="AF39" s="26">
        <v>64697</v>
      </c>
      <c r="AG39" s="26">
        <v>8902</v>
      </c>
      <c r="AH39" s="26">
        <v>156768</v>
      </c>
    </row>
    <row r="40" spans="1:34">
      <c r="A40" s="2" t="s">
        <v>192</v>
      </c>
      <c r="B40" s="27">
        <v>45022</v>
      </c>
      <c r="C40" s="2" t="s">
        <v>198</v>
      </c>
      <c r="F40" s="4">
        <v>0.1</v>
      </c>
      <c r="G40" s="5">
        <v>250</v>
      </c>
      <c r="H40" s="4">
        <v>1.1000000000000001</v>
      </c>
      <c r="I40" s="5">
        <v>400</v>
      </c>
      <c r="J40" s="25">
        <v>1.25</v>
      </c>
      <c r="K40" s="26">
        <v>0</v>
      </c>
      <c r="L40" s="26">
        <v>9317</v>
      </c>
      <c r="M40" s="26">
        <v>713040</v>
      </c>
      <c r="N40" s="26">
        <v>1583</v>
      </c>
      <c r="O40" s="26">
        <v>0</v>
      </c>
      <c r="P40" s="26">
        <v>2160850</v>
      </c>
      <c r="Q40" s="26">
        <v>0</v>
      </c>
      <c r="R40" s="26">
        <v>32161</v>
      </c>
      <c r="S40" s="26">
        <v>0</v>
      </c>
      <c r="T40" s="26">
        <v>56411</v>
      </c>
      <c r="U40" s="26">
        <v>420044</v>
      </c>
      <c r="V40" s="26">
        <v>18526</v>
      </c>
      <c r="W40" s="26">
        <v>64065</v>
      </c>
      <c r="X40" s="26">
        <v>158020</v>
      </c>
      <c r="Y40" s="26">
        <v>16777</v>
      </c>
      <c r="Z40" s="26">
        <v>84577</v>
      </c>
      <c r="AA40" s="26">
        <v>17419</v>
      </c>
      <c r="AB40" s="26">
        <v>90638</v>
      </c>
      <c r="AC40" s="26">
        <v>21115</v>
      </c>
      <c r="AD40" s="26">
        <v>8609</v>
      </c>
      <c r="AE40" s="26">
        <v>1209600</v>
      </c>
      <c r="AF40" s="26">
        <v>68274</v>
      </c>
      <c r="AG40" s="26">
        <v>16782</v>
      </c>
      <c r="AH40" s="26">
        <v>163674</v>
      </c>
    </row>
    <row r="41" spans="1:34">
      <c r="A41" s="2" t="s">
        <v>193</v>
      </c>
      <c r="B41" s="27">
        <v>45022</v>
      </c>
      <c r="C41" s="2" t="s">
        <v>198</v>
      </c>
      <c r="F41" s="4">
        <v>0.1</v>
      </c>
      <c r="G41" s="5">
        <v>250</v>
      </c>
      <c r="H41" s="4">
        <v>1.1000000000000001</v>
      </c>
      <c r="I41" s="5">
        <v>400</v>
      </c>
      <c r="J41" s="25">
        <v>1.25</v>
      </c>
      <c r="K41" s="26">
        <v>0</v>
      </c>
      <c r="L41" s="26">
        <v>2259</v>
      </c>
      <c r="M41" s="26">
        <v>719430</v>
      </c>
      <c r="N41" s="26">
        <v>1345</v>
      </c>
      <c r="O41" s="26">
        <v>0</v>
      </c>
      <c r="P41" s="26">
        <v>2032497</v>
      </c>
      <c r="Q41" s="26">
        <v>0</v>
      </c>
      <c r="R41" s="26">
        <v>27398</v>
      </c>
      <c r="S41" s="26">
        <v>0</v>
      </c>
      <c r="T41" s="26">
        <v>67365</v>
      </c>
      <c r="U41" s="26">
        <v>399144</v>
      </c>
      <c r="V41" s="26">
        <v>15891</v>
      </c>
      <c r="W41" s="26">
        <v>65302</v>
      </c>
      <c r="X41" s="26">
        <v>122253</v>
      </c>
      <c r="Y41" s="26">
        <v>16216</v>
      </c>
      <c r="Z41" s="26">
        <v>89818</v>
      </c>
      <c r="AA41" s="26">
        <v>14519</v>
      </c>
      <c r="AB41" s="26">
        <v>88940</v>
      </c>
      <c r="AC41" s="26">
        <v>22496</v>
      </c>
      <c r="AD41" s="26">
        <v>8529</v>
      </c>
      <c r="AE41" s="26">
        <v>1154644</v>
      </c>
      <c r="AF41" s="26">
        <v>66633</v>
      </c>
      <c r="AG41" s="26">
        <v>16300</v>
      </c>
      <c r="AH41" s="26">
        <v>153371</v>
      </c>
    </row>
    <row r="42" spans="1:34">
      <c r="A42" s="2" t="s">
        <v>194</v>
      </c>
      <c r="B42" s="27">
        <v>45022</v>
      </c>
      <c r="C42" s="2" t="s">
        <v>198</v>
      </c>
      <c r="F42" s="4">
        <v>0.1</v>
      </c>
      <c r="G42" s="5">
        <v>250</v>
      </c>
      <c r="H42" s="4">
        <v>1.1000000000000001</v>
      </c>
      <c r="I42" s="5">
        <v>400</v>
      </c>
      <c r="J42" s="25">
        <v>1.25</v>
      </c>
      <c r="K42" s="26">
        <v>0</v>
      </c>
      <c r="L42" s="26">
        <v>14222</v>
      </c>
      <c r="M42" s="26">
        <v>735821</v>
      </c>
      <c r="N42" s="26">
        <v>1161</v>
      </c>
      <c r="O42" s="26">
        <v>0</v>
      </c>
      <c r="P42" s="26">
        <v>2108129</v>
      </c>
      <c r="Q42" s="26">
        <v>0</v>
      </c>
      <c r="R42" s="26">
        <v>29712</v>
      </c>
      <c r="S42" s="26">
        <v>0</v>
      </c>
      <c r="T42" s="26">
        <v>54157</v>
      </c>
      <c r="U42" s="26">
        <v>436679</v>
      </c>
      <c r="V42" s="26">
        <v>16363</v>
      </c>
      <c r="W42" s="26">
        <v>58974</v>
      </c>
      <c r="X42" s="26">
        <v>150441</v>
      </c>
      <c r="Y42" s="26">
        <v>15926</v>
      </c>
      <c r="Z42" s="26">
        <v>95123</v>
      </c>
      <c r="AA42" s="26">
        <v>16328</v>
      </c>
      <c r="AB42" s="26">
        <v>91092</v>
      </c>
      <c r="AC42" s="26">
        <v>21743</v>
      </c>
      <c r="AD42" s="26">
        <v>8836</v>
      </c>
      <c r="AE42" s="26">
        <v>1163299</v>
      </c>
      <c r="AF42" s="26">
        <v>66383</v>
      </c>
      <c r="AG42" s="26">
        <v>14398</v>
      </c>
      <c r="AH42" s="26">
        <v>152219</v>
      </c>
    </row>
    <row r="43" spans="1:34">
      <c r="A43" s="2" t="s">
        <v>195</v>
      </c>
      <c r="B43" s="27">
        <v>45022</v>
      </c>
      <c r="C43" s="2" t="s">
        <v>198</v>
      </c>
      <c r="F43" s="4">
        <v>0.1</v>
      </c>
      <c r="G43" s="5">
        <v>250</v>
      </c>
      <c r="H43" s="4">
        <v>1.1000000000000001</v>
      </c>
      <c r="I43" s="5">
        <v>400</v>
      </c>
      <c r="J43" s="25">
        <v>1.25</v>
      </c>
      <c r="K43" s="26">
        <v>0</v>
      </c>
      <c r="L43" s="26">
        <v>11880</v>
      </c>
      <c r="M43" s="26">
        <v>704775</v>
      </c>
      <c r="N43" s="26">
        <v>1402</v>
      </c>
      <c r="O43" s="26">
        <v>0</v>
      </c>
      <c r="P43" s="26">
        <v>2172327</v>
      </c>
      <c r="Q43" s="26">
        <v>0</v>
      </c>
      <c r="R43" s="26">
        <v>33757</v>
      </c>
      <c r="S43" s="26">
        <v>0</v>
      </c>
      <c r="T43" s="26">
        <v>50712</v>
      </c>
      <c r="U43" s="26">
        <v>462917</v>
      </c>
      <c r="V43" s="26">
        <v>18489</v>
      </c>
      <c r="W43" s="26">
        <v>83272</v>
      </c>
      <c r="X43" s="26">
        <v>140188</v>
      </c>
      <c r="Y43" s="26">
        <v>16207</v>
      </c>
      <c r="Z43" s="26">
        <v>99994</v>
      </c>
      <c r="AA43" s="26">
        <v>13918</v>
      </c>
      <c r="AB43" s="26">
        <v>90365</v>
      </c>
      <c r="AC43" s="26">
        <v>24521</v>
      </c>
      <c r="AD43" s="26">
        <v>9052</v>
      </c>
      <c r="AE43" s="26">
        <v>1192955</v>
      </c>
      <c r="AF43" s="26">
        <v>67889</v>
      </c>
      <c r="AG43" s="26">
        <v>17396</v>
      </c>
      <c r="AH43" s="26">
        <v>154818</v>
      </c>
    </row>
    <row r="44" spans="1:34">
      <c r="A44" s="2" t="s">
        <v>196</v>
      </c>
      <c r="B44" s="27">
        <v>45022</v>
      </c>
      <c r="C44" s="2" t="s">
        <v>198</v>
      </c>
      <c r="F44" s="4">
        <v>0.1</v>
      </c>
      <c r="G44" s="5">
        <v>250</v>
      </c>
      <c r="H44" s="4">
        <v>1.1000000000000001</v>
      </c>
      <c r="I44" s="5">
        <v>400</v>
      </c>
      <c r="J44" s="25">
        <v>1.25</v>
      </c>
      <c r="K44" s="26">
        <v>0</v>
      </c>
      <c r="L44" s="26">
        <v>5485</v>
      </c>
      <c r="M44" s="26">
        <v>787979</v>
      </c>
      <c r="N44" s="26">
        <v>1272</v>
      </c>
      <c r="O44" s="26">
        <v>0</v>
      </c>
      <c r="P44" s="26">
        <v>2331200</v>
      </c>
      <c r="Q44" s="26">
        <v>0</v>
      </c>
      <c r="R44" s="26">
        <v>32411</v>
      </c>
      <c r="S44" s="26">
        <v>0</v>
      </c>
      <c r="T44" s="26">
        <v>51227</v>
      </c>
      <c r="U44" s="26">
        <v>476409</v>
      </c>
      <c r="V44" s="26">
        <v>18358</v>
      </c>
      <c r="W44" s="26">
        <v>68829</v>
      </c>
      <c r="X44" s="26">
        <v>147139</v>
      </c>
      <c r="Y44" s="26">
        <v>16989</v>
      </c>
      <c r="Z44" s="26">
        <v>92491</v>
      </c>
      <c r="AA44" s="26">
        <v>16123</v>
      </c>
      <c r="AB44" s="26">
        <v>94816</v>
      </c>
      <c r="AC44" s="26">
        <v>23530</v>
      </c>
      <c r="AD44" s="26">
        <v>9619</v>
      </c>
      <c r="AE44" s="26">
        <v>1233277</v>
      </c>
      <c r="AF44" s="26">
        <v>72944</v>
      </c>
      <c r="AG44" s="26">
        <v>16240</v>
      </c>
      <c r="AH44" s="26">
        <v>171431</v>
      </c>
    </row>
    <row r="45" spans="1:34">
      <c r="A45" s="2" t="s">
        <v>197</v>
      </c>
      <c r="B45" s="27">
        <v>45022</v>
      </c>
      <c r="C45" s="2" t="s">
        <v>198</v>
      </c>
      <c r="F45" s="4">
        <v>0.1</v>
      </c>
      <c r="G45" s="5">
        <v>250</v>
      </c>
      <c r="H45" s="4">
        <v>1.1000000000000001</v>
      </c>
      <c r="I45" s="5">
        <v>400</v>
      </c>
      <c r="J45" s="25">
        <v>1.25</v>
      </c>
      <c r="K45" s="26">
        <v>0</v>
      </c>
      <c r="L45" s="26">
        <v>6389</v>
      </c>
      <c r="M45" s="26">
        <v>551483</v>
      </c>
      <c r="N45" s="26">
        <v>0</v>
      </c>
      <c r="O45" s="26">
        <v>0</v>
      </c>
      <c r="P45" s="26">
        <v>1752248</v>
      </c>
      <c r="Q45" s="26">
        <v>0</v>
      </c>
      <c r="R45" s="26">
        <v>19658</v>
      </c>
      <c r="S45" s="26">
        <v>0</v>
      </c>
      <c r="T45" s="26">
        <v>36803</v>
      </c>
      <c r="U45" s="26">
        <v>329125</v>
      </c>
      <c r="V45" s="26">
        <v>12064</v>
      </c>
      <c r="W45" s="26">
        <v>35817</v>
      </c>
      <c r="X45" s="26">
        <v>90264</v>
      </c>
      <c r="Y45" s="26">
        <v>10513</v>
      </c>
      <c r="Z45" s="26">
        <v>85446</v>
      </c>
      <c r="AA45" s="26">
        <v>4748</v>
      </c>
      <c r="AB45" s="26">
        <v>91196</v>
      </c>
      <c r="AC45" s="26">
        <v>15926</v>
      </c>
      <c r="AD45" s="26">
        <v>4388</v>
      </c>
      <c r="AE45" s="26">
        <v>962943</v>
      </c>
      <c r="AF45" s="26">
        <v>54128</v>
      </c>
      <c r="AG45" s="26">
        <v>6695</v>
      </c>
      <c r="AH45" s="26">
        <v>111809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2"/>
    <pageSetUpPr fitToPage="1"/>
  </sheetPr>
  <dimension ref="A1:AH49"/>
  <sheetViews>
    <sheetView tabSelected="1" topLeftCell="AB20" zoomScaleNormal="100" workbookViewId="0">
      <selection activeCell="AH15" sqref="AH15:AH49"/>
    </sheetView>
  </sheetViews>
  <sheetFormatPr defaultColWidth="9.109375" defaultRowHeight="13.2"/>
  <cols>
    <col min="1" max="1" width="6.88671875" style="2" customWidth="1"/>
    <col min="2" max="2" width="12.88671875" style="57" customWidth="1"/>
    <col min="3" max="3" width="10.88671875" style="2" customWidth="1"/>
    <col min="4" max="4" width="4.88671875" style="2" customWidth="1"/>
    <col min="5" max="5" width="7" style="2" customWidth="1"/>
    <col min="6" max="6" width="6.44140625" style="25" customWidth="1"/>
    <col min="7" max="7" width="8.44140625" style="25" customWidth="1"/>
    <col min="8" max="8" width="11.6640625" style="25" customWidth="1"/>
    <col min="9" max="34" width="12.88671875" style="25" customWidth="1"/>
    <col min="35" max="243" width="8.44140625" style="2" customWidth="1"/>
    <col min="244" max="16384" width="9.109375" style="2"/>
  </cols>
  <sheetData>
    <row r="1" spans="1:34" ht="20.399999999999999">
      <c r="A1" s="100" t="s">
        <v>127</v>
      </c>
      <c r="B1" s="100"/>
      <c r="C1" s="100"/>
      <c r="D1" s="100"/>
      <c r="E1" s="100"/>
      <c r="F1" s="100"/>
      <c r="G1" s="100"/>
      <c r="H1" s="100"/>
    </row>
    <row r="2" spans="1:34">
      <c r="A2" s="2" t="s">
        <v>149</v>
      </c>
    </row>
    <row r="3" spans="1:34" ht="20.399999999999999">
      <c r="A3" s="2" t="s">
        <v>128</v>
      </c>
      <c r="J3" s="58" t="s">
        <v>133</v>
      </c>
      <c r="K3" s="59"/>
      <c r="L3" s="59"/>
    </row>
    <row r="4" spans="1:34" ht="20.399999999999999">
      <c r="A4" s="2" t="s">
        <v>129</v>
      </c>
      <c r="J4" s="60" t="s">
        <v>147</v>
      </c>
      <c r="K4" s="61"/>
      <c r="L4" s="61"/>
      <c r="M4" s="61"/>
    </row>
    <row r="5" spans="1:34">
      <c r="A5" s="62" t="s">
        <v>130</v>
      </c>
      <c r="C5" s="2" t="s">
        <v>131</v>
      </c>
    </row>
    <row r="6" spans="1:34" ht="17.399999999999999">
      <c r="A6" s="63"/>
    </row>
    <row r="8" spans="1:34" ht="15.6">
      <c r="B8" s="64" t="s">
        <v>108</v>
      </c>
      <c r="C8" s="65" t="str">
        <f>'Peak Areas'!B2</f>
        <v>Schlenker Bioassay 3</v>
      </c>
    </row>
    <row r="9" spans="1:34" ht="21">
      <c r="B9" s="64"/>
      <c r="C9" s="66"/>
      <c r="L9" s="67" t="s">
        <v>101</v>
      </c>
    </row>
    <row r="10" spans="1:34" ht="17.399999999999999">
      <c r="M10" s="68" t="s">
        <v>153</v>
      </c>
    </row>
    <row r="11" spans="1:34">
      <c r="K11" s="69"/>
      <c r="L11" s="69"/>
      <c r="M11" s="69" t="s">
        <v>148</v>
      </c>
      <c r="N11" s="69"/>
      <c r="O11" s="69"/>
    </row>
    <row r="12" spans="1:34" s="18" customFormat="1">
      <c r="A12" s="70"/>
      <c r="B12" s="71"/>
      <c r="C12" s="72"/>
      <c r="D12" s="72"/>
      <c r="E12" s="72"/>
      <c r="F12" s="73" t="s">
        <v>107</v>
      </c>
      <c r="G12" s="73" t="s">
        <v>120</v>
      </c>
      <c r="H12" s="73" t="s">
        <v>77</v>
      </c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</row>
    <row r="13" spans="1:34" s="18" customFormat="1" ht="15.6">
      <c r="A13" s="74" t="s">
        <v>88</v>
      </c>
      <c r="B13" s="75" t="s">
        <v>46</v>
      </c>
      <c r="C13" s="76" t="s">
        <v>115</v>
      </c>
      <c r="D13" s="76" t="s">
        <v>90</v>
      </c>
      <c r="E13" s="76" t="s">
        <v>87</v>
      </c>
      <c r="F13" s="77" t="s">
        <v>132</v>
      </c>
      <c r="G13" s="77" t="s">
        <v>44</v>
      </c>
      <c r="H13" s="77" t="s">
        <v>43</v>
      </c>
      <c r="I13" s="77" t="s">
        <v>154</v>
      </c>
      <c r="J13" s="77" t="s">
        <v>155</v>
      </c>
      <c r="K13" s="77" t="s">
        <v>93</v>
      </c>
      <c r="L13" s="77" t="s">
        <v>6</v>
      </c>
      <c r="M13" s="77" t="s">
        <v>67</v>
      </c>
      <c r="N13" s="77" t="s">
        <v>7</v>
      </c>
      <c r="O13" s="77" t="s">
        <v>85</v>
      </c>
      <c r="P13" s="77" t="s">
        <v>102</v>
      </c>
      <c r="Q13" s="77" t="s">
        <v>118</v>
      </c>
      <c r="R13" s="77" t="s">
        <v>49</v>
      </c>
      <c r="S13" s="77" t="s">
        <v>19</v>
      </c>
      <c r="T13" s="77" t="s">
        <v>15</v>
      </c>
      <c r="U13" s="77" t="s">
        <v>52</v>
      </c>
      <c r="V13" s="77" t="s">
        <v>79</v>
      </c>
      <c r="W13" s="77" t="s">
        <v>121</v>
      </c>
      <c r="X13" s="77" t="s">
        <v>69</v>
      </c>
      <c r="Y13" s="77" t="s">
        <v>29</v>
      </c>
      <c r="Z13" s="77" t="s">
        <v>32</v>
      </c>
      <c r="AA13" s="77" t="s">
        <v>28</v>
      </c>
      <c r="AB13" s="77" t="s">
        <v>33</v>
      </c>
      <c r="AC13" s="77" t="s">
        <v>144</v>
      </c>
      <c r="AD13" s="77" t="s">
        <v>145</v>
      </c>
      <c r="AE13" s="77"/>
      <c r="AF13" s="77" t="s">
        <v>34</v>
      </c>
      <c r="AG13" s="77" t="s">
        <v>116</v>
      </c>
      <c r="AH13" s="77" t="s">
        <v>14</v>
      </c>
    </row>
    <row r="14" spans="1:34" s="18" customFormat="1">
      <c r="A14" s="78"/>
      <c r="B14" s="79"/>
      <c r="C14" s="78"/>
      <c r="D14" s="78"/>
      <c r="E14" s="78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</row>
    <row r="15" spans="1:34">
      <c r="A15" s="2" t="str">
        <f>'Peak Areas'!A11</f>
        <v>T0 A</v>
      </c>
      <c r="B15" s="57">
        <f>'Peak Areas'!B11</f>
        <v>45020</v>
      </c>
      <c r="C15" s="2" t="str">
        <f>'Peak Areas'!C11</f>
        <v>Clambank</v>
      </c>
      <c r="D15" s="2">
        <f>'Peak Areas'!D11</f>
        <v>0</v>
      </c>
      <c r="E15" s="2">
        <f>'Peak Areas'!E11</f>
        <v>0</v>
      </c>
      <c r="F15" s="25">
        <f>'Peak Areas'!F11</f>
        <v>0.1</v>
      </c>
      <c r="G15" s="25">
        <f>((1/'Peak Areas'!$G11)*(('Peak Areas'!$H11+('Internal Standard'!$E$10/1000))/'Peak Areas'!$F11)*'Peak Areas'!$J11)*H15</f>
        <v>6.2741299600395942E-2</v>
      </c>
      <c r="H15" s="25">
        <f>(('Internal Standard'!$F$13*('Peak Areas'!G11/'Internal Standard'!$C$10))/'Peak Areas'!AB11)</f>
        <v>1.0456883266732655</v>
      </c>
      <c r="I15" s="25">
        <f>IF('Peak Areas'!L11=0,0,((('Peak Areas'!L11*Coefficients!$G$21+Coefficients!$H$21)*$G15)))</f>
        <v>3.531435807864404E-2</v>
      </c>
      <c r="J15" s="25">
        <f>IF('Peak Areas'!M11=0,0,((('Peak Areas'!M11*Coefficients!$G$20+Coefficients!$H$20)*$G15)))</f>
        <v>0.36372096311479468</v>
      </c>
      <c r="K15" s="25">
        <f>IF('Peak Areas'!N11=0,0,((('Peak Areas'!N11*Coefficients!$G$41+Coefficients!$H$41)*$G15)))</f>
        <v>8.4007432482195943E-2</v>
      </c>
      <c r="L15" s="25">
        <f>IF('Peak Areas'!O11=0,0,((('Peak Areas'!O11*Coefficients!$G$10+Coefficients!$H$10)*$G15)))</f>
        <v>0</v>
      </c>
      <c r="M15" s="25">
        <f>IF('Peak Areas'!P11=0,0,((('Peak Areas'!P11*Coefficients!$G$32+Coefficients!$H$32)*$G15)))</f>
        <v>1.7896363014032832</v>
      </c>
      <c r="N15" s="25">
        <f>IF('Peak Areas'!Q11=0,0,((('Peak Areas'!Q11*Coefficients!$G$11+Coefficients!$H$11)*$G15)))</f>
        <v>0.17224159211290441</v>
      </c>
      <c r="O15" s="25">
        <f>IF('Peak Areas'!R11=0,0,((('Peak Areas'!R11*Coefficients!$G$39+Coefficients!$H$39)*$G15)))</f>
        <v>0</v>
      </c>
      <c r="P15" s="25">
        <f>IF('Peak Areas'!S11=0,0,((('Peak Areas'!S11*Coefficients!$G$46+Coefficients!$H$46)*$G15)))</f>
        <v>9.7513664711284115E-2</v>
      </c>
      <c r="Q15" s="25">
        <f>IF('Peak Areas'!T11=0,0,((('Peak Areas'!T11*Coefficients!$G$51+Coefficients!$H$51)*$G15)))</f>
        <v>8.1792579463848741E-2</v>
      </c>
      <c r="R15" s="25">
        <f>IF('Peak Areas'!U11=0,0,((('Peak Areas'!U11*Coefficients!$G$26+Coefficients!$H$26)*$G15)))</f>
        <v>0.32183239497046745</v>
      </c>
      <c r="S15" s="25">
        <f>IF('Peak Areas'!V11=0,0,((('Peak Areas'!V11*Coefficients!$G$13+Coefficients!$H$13)*$G15)))</f>
        <v>0</v>
      </c>
      <c r="T15" s="25">
        <f>IF('Peak Areas'!W11=0,0,((('Peak Areas'!W11*Coefficients!$G$12+Coefficients!$H$12)*$G15)))</f>
        <v>9.8443753355245231E-2</v>
      </c>
      <c r="U15" s="25">
        <f>IF('Peak Areas'!X11=0,0,((('Peak Areas'!X11*Coefficients!$G$27+Coefficients!$H$27)*$G15)))</f>
        <v>6.7132614210768313E-2</v>
      </c>
      <c r="V15" s="25">
        <f>IF('Peak Areas'!Y11=0,0,((('Peak Areas'!Y11*Coefficients!$G$34+Coefficients!$H$34)*$G15)))</f>
        <v>4.1408958569432087E-2</v>
      </c>
      <c r="W15" s="25">
        <f>IF('Peak Areas'!Z11=0,0,((('Peak Areas'!Z11*Coefficients!$G$52+Coefficients!$H$52)*$G15)))</f>
        <v>0.27018405700368303</v>
      </c>
      <c r="X15" s="25">
        <f>IF('Peak Areas'!AA11=0,0,((('Peak Areas'!AA11*Coefficients!$G$33+Coefficients!$H$33)*$G15)))</f>
        <v>3.5239953319517389E-2</v>
      </c>
      <c r="Y15" s="25">
        <f>IF('Peak Areas'!AC11=0,0,((('Peak Areas'!AC11*Coefficients!$G$19+Coefficients!$H$19)*$G15)))</f>
        <v>0.25741086872144781</v>
      </c>
      <c r="Z15" s="25">
        <f>IF('Peak Areas'!AD11=0,0,((('Peak Areas'!AD11*Coefficients!$G$18+Coefficients!$H$18)*$G15)))</f>
        <v>0</v>
      </c>
      <c r="AA15" s="25">
        <f>IF('Peak Areas'!AE11=0,0,((('Peak Areas'!AE11*Coefficients!$G$18+Coefficients!$H$18)*$G15)))</f>
        <v>4.7322428529624396</v>
      </c>
      <c r="AB15" s="25">
        <f>IF('Peak Areas'!AF11=0,0,((('Peak Areas'!AF11*Coefficients!$G$18+Coefficients!$H$18)*$G15)))</f>
        <v>0.15736866877720712</v>
      </c>
      <c r="AC15" s="25">
        <f>IF('Peak Areas'!AG11=0,0,((('Peak Areas'!AG11*Coefficients!$G$7+Coefficients!$H$7)*$G15)))</f>
        <v>4.6938497840732132E-2</v>
      </c>
      <c r="AD15" s="25">
        <f>IF('Peak Areas'!AH11=0,0,((('Peak Areas'!AH11*Coefficients!$G$6+Coefficients!$H$6)*$G15)))</f>
        <v>0.41394764556285274</v>
      </c>
      <c r="AF15" s="25">
        <f>IF('Peak Areas'!K11=0,0,((('Peak Areas'!K11*Coefficients!$G$22+Coefficients!$H$22)*$G15)))</f>
        <v>0</v>
      </c>
      <c r="AG15" s="25">
        <f>AA15+AF15</f>
        <v>4.7322428529624396</v>
      </c>
      <c r="AH15" s="25">
        <f>Z15+AA15+AB15+AF15</f>
        <v>4.8896115217396465</v>
      </c>
    </row>
    <row r="16" spans="1:34">
      <c r="A16" s="2" t="str">
        <f>'Peak Areas'!A12</f>
        <v>T0 B</v>
      </c>
      <c r="B16" s="57">
        <f>'Peak Areas'!B12</f>
        <v>45020</v>
      </c>
      <c r="C16" s="2" t="str">
        <f>'Peak Areas'!C12</f>
        <v>Clambank</v>
      </c>
      <c r="D16" s="2">
        <f>'Peak Areas'!D12</f>
        <v>0</v>
      </c>
      <c r="E16" s="2">
        <f>'Peak Areas'!E12</f>
        <v>0</v>
      </c>
      <c r="F16" s="25">
        <f>'Peak Areas'!F12</f>
        <v>0.1</v>
      </c>
      <c r="G16" s="25">
        <f>((1/'Peak Areas'!$G12)*(('Peak Areas'!$H12+('Internal Standard'!$E$10/1000))/'Peak Areas'!$F12)*'Peak Areas'!$J12)*H16</f>
        <v>0.13200869099726045</v>
      </c>
      <c r="H16" s="25">
        <f>(('Internal Standard'!$F$13*('Peak Areas'!G12/'Internal Standard'!$C$10))/'Peak Areas'!AB12)</f>
        <v>1.5530434234971817</v>
      </c>
      <c r="I16" s="25">
        <f>IF('Peak Areas'!L12=0,0,((('Peak Areas'!L12*Coefficients!$G$21+Coefficients!$H$21)*$G16)))</f>
        <v>0</v>
      </c>
      <c r="J16" s="25">
        <f>IF('Peak Areas'!M12=0,0,((('Peak Areas'!M12*Coefficients!$G$20+Coefficients!$H$20)*$G16)))</f>
        <v>0.29720137529753865</v>
      </c>
      <c r="K16" s="25">
        <f>IF('Peak Areas'!N12=0,0,((('Peak Areas'!N12*Coefficients!$G$41+Coefficients!$H$41)*$G16)))</f>
        <v>0</v>
      </c>
      <c r="L16" s="25">
        <f>IF('Peak Areas'!O12=0,0,((('Peak Areas'!O12*Coefficients!$G$10+Coefficients!$H$10)*$G16)))</f>
        <v>0</v>
      </c>
      <c r="M16" s="25">
        <f>IF('Peak Areas'!P12=0,0,((('Peak Areas'!P12*Coefficients!$G$32+Coefficients!$H$32)*$G16)))</f>
        <v>1.8216503410443179</v>
      </c>
      <c r="N16" s="25">
        <f>IF('Peak Areas'!Q12=0,0,((('Peak Areas'!Q12*Coefficients!$G$11+Coefficients!$H$11)*$G16)))</f>
        <v>4.8913114606171502E-2</v>
      </c>
      <c r="O16" s="25">
        <f>IF('Peak Areas'!R12=0,0,((('Peak Areas'!R12*Coefficients!$G$39+Coefficients!$H$39)*$G16)))</f>
        <v>0</v>
      </c>
      <c r="P16" s="25">
        <f>IF('Peak Areas'!S12=0,0,((('Peak Areas'!S12*Coefficients!$G$46+Coefficients!$H$46)*$G16)))</f>
        <v>0</v>
      </c>
      <c r="Q16" s="25">
        <f>IF('Peak Areas'!T12=0,0,((('Peak Areas'!T12*Coefficients!$G$51+Coefficients!$H$51)*$G16)))</f>
        <v>6.4929284999712053E-2</v>
      </c>
      <c r="R16" s="25">
        <f>IF('Peak Areas'!U12=0,0,((('Peak Areas'!U12*Coefficients!$G$26+Coefficients!$H$26)*$G16)))</f>
        <v>0.33748784997962838</v>
      </c>
      <c r="S16" s="25">
        <f>IF('Peak Areas'!V12=0,0,((('Peak Areas'!V12*Coefficients!$G$13+Coefficients!$H$13)*$G16)))</f>
        <v>0</v>
      </c>
      <c r="T16" s="25">
        <f>IF('Peak Areas'!W12=0,0,((('Peak Areas'!W12*Coefficients!$G$12+Coefficients!$H$12)*$G16)))</f>
        <v>0.12590570038331178</v>
      </c>
      <c r="U16" s="25">
        <f>IF('Peak Areas'!X12=0,0,((('Peak Areas'!X12*Coefficients!$G$27+Coefficients!$H$27)*$G16)))</f>
        <v>6.6273892286421762E-2</v>
      </c>
      <c r="V16" s="25">
        <f>IF('Peak Areas'!Y12=0,0,((('Peak Areas'!Y12*Coefficients!$G$34+Coefficients!$H$34)*$G16)))</f>
        <v>4.5092802206209398E-2</v>
      </c>
      <c r="W16" s="25">
        <f>IF('Peak Areas'!Z12=0,0,((('Peak Areas'!Z12*Coefficients!$G$52+Coefficients!$H$52)*$G16)))</f>
        <v>0.29894395668942786</v>
      </c>
      <c r="X16" s="25">
        <f>IF('Peak Areas'!AA12=0,0,((('Peak Areas'!AA12*Coefficients!$G$33+Coefficients!$H$33)*$G16)))</f>
        <v>0</v>
      </c>
      <c r="Y16" s="25">
        <f>IF('Peak Areas'!AC12=0,0,((('Peak Areas'!AC12*Coefficients!$G$19+Coefficients!$H$19)*$G16)))</f>
        <v>0.21744508939528295</v>
      </c>
      <c r="Z16" s="25">
        <f>IF('Peak Areas'!AD12=0,0,((('Peak Areas'!AD12*Coefficients!$G$18+Coefficients!$H$18)*$G16)))</f>
        <v>0</v>
      </c>
      <c r="AA16" s="25">
        <f>IF('Peak Areas'!AE12=0,0,((('Peak Areas'!AE12*Coefficients!$G$18+Coefficients!$H$18)*$G16)))</f>
        <v>4.8013057564237807</v>
      </c>
      <c r="AB16" s="25">
        <f>IF('Peak Areas'!AF12=0,0,((('Peak Areas'!AF12*Coefficients!$G$18+Coefficients!$H$18)*$G16)))</f>
        <v>0.14181139237333501</v>
      </c>
      <c r="AC16" s="25">
        <f>IF('Peak Areas'!AG12=0,0,((('Peak Areas'!AG12*Coefficients!$G$7+Coefficients!$H$7)*$G16)))</f>
        <v>0</v>
      </c>
      <c r="AD16" s="25">
        <f>IF('Peak Areas'!AH12=0,0,((('Peak Areas'!AH12*Coefficients!$G$6+Coefficients!$H$6)*$G16)))</f>
        <v>0.35643429589682646</v>
      </c>
      <c r="AF16" s="25">
        <f>IF('Peak Areas'!K12=0,0,((('Peak Areas'!K12*Coefficients!$G$22+Coefficients!$H$22)*$G16)))</f>
        <v>0</v>
      </c>
      <c r="AG16" s="25">
        <f t="shared" ref="AG16:AG49" si="0">AA16+AF16</f>
        <v>4.8013057564237807</v>
      </c>
      <c r="AH16" s="25">
        <f t="shared" ref="AH16:AH49" si="1">Z16+AA16+AB16+AF16</f>
        <v>4.9431171487971159</v>
      </c>
    </row>
    <row r="17" spans="1:34">
      <c r="A17" s="2" t="str">
        <f>'Peak Areas'!A13</f>
        <v>T0 C</v>
      </c>
      <c r="B17" s="57">
        <f>'Peak Areas'!B13</f>
        <v>45020</v>
      </c>
      <c r="C17" s="2" t="str">
        <f>'Peak Areas'!C13</f>
        <v>Clambank</v>
      </c>
      <c r="D17" s="2">
        <f>'Peak Areas'!D13</f>
        <v>0</v>
      </c>
      <c r="E17" s="2">
        <f>'Peak Areas'!E13</f>
        <v>0</v>
      </c>
      <c r="F17" s="25">
        <f>'Peak Areas'!F13</f>
        <v>0.1</v>
      </c>
      <c r="G17" s="25">
        <f>((1/'Peak Areas'!$G13)*(('Peak Areas'!$H13+('Internal Standard'!$E$10/1000))/'Peak Areas'!$F13)*'Peak Areas'!$J13)*H17</f>
        <v>6.4231441931028505E-2</v>
      </c>
      <c r="H17" s="25">
        <f>(('Internal Standard'!$F$13*('Peak Areas'!G13/'Internal Standard'!$C$10))/'Peak Areas'!AB13)</f>
        <v>1.0705240321838083</v>
      </c>
      <c r="I17" s="25">
        <f>IF('Peak Areas'!L13=0,0,((('Peak Areas'!L13*Coefficients!$G$21+Coefficients!$H$21)*$G17)))</f>
        <v>3.0913248285336099E-2</v>
      </c>
      <c r="J17" s="25">
        <f>IF('Peak Areas'!M13=0,0,((('Peak Areas'!M13*Coefficients!$G$20+Coefficients!$H$20)*$G17)))</f>
        <v>0.33558164812891372</v>
      </c>
      <c r="K17" s="25">
        <f>IF('Peak Areas'!N13=0,0,((('Peak Areas'!N13*Coefficients!$G$41+Coefficients!$H$41)*$G17)))</f>
        <v>6.7282203675709876E-2</v>
      </c>
      <c r="L17" s="25">
        <f>IF('Peak Areas'!O13=0,0,((('Peak Areas'!O13*Coefficients!$G$10+Coefficients!$H$10)*$G17)))</f>
        <v>0</v>
      </c>
      <c r="M17" s="25">
        <f>IF('Peak Areas'!P13=0,0,((('Peak Areas'!P13*Coefficients!$G$32+Coefficients!$H$32)*$G17)))</f>
        <v>1.8065484725150034</v>
      </c>
      <c r="N17" s="25">
        <f>IF('Peak Areas'!Q13=0,0,((('Peak Areas'!Q13*Coefficients!$G$11+Coefficients!$H$11)*$G17)))</f>
        <v>0.19407034959924566</v>
      </c>
      <c r="O17" s="25">
        <f>IF('Peak Areas'!R13=0,0,((('Peak Areas'!R13*Coefficients!$G$39+Coefficients!$H$39)*$G17)))</f>
        <v>0</v>
      </c>
      <c r="P17" s="25">
        <f>IF('Peak Areas'!S13=0,0,((('Peak Areas'!S13*Coefficients!$G$46+Coefficients!$H$46)*$G17)))</f>
        <v>0</v>
      </c>
      <c r="Q17" s="25">
        <f>IF('Peak Areas'!T13=0,0,((('Peak Areas'!T13*Coefficients!$G$51+Coefficients!$H$51)*$G17)))</f>
        <v>7.1172594240619419E-2</v>
      </c>
      <c r="R17" s="25">
        <f>IF('Peak Areas'!U13=0,0,((('Peak Areas'!U13*Coefficients!$G$26+Coefficients!$H$26)*$G17)))</f>
        <v>0.33251900372831061</v>
      </c>
      <c r="S17" s="25">
        <f>IF('Peak Areas'!V13=0,0,((('Peak Areas'!V13*Coefficients!$G$13+Coefficients!$H$13)*$G17)))</f>
        <v>0</v>
      </c>
      <c r="T17" s="25">
        <f>IF('Peak Areas'!W13=0,0,((('Peak Areas'!W13*Coefficients!$G$12+Coefficients!$H$12)*$G17)))</f>
        <v>0.12575708958495418</v>
      </c>
      <c r="U17" s="25">
        <f>IF('Peak Areas'!X13=0,0,((('Peak Areas'!X13*Coefficients!$G$27+Coefficients!$H$27)*$G17)))</f>
        <v>7.1124321690080802E-2</v>
      </c>
      <c r="V17" s="25">
        <f>IF('Peak Areas'!Y13=0,0,((('Peak Areas'!Y13*Coefficients!$G$34+Coefficients!$H$34)*$G17)))</f>
        <v>4.7963350534731795E-2</v>
      </c>
      <c r="W17" s="25">
        <f>IF('Peak Areas'!Z13=0,0,((('Peak Areas'!Z13*Coefficients!$G$52+Coefficients!$H$52)*$G17)))</f>
        <v>0.28464018418600534</v>
      </c>
      <c r="X17" s="25">
        <f>IF('Peak Areas'!AA13=0,0,((('Peak Areas'!AA13*Coefficients!$G$33+Coefficients!$H$33)*$G17)))</f>
        <v>3.7270306903443302E-2</v>
      </c>
      <c r="Y17" s="25">
        <f>IF('Peak Areas'!AC13=0,0,((('Peak Areas'!AC13*Coefficients!$G$19+Coefficients!$H$19)*$G17)))</f>
        <v>0.24697920392999809</v>
      </c>
      <c r="Z17" s="25">
        <f>IF('Peak Areas'!AD13=0,0,((('Peak Areas'!AD13*Coefficients!$G$18+Coefficients!$H$18)*$G17)))</f>
        <v>0</v>
      </c>
      <c r="AA17" s="25">
        <f>IF('Peak Areas'!AE13=0,0,((('Peak Areas'!AE13*Coefficients!$G$18+Coefficients!$H$18)*$G17)))</f>
        <v>4.5367731750878235</v>
      </c>
      <c r="AB17" s="25">
        <f>IF('Peak Areas'!AF13=0,0,((('Peak Areas'!AF13*Coefficients!$G$18+Coefficients!$H$18)*$G17)))</f>
        <v>0.15929317309592655</v>
      </c>
      <c r="AC17" s="25">
        <f>IF('Peak Areas'!AG13=0,0,((('Peak Areas'!AG13*Coefficients!$G$7+Coefficients!$H$7)*$G17)))</f>
        <v>0.12279980414393031</v>
      </c>
      <c r="AD17" s="25">
        <f>IF('Peak Areas'!AH13=0,0,((('Peak Areas'!AH13*Coefficients!$G$6+Coefficients!$H$6)*$G17)))</f>
        <v>0.50842310035570426</v>
      </c>
      <c r="AF17" s="25">
        <f>IF('Peak Areas'!K13=0,0,((('Peak Areas'!K13*Coefficients!$G$22+Coefficients!$H$22)*$G17)))</f>
        <v>0</v>
      </c>
      <c r="AG17" s="25">
        <f t="shared" si="0"/>
        <v>4.5367731750878235</v>
      </c>
      <c r="AH17" s="25">
        <f t="shared" si="1"/>
        <v>4.6960663481837503</v>
      </c>
    </row>
    <row r="18" spans="1:34">
      <c r="A18" s="2" t="str">
        <f>'Peak Areas'!A14</f>
        <v>T0 D</v>
      </c>
      <c r="B18" s="57">
        <f>'Peak Areas'!B14</f>
        <v>45020</v>
      </c>
      <c r="C18" s="2" t="str">
        <f>'Peak Areas'!C14</f>
        <v>Clambank</v>
      </c>
      <c r="D18" s="2">
        <f>'Peak Areas'!D14</f>
        <v>0</v>
      </c>
      <c r="E18" s="2">
        <f>'Peak Areas'!E14</f>
        <v>0</v>
      </c>
      <c r="F18" s="25">
        <f>'Peak Areas'!F14</f>
        <v>0.1</v>
      </c>
      <c r="G18" s="25">
        <f>((1/'Peak Areas'!$G14)*(('Peak Areas'!$H14+('Internal Standard'!$E$10/1000))/'Peak Areas'!$F14)*'Peak Areas'!$J14)*H18</f>
        <v>6.7613072668828864E-2</v>
      </c>
      <c r="H18" s="25">
        <f>(('Internal Standard'!$F$13*('Peak Areas'!G14/'Internal Standard'!$C$10))/'Peak Areas'!AB14)</f>
        <v>1.1268845444804809</v>
      </c>
      <c r="I18" s="25">
        <f>IF('Peak Areas'!L14=0,0,((('Peak Areas'!L14*Coefficients!$G$21+Coefficients!$H$21)*$G18)))</f>
        <v>3.03169923504811E-2</v>
      </c>
      <c r="J18" s="25">
        <f>IF('Peak Areas'!M14=0,0,((('Peak Areas'!M14*Coefficients!$G$20+Coefficients!$H$20)*$G18)))</f>
        <v>0.36720257025441361</v>
      </c>
      <c r="K18" s="25">
        <f>IF('Peak Areas'!N14=0,0,((('Peak Areas'!N14*Coefficients!$G$41+Coefficients!$H$41)*$G18)))</f>
        <v>7.1375749628679361E-2</v>
      </c>
      <c r="L18" s="25">
        <f>IF('Peak Areas'!O14=0,0,((('Peak Areas'!O14*Coefficients!$G$10+Coefficients!$H$10)*$G18)))</f>
        <v>0</v>
      </c>
      <c r="M18" s="25">
        <f>IF('Peak Areas'!P14=0,0,((('Peak Areas'!P14*Coefficients!$G$32+Coefficients!$H$32)*$G18)))</f>
        <v>1.9791587904394996</v>
      </c>
      <c r="N18" s="25">
        <f>IF('Peak Areas'!Q14=0,0,((('Peak Areas'!Q14*Coefficients!$G$11+Coefficients!$H$11)*$G18)))</f>
        <v>0.19124548906642436</v>
      </c>
      <c r="O18" s="25">
        <f>IF('Peak Areas'!R14=0,0,((('Peak Areas'!R14*Coefficients!$G$39+Coefficients!$H$39)*$G18)))</f>
        <v>0</v>
      </c>
      <c r="P18" s="25">
        <f>IF('Peak Areas'!S14=0,0,((('Peak Areas'!S14*Coefficients!$G$46+Coefficients!$H$46)*$G18)))</f>
        <v>0</v>
      </c>
      <c r="Q18" s="25">
        <f>IF('Peak Areas'!T14=0,0,((('Peak Areas'!T14*Coefficients!$G$51+Coefficients!$H$51)*$G18)))</f>
        <v>7.0070860847353575E-2</v>
      </c>
      <c r="R18" s="25">
        <f>IF('Peak Areas'!U14=0,0,((('Peak Areas'!U14*Coefficients!$G$26+Coefficients!$H$26)*$G18)))</f>
        <v>0.35081994465136351</v>
      </c>
      <c r="S18" s="25">
        <f>IF('Peak Areas'!V14=0,0,((('Peak Areas'!V14*Coefficients!$G$13+Coefficients!$H$13)*$G18)))</f>
        <v>0</v>
      </c>
      <c r="T18" s="25">
        <f>IF('Peak Areas'!W14=0,0,((('Peak Areas'!W14*Coefficients!$G$12+Coefficients!$H$12)*$G18)))</f>
        <v>0.10695708418797745</v>
      </c>
      <c r="U18" s="25">
        <f>IF('Peak Areas'!X14=0,0,((('Peak Areas'!X14*Coefficients!$G$27+Coefficients!$H$27)*$G18)))</f>
        <v>7.4421540251328425E-2</v>
      </c>
      <c r="V18" s="25">
        <f>IF('Peak Areas'!Y14=0,0,((('Peak Areas'!Y14*Coefficients!$G$34+Coefficients!$H$34)*$G18)))</f>
        <v>5.0522337359093478E-2</v>
      </c>
      <c r="W18" s="25">
        <f>IF('Peak Areas'!Z14=0,0,((('Peak Areas'!Z14*Coefficients!$G$52+Coefficients!$H$52)*$G18)))</f>
        <v>0.30306399099365938</v>
      </c>
      <c r="X18" s="25">
        <f>IF('Peak Areas'!AA14=0,0,((('Peak Areas'!AA14*Coefficients!$G$33+Coefficients!$H$33)*$G18)))</f>
        <v>0</v>
      </c>
      <c r="Y18" s="25">
        <f>IF('Peak Areas'!AC14=0,0,((('Peak Areas'!AC14*Coefficients!$G$19+Coefficients!$H$19)*$G18)))</f>
        <v>0.26096847948113389</v>
      </c>
      <c r="Z18" s="25">
        <f>IF('Peak Areas'!AD14=0,0,((('Peak Areas'!AD14*Coefficients!$G$18+Coefficients!$H$18)*$G18)))</f>
        <v>0</v>
      </c>
      <c r="AA18" s="25">
        <f>IF('Peak Areas'!AE14=0,0,((('Peak Areas'!AE14*Coefficients!$G$18+Coefficients!$H$18)*$G18)))</f>
        <v>4.8701782788090453</v>
      </c>
      <c r="AB18" s="25">
        <f>IF('Peak Areas'!AF14=0,0,((('Peak Areas'!AF14*Coefficients!$G$18+Coefficients!$H$18)*$G18)))</f>
        <v>0.18518368679276598</v>
      </c>
      <c r="AC18" s="25">
        <f>IF('Peak Areas'!AG14=0,0,((('Peak Areas'!AG14*Coefficients!$G$7+Coefficients!$H$7)*$G18)))</f>
        <v>0.13514394493387719</v>
      </c>
      <c r="AD18" s="25">
        <f>IF('Peak Areas'!AH14=0,0,((('Peak Areas'!AH14*Coefficients!$G$6+Coefficients!$H$6)*$G18)))</f>
        <v>0.5572943455398649</v>
      </c>
      <c r="AF18" s="25">
        <f>IF('Peak Areas'!K14=0,0,((('Peak Areas'!K14*Coefficients!$G$22+Coefficients!$H$22)*$G18)))</f>
        <v>0</v>
      </c>
      <c r="AG18" s="25">
        <f t="shared" si="0"/>
        <v>4.8701782788090453</v>
      </c>
      <c r="AH18" s="25">
        <f t="shared" si="1"/>
        <v>5.0553619656018114</v>
      </c>
    </row>
    <row r="19" spans="1:34">
      <c r="A19" s="2" t="str">
        <f>'Peak Areas'!A15</f>
        <v>T0 E</v>
      </c>
      <c r="B19" s="57">
        <f>'Peak Areas'!B15</f>
        <v>45020</v>
      </c>
      <c r="C19" s="2" t="str">
        <f>'Peak Areas'!C15</f>
        <v>Clambank</v>
      </c>
      <c r="D19" s="2">
        <f>'Peak Areas'!D15</f>
        <v>0</v>
      </c>
      <c r="E19" s="2">
        <f>'Peak Areas'!E15</f>
        <v>0</v>
      </c>
      <c r="F19" s="25">
        <f>'Peak Areas'!F15</f>
        <v>0.1</v>
      </c>
      <c r="G19" s="25">
        <f>((1/'Peak Areas'!$G15)*(('Peak Areas'!$H15+('Internal Standard'!$E$10/1000))/'Peak Areas'!$F15)*'Peak Areas'!$J15)*H19</f>
        <v>5.9719653863761178E-2</v>
      </c>
      <c r="H19" s="25">
        <f>(('Internal Standard'!$F$13*('Peak Areas'!G15/'Internal Standard'!$C$10))/'Peak Areas'!AB15)</f>
        <v>0.99532756439601944</v>
      </c>
      <c r="I19" s="25">
        <f>IF('Peak Areas'!L15=0,0,((('Peak Areas'!L15*Coefficients!$G$21+Coefficients!$H$21)*$G19)))</f>
        <v>2.7858379165320749E-2</v>
      </c>
      <c r="J19" s="25">
        <f>IF('Peak Areas'!M15=0,0,((('Peak Areas'!M15*Coefficients!$G$20+Coefficients!$H$20)*$G19)))</f>
        <v>0.31750029659338191</v>
      </c>
      <c r="K19" s="25">
        <f>IF('Peak Areas'!N15=0,0,((('Peak Areas'!N15*Coefficients!$G$41+Coefficients!$H$41)*$G19)))</f>
        <v>5.5997985949018531E-2</v>
      </c>
      <c r="L19" s="25">
        <f>IF('Peak Areas'!O15=0,0,((('Peak Areas'!O15*Coefficients!$G$10+Coefficients!$H$10)*$G19)))</f>
        <v>0</v>
      </c>
      <c r="M19" s="25">
        <f>IF('Peak Areas'!P15=0,0,((('Peak Areas'!P15*Coefficients!$G$32+Coefficients!$H$32)*$G19)))</f>
        <v>1.7956145253597042</v>
      </c>
      <c r="N19" s="25">
        <f>IF('Peak Areas'!Q15=0,0,((('Peak Areas'!Q15*Coefficients!$G$11+Coefficients!$H$11)*$G19)))</f>
        <v>0.15858471234207097</v>
      </c>
      <c r="O19" s="25">
        <f>IF('Peak Areas'!R15=0,0,((('Peak Areas'!R15*Coefficients!$G$39+Coefficients!$H$39)*$G19)))</f>
        <v>0</v>
      </c>
      <c r="P19" s="25">
        <f>IF('Peak Areas'!S15=0,0,((('Peak Areas'!S15*Coefficients!$G$46+Coefficients!$H$46)*$G19)))</f>
        <v>0</v>
      </c>
      <c r="Q19" s="25">
        <f>IF('Peak Areas'!T15=0,0,((('Peak Areas'!T15*Coefficients!$G$51+Coefficients!$H$51)*$G19)))</f>
        <v>6.3829996011543849E-2</v>
      </c>
      <c r="R19" s="25">
        <f>IF('Peak Areas'!U15=0,0,((('Peak Areas'!U15*Coefficients!$G$26+Coefficients!$H$26)*$G19)))</f>
        <v>0.31616415345773202</v>
      </c>
      <c r="S19" s="25">
        <f>IF('Peak Areas'!V15=0,0,((('Peak Areas'!V15*Coefficients!$G$13+Coefficients!$H$13)*$G19)))</f>
        <v>0</v>
      </c>
      <c r="T19" s="25">
        <f>IF('Peak Areas'!W15=0,0,((('Peak Areas'!W15*Coefficients!$G$12+Coefficients!$H$12)*$G19)))</f>
        <v>0.11358237025072776</v>
      </c>
      <c r="U19" s="25">
        <f>IF('Peak Areas'!X15=0,0,((('Peak Areas'!X15*Coefficients!$G$27+Coefficients!$H$27)*$G19)))</f>
        <v>5.9389543323493679E-2</v>
      </c>
      <c r="V19" s="25">
        <f>IF('Peak Areas'!Y15=0,0,((('Peak Areas'!Y15*Coefficients!$G$34+Coefficients!$H$34)*$G19)))</f>
        <v>4.1147857249086615E-2</v>
      </c>
      <c r="W19" s="25">
        <f>IF('Peak Areas'!Z15=0,0,((('Peak Areas'!Z15*Coefficients!$G$52+Coefficients!$H$52)*$G19)))</f>
        <v>0.28459510151805428</v>
      </c>
      <c r="X19" s="25">
        <f>IF('Peak Areas'!AA15=0,0,((('Peak Areas'!AA15*Coefficients!$G$33+Coefficients!$H$33)*$G19)))</f>
        <v>2.681075520076338E-2</v>
      </c>
      <c r="Y19" s="25">
        <f>IF('Peak Areas'!AC15=0,0,((('Peak Areas'!AC15*Coefficients!$G$19+Coefficients!$H$19)*$G19)))</f>
        <v>0.22266066730017775</v>
      </c>
      <c r="Z19" s="25">
        <f>IF('Peak Areas'!AD15=0,0,((('Peak Areas'!AD15*Coefficients!$G$18+Coefficients!$H$18)*$G19)))</f>
        <v>0</v>
      </c>
      <c r="AA19" s="25">
        <f>IF('Peak Areas'!AE15=0,0,((('Peak Areas'!AE15*Coefficients!$G$18+Coefficients!$H$18)*$G19)))</f>
        <v>4.5362447548699452</v>
      </c>
      <c r="AB19" s="25">
        <f>IF('Peak Areas'!AF15=0,0,((('Peak Areas'!AF15*Coefficients!$G$18+Coefficients!$H$18)*$G19)))</f>
        <v>0.17702641754154902</v>
      </c>
      <c r="AC19" s="25">
        <f>IF('Peak Areas'!AG15=0,0,((('Peak Areas'!AG15*Coefficients!$G$7+Coefficients!$H$7)*$G19)))</f>
        <v>5.6130461531651549E-2</v>
      </c>
      <c r="AD19" s="25">
        <f>IF('Peak Areas'!AH15=0,0,((('Peak Areas'!AH15*Coefficients!$G$6+Coefficients!$H$6)*$G19)))</f>
        <v>0.4623931574477006</v>
      </c>
      <c r="AF19" s="25">
        <f>IF('Peak Areas'!K15=0,0,((('Peak Areas'!K15*Coefficients!$G$22+Coefficients!$H$22)*$G19)))</f>
        <v>0</v>
      </c>
      <c r="AG19" s="25">
        <f t="shared" si="0"/>
        <v>4.5362447548699452</v>
      </c>
      <c r="AH19" s="25">
        <f t="shared" si="1"/>
        <v>4.7132711724114937</v>
      </c>
    </row>
    <row r="20" spans="1:34">
      <c r="A20" s="2" t="str">
        <f>'Peak Areas'!A16</f>
        <v>Control A</v>
      </c>
      <c r="B20" s="57">
        <f>'Peak Areas'!B16</f>
        <v>45022</v>
      </c>
      <c r="C20" s="2" t="str">
        <f>'Peak Areas'!C16</f>
        <v>Clambank</v>
      </c>
      <c r="D20" s="2">
        <f>'Peak Areas'!D16</f>
        <v>0</v>
      </c>
      <c r="E20" s="2">
        <f>'Peak Areas'!E16</f>
        <v>0</v>
      </c>
      <c r="F20" s="25">
        <f>'Peak Areas'!F16</f>
        <v>0.1</v>
      </c>
      <c r="G20" s="25">
        <f>((1/'Peak Areas'!$G16)*(('Peak Areas'!$H16+('Internal Standard'!$E$10/1000))/'Peak Areas'!$F16)*'Peak Areas'!$J16)*H20</f>
        <v>6.1161712251205029E-2</v>
      </c>
      <c r="H20" s="25">
        <f>(('Internal Standard'!$F$13*('Peak Areas'!G16/'Internal Standard'!$C$10))/'Peak Areas'!AB16)</f>
        <v>1.0193618708534169</v>
      </c>
      <c r="I20" s="25">
        <f>IF('Peak Areas'!L16=0,0,((('Peak Areas'!L16*Coefficients!$G$21+Coefficients!$H$21)*$G20)))</f>
        <v>2.6862081279078728E-2</v>
      </c>
      <c r="J20" s="25">
        <f>IF('Peak Areas'!M16=0,0,((('Peak Areas'!M16*Coefficients!$G$20+Coefficients!$H$20)*$G20)))</f>
        <v>0.24860453668951996</v>
      </c>
      <c r="K20" s="25">
        <f>IF('Peak Areas'!N16=0,0,((('Peak Areas'!N16*Coefficients!$G$41+Coefficients!$H$41)*$G20)))</f>
        <v>6.3769576714010198E-3</v>
      </c>
      <c r="L20" s="25">
        <f>IF('Peak Areas'!O16=0,0,((('Peak Areas'!O16*Coefficients!$G$10+Coefficients!$H$10)*$G20)))</f>
        <v>0</v>
      </c>
      <c r="M20" s="25">
        <f>IF('Peak Areas'!P16=0,0,((('Peak Areas'!P16*Coefficients!$G$32+Coefficients!$H$32)*$G20)))</f>
        <v>1.7902712357170514</v>
      </c>
      <c r="N20" s="25">
        <f>IF('Peak Areas'!Q16=0,0,((('Peak Areas'!Q16*Coefficients!$G$11+Coefficients!$H$11)*$G20)))</f>
        <v>0.25955987922981755</v>
      </c>
      <c r="O20" s="25">
        <f>IF('Peak Areas'!R16=0,0,((('Peak Areas'!R16*Coefficients!$G$39+Coefficients!$H$39)*$G20)))</f>
        <v>0</v>
      </c>
      <c r="P20" s="25">
        <f>IF('Peak Areas'!S16=0,0,((('Peak Areas'!S16*Coefficients!$G$46+Coefficients!$H$46)*$G20)))</f>
        <v>0</v>
      </c>
      <c r="Q20" s="25">
        <f>IF('Peak Areas'!T16=0,0,((('Peak Areas'!T16*Coefficients!$G$51+Coefficients!$H$51)*$G20)))</f>
        <v>6.595465011556105E-2</v>
      </c>
      <c r="R20" s="25">
        <f>IF('Peak Areas'!U16=0,0,((('Peak Areas'!U16*Coefficients!$G$26+Coefficients!$H$26)*$G20)))</f>
        <v>0.45665906927632416</v>
      </c>
      <c r="S20" s="25">
        <f>IF('Peak Areas'!V16=0,0,((('Peak Areas'!V16*Coefficients!$G$13+Coefficients!$H$13)*$G20)))</f>
        <v>0</v>
      </c>
      <c r="T20" s="25">
        <f>IF('Peak Areas'!W16=0,0,((('Peak Areas'!W16*Coefficients!$G$12+Coefficients!$H$12)*$G20)))</f>
        <v>0.10537788326398621</v>
      </c>
      <c r="U20" s="25">
        <f>IF('Peak Areas'!X16=0,0,((('Peak Areas'!X16*Coefficients!$G$27+Coefficients!$H$27)*$G20)))</f>
        <v>0.12254049114638431</v>
      </c>
      <c r="V20" s="25">
        <f>IF('Peak Areas'!Y16=0,0,((('Peak Areas'!Y16*Coefficients!$G$34+Coefficients!$H$34)*$G20)))</f>
        <v>4.2886152956120874E-2</v>
      </c>
      <c r="W20" s="25">
        <f>IF('Peak Areas'!Z16=0,0,((('Peak Areas'!Z16*Coefficients!$G$52+Coefficients!$H$52)*$G20)))</f>
        <v>0.1936029119379564</v>
      </c>
      <c r="X20" s="25">
        <f>IF('Peak Areas'!AA16=0,0,((('Peak Areas'!AA16*Coefficients!$G$33+Coefficients!$H$33)*$G20)))</f>
        <v>0</v>
      </c>
      <c r="Y20" s="25">
        <f>IF('Peak Areas'!AC16=0,0,((('Peak Areas'!AC16*Coefficients!$G$19+Coefficients!$H$19)*$G20)))</f>
        <v>0.15280561455380892</v>
      </c>
      <c r="Z20" s="25">
        <f>IF('Peak Areas'!AD16=0,0,((('Peak Areas'!AD16*Coefficients!$G$18+Coefficients!$H$18)*$G20)))</f>
        <v>0</v>
      </c>
      <c r="AA20" s="25">
        <f>IF('Peak Areas'!AE16=0,0,((('Peak Areas'!AE16*Coefficients!$G$18+Coefficients!$H$18)*$G20)))</f>
        <v>3.7771596433395236</v>
      </c>
      <c r="AB20" s="25">
        <f>IF('Peak Areas'!AF16=0,0,((('Peak Areas'!AF16*Coefficients!$G$18+Coefficients!$H$18)*$G20)))</f>
        <v>0.17049850219660803</v>
      </c>
      <c r="AC20" s="25">
        <f>IF('Peak Areas'!AG16=0,0,((('Peak Areas'!AG16*Coefficients!$G$7+Coefficients!$H$7)*$G20)))</f>
        <v>0</v>
      </c>
      <c r="AD20" s="25">
        <f>IF('Peak Areas'!AH16=0,0,((('Peak Areas'!AH16*Coefficients!$G$6+Coefficients!$H$6)*$G20)))</f>
        <v>0.33202509997960755</v>
      </c>
      <c r="AF20" s="25">
        <f>IF('Peak Areas'!K16=0,0,((('Peak Areas'!K16*Coefficients!$G$22+Coefficients!$H$22)*$G20)))</f>
        <v>0</v>
      </c>
      <c r="AG20" s="25">
        <f t="shared" si="0"/>
        <v>3.7771596433395236</v>
      </c>
      <c r="AH20" s="25">
        <f t="shared" si="1"/>
        <v>3.9476581455361317</v>
      </c>
    </row>
    <row r="21" spans="1:34">
      <c r="A21" s="2" t="str">
        <f>'Peak Areas'!A17</f>
        <v>Control B</v>
      </c>
      <c r="B21" s="57">
        <f>'Peak Areas'!B17</f>
        <v>45022</v>
      </c>
      <c r="C21" s="2" t="str">
        <f>'Peak Areas'!C17</f>
        <v>Clambank</v>
      </c>
      <c r="D21" s="2">
        <f>'Peak Areas'!D17</f>
        <v>0</v>
      </c>
      <c r="E21" s="2">
        <f>'Peak Areas'!E17</f>
        <v>0</v>
      </c>
      <c r="F21" s="25">
        <f>'Peak Areas'!F17</f>
        <v>0.1</v>
      </c>
      <c r="G21" s="25">
        <f>((1/'Peak Areas'!$G17)*(('Peak Areas'!$H17+('Internal Standard'!$E$10/1000))/'Peak Areas'!$F17)*'Peak Areas'!$J17)*H21</f>
        <v>6.2642108124729839E-2</v>
      </c>
      <c r="H21" s="25">
        <f>(('Internal Standard'!$F$13*('Peak Areas'!G17/'Internal Standard'!$C$10))/'Peak Areas'!AB17)</f>
        <v>1.0440351354121638</v>
      </c>
      <c r="I21" s="25">
        <f>IF('Peak Areas'!L17=0,0,((('Peak Areas'!L17*Coefficients!$G$21+Coefficients!$H$21)*$G21)))</f>
        <v>2.4129464339176915E-2</v>
      </c>
      <c r="J21" s="25">
        <f>IF('Peak Areas'!M17=0,0,((('Peak Areas'!M17*Coefficients!$G$20+Coefficients!$H$20)*$G21)))</f>
        <v>0.29015044562969361</v>
      </c>
      <c r="K21" s="25">
        <f>IF('Peak Areas'!N17=0,0,((('Peak Areas'!N17*Coefficients!$G$41+Coefficients!$H$41)*$G21)))</f>
        <v>0</v>
      </c>
      <c r="L21" s="25">
        <f>IF('Peak Areas'!O17=0,0,((('Peak Areas'!O17*Coefficients!$G$10+Coefficients!$H$10)*$G21)))</f>
        <v>0</v>
      </c>
      <c r="M21" s="25">
        <f>IF('Peak Areas'!P17=0,0,((('Peak Areas'!P17*Coefficients!$G$32+Coefficients!$H$32)*$G21)))</f>
        <v>1.903223858618931</v>
      </c>
      <c r="N21" s="25">
        <f>IF('Peak Areas'!Q17=0,0,((('Peak Areas'!Q17*Coefficients!$G$11+Coefficients!$H$11)*$G21)))</f>
        <v>0.25395399442448735</v>
      </c>
      <c r="O21" s="25">
        <f>IF('Peak Areas'!R17=0,0,((('Peak Areas'!R17*Coefficients!$G$39+Coefficients!$H$39)*$G21)))</f>
        <v>0</v>
      </c>
      <c r="P21" s="25">
        <f>IF('Peak Areas'!S17=0,0,((('Peak Areas'!S17*Coefficients!$G$46+Coefficients!$H$46)*$G21)))</f>
        <v>0</v>
      </c>
      <c r="Q21" s="25">
        <f>IF('Peak Areas'!T17=0,0,((('Peak Areas'!T17*Coefficients!$G$51+Coefficients!$H$51)*$G21)))</f>
        <v>6.6840152675530964E-2</v>
      </c>
      <c r="R21" s="25">
        <f>IF('Peak Areas'!U17=0,0,((('Peak Areas'!U17*Coefficients!$G$26+Coefficients!$H$26)*$G21)))</f>
        <v>0.50633690240883722</v>
      </c>
      <c r="S21" s="25">
        <f>IF('Peak Areas'!V17=0,0,((('Peak Areas'!V17*Coefficients!$G$13+Coefficients!$H$13)*$G21)))</f>
        <v>0</v>
      </c>
      <c r="T21" s="25">
        <f>IF('Peak Areas'!W17=0,0,((('Peak Areas'!W17*Coefficients!$G$12+Coefficients!$H$12)*$G21)))</f>
        <v>0.1132099878126565</v>
      </c>
      <c r="U21" s="25">
        <f>IF('Peak Areas'!X17=0,0,((('Peak Areas'!X17*Coefficients!$G$27+Coefficients!$H$27)*$G21)))</f>
        <v>0.13210597103425775</v>
      </c>
      <c r="V21" s="25">
        <f>IF('Peak Areas'!Y17=0,0,((('Peak Areas'!Y17*Coefficients!$G$34+Coefficients!$H$34)*$G21)))</f>
        <v>4.7507925489891883E-2</v>
      </c>
      <c r="W21" s="25">
        <f>IF('Peak Areas'!Z17=0,0,((('Peak Areas'!Z17*Coefficients!$G$52+Coefficients!$H$52)*$G21)))</f>
        <v>0.20233242740436302</v>
      </c>
      <c r="X21" s="25">
        <f>IF('Peak Areas'!AA17=0,0,((('Peak Areas'!AA17*Coefficients!$G$33+Coefficients!$H$33)*$G21)))</f>
        <v>0</v>
      </c>
      <c r="Y21" s="25">
        <f>IF('Peak Areas'!AC17=0,0,((('Peak Areas'!AC17*Coefficients!$G$19+Coefficients!$H$19)*$G21)))</f>
        <v>0.16915592550020728</v>
      </c>
      <c r="Z21" s="25">
        <f>IF('Peak Areas'!AD17=0,0,((('Peak Areas'!AD17*Coefficients!$G$18+Coefficients!$H$18)*$G21)))</f>
        <v>0</v>
      </c>
      <c r="AA21" s="25">
        <f>IF('Peak Areas'!AE17=0,0,((('Peak Areas'!AE17*Coefficients!$G$18+Coefficients!$H$18)*$G21)))</f>
        <v>3.944946629349702</v>
      </c>
      <c r="AB21" s="25">
        <f>IF('Peak Areas'!AF17=0,0,((('Peak Areas'!AF17*Coefficients!$G$18+Coefficients!$H$18)*$G21)))</f>
        <v>0.18222874275075879</v>
      </c>
      <c r="AC21" s="25">
        <f>IF('Peak Areas'!AG17=0,0,((('Peak Areas'!AG17*Coefficients!$G$7+Coefficients!$H$7)*$G21)))</f>
        <v>0</v>
      </c>
      <c r="AD21" s="25">
        <f>IF('Peak Areas'!AH17=0,0,((('Peak Areas'!AH17*Coefficients!$G$6+Coefficients!$H$6)*$G21)))</f>
        <v>0.35334564404049118</v>
      </c>
      <c r="AF21" s="25">
        <f>IF('Peak Areas'!K17=0,0,((('Peak Areas'!K17*Coefficients!$G$22+Coefficients!$H$22)*$G21)))</f>
        <v>0</v>
      </c>
      <c r="AG21" s="25">
        <f t="shared" si="0"/>
        <v>3.944946629349702</v>
      </c>
      <c r="AH21" s="25">
        <f t="shared" si="1"/>
        <v>4.1271753721004609</v>
      </c>
    </row>
    <row r="22" spans="1:34">
      <c r="A22" s="2" t="str">
        <f>'Peak Areas'!A18</f>
        <v>Control C</v>
      </c>
      <c r="B22" s="57">
        <f>'Peak Areas'!B18</f>
        <v>45022</v>
      </c>
      <c r="C22" s="2" t="str">
        <f>'Peak Areas'!C18</f>
        <v>Clambank</v>
      </c>
      <c r="D22" s="2">
        <f>'Peak Areas'!D18</f>
        <v>0</v>
      </c>
      <c r="E22" s="2">
        <f>'Peak Areas'!E18</f>
        <v>0</v>
      </c>
      <c r="F22" s="25">
        <f>'Peak Areas'!F18</f>
        <v>0.1</v>
      </c>
      <c r="G22" s="25">
        <f>((1/'Peak Areas'!$G18)*(('Peak Areas'!$H18+('Internal Standard'!$E$10/1000))/'Peak Areas'!$F18)*'Peak Areas'!$J18)*H22</f>
        <v>5.7419234924907948E-2</v>
      </c>
      <c r="H22" s="25">
        <f>(('Internal Standard'!$F$13*('Peak Areas'!G18/'Internal Standard'!$C$10))/'Peak Areas'!AB18)</f>
        <v>0.95698724874846564</v>
      </c>
      <c r="I22" s="25">
        <f>IF('Peak Areas'!L18=0,0,((('Peak Areas'!L18*Coefficients!$G$21+Coefficients!$H$21)*$G22)))</f>
        <v>2.5234887362145107E-2</v>
      </c>
      <c r="J22" s="25">
        <f>IF('Peak Areas'!M18=0,0,((('Peak Areas'!M18*Coefficients!$G$20+Coefficients!$H$20)*$G22)))</f>
        <v>0.25600095313507021</v>
      </c>
      <c r="K22" s="25">
        <f>IF('Peak Areas'!N18=0,0,((('Peak Areas'!N18*Coefficients!$G$41+Coefficients!$H$41)*$G22)))</f>
        <v>0</v>
      </c>
      <c r="L22" s="25">
        <f>IF('Peak Areas'!O18=0,0,((('Peak Areas'!O18*Coefficients!$G$10+Coefficients!$H$10)*$G22)))</f>
        <v>0</v>
      </c>
      <c r="M22" s="25">
        <f>IF('Peak Areas'!P18=0,0,((('Peak Areas'!P18*Coefficients!$G$32+Coefficients!$H$32)*$G22)))</f>
        <v>1.74346336226329</v>
      </c>
      <c r="N22" s="25">
        <f>IF('Peak Areas'!Q18=0,0,((('Peak Areas'!Q18*Coefficients!$G$11+Coefficients!$H$11)*$G22)))</f>
        <v>0.27074609861609444</v>
      </c>
      <c r="O22" s="25">
        <f>IF('Peak Areas'!R18=0,0,((('Peak Areas'!R18*Coefficients!$G$39+Coefficients!$H$39)*$G22)))</f>
        <v>0</v>
      </c>
      <c r="P22" s="25">
        <f>IF('Peak Areas'!S18=0,0,((('Peak Areas'!S18*Coefficients!$G$46+Coefficients!$H$46)*$G22)))</f>
        <v>0</v>
      </c>
      <c r="Q22" s="25">
        <f>IF('Peak Areas'!T18=0,0,((('Peak Areas'!T18*Coefficients!$G$51+Coefficients!$H$51)*$G22)))</f>
        <v>6.1946622552585554E-2</v>
      </c>
      <c r="R22" s="25">
        <f>IF('Peak Areas'!U18=0,0,((('Peak Areas'!U18*Coefficients!$G$26+Coefficients!$H$26)*$G22)))</f>
        <v>0.45800518114957323</v>
      </c>
      <c r="S22" s="25">
        <f>IF('Peak Areas'!V18=0,0,((('Peak Areas'!V18*Coefficients!$G$13+Coefficients!$H$13)*$G22)))</f>
        <v>0</v>
      </c>
      <c r="T22" s="25">
        <f>IF('Peak Areas'!W18=0,0,((('Peak Areas'!W18*Coefficients!$G$12+Coefficients!$H$12)*$G22)))</f>
        <v>0.10749798534517488</v>
      </c>
      <c r="U22" s="25">
        <f>IF('Peak Areas'!X18=0,0,((('Peak Areas'!X18*Coefficients!$G$27+Coefficients!$H$27)*$G22)))</f>
        <v>0.13211475122553082</v>
      </c>
      <c r="V22" s="25">
        <f>IF('Peak Areas'!Y18=0,0,((('Peak Areas'!Y18*Coefficients!$G$34+Coefficients!$H$34)*$G22)))</f>
        <v>5.2300317539582093E-2</v>
      </c>
      <c r="W22" s="25">
        <f>IF('Peak Areas'!Z18=0,0,((('Peak Areas'!Z18*Coefficients!$G$52+Coefficients!$H$52)*$G22)))</f>
        <v>0.17863501755472511</v>
      </c>
      <c r="X22" s="25">
        <f>IF('Peak Areas'!AA18=0,0,((('Peak Areas'!AA18*Coefficients!$G$33+Coefficients!$H$33)*$G22)))</f>
        <v>0</v>
      </c>
      <c r="Y22" s="25">
        <f>IF('Peak Areas'!AC18=0,0,((('Peak Areas'!AC18*Coefficients!$G$19+Coefficients!$H$19)*$G22)))</f>
        <v>0.1698167080208661</v>
      </c>
      <c r="Z22" s="25">
        <f>IF('Peak Areas'!AD18=0,0,((('Peak Areas'!AD18*Coefficients!$G$18+Coefficients!$H$18)*$G22)))</f>
        <v>0</v>
      </c>
      <c r="AA22" s="25">
        <f>IF('Peak Areas'!AE18=0,0,((('Peak Areas'!AE18*Coefficients!$G$18+Coefficients!$H$18)*$G22)))</f>
        <v>3.7180027635830557</v>
      </c>
      <c r="AB22" s="25">
        <f>IF('Peak Areas'!AF18=0,0,((('Peak Areas'!AF18*Coefficients!$G$18+Coefficients!$H$18)*$G22)))</f>
        <v>0.16309893486955654</v>
      </c>
      <c r="AC22" s="25">
        <f>IF('Peak Areas'!AG18=0,0,((('Peak Areas'!AG18*Coefficients!$G$7+Coefficients!$H$7)*$G22)))</f>
        <v>0</v>
      </c>
      <c r="AD22" s="25">
        <f>IF('Peak Areas'!AH18=0,0,((('Peak Areas'!AH18*Coefficients!$G$6+Coefficients!$H$6)*$G22)))</f>
        <v>0.3411562995096144</v>
      </c>
      <c r="AF22" s="25">
        <f>IF('Peak Areas'!K18=0,0,((('Peak Areas'!K18*Coefficients!$G$22+Coefficients!$H$22)*$G22)))</f>
        <v>0</v>
      </c>
      <c r="AG22" s="25">
        <f t="shared" si="0"/>
        <v>3.7180027635830557</v>
      </c>
      <c r="AH22" s="25">
        <f t="shared" si="1"/>
        <v>3.8811016984526123</v>
      </c>
    </row>
    <row r="23" spans="1:34">
      <c r="A23" s="2" t="str">
        <f>'Peak Areas'!A19</f>
        <v>Control D</v>
      </c>
      <c r="B23" s="57">
        <f>'Peak Areas'!B19</f>
        <v>45022</v>
      </c>
      <c r="C23" s="2" t="str">
        <f>'Peak Areas'!C19</f>
        <v>Clambank</v>
      </c>
      <c r="D23" s="2">
        <f>'Peak Areas'!D19</f>
        <v>0</v>
      </c>
      <c r="E23" s="2">
        <f>'Peak Areas'!E19</f>
        <v>0</v>
      </c>
      <c r="F23" s="25">
        <f>'Peak Areas'!F19</f>
        <v>0.1</v>
      </c>
      <c r="G23" s="25">
        <f>((1/'Peak Areas'!$G19)*(('Peak Areas'!$H19+('Internal Standard'!$E$10/1000))/'Peak Areas'!$F19)*'Peak Areas'!$J19)*H23</f>
        <v>6.0137720951425458E-2</v>
      </c>
      <c r="H23" s="25">
        <f>(('Internal Standard'!$F$13*('Peak Areas'!G19/'Internal Standard'!$C$10))/'Peak Areas'!AB19)</f>
        <v>1.0022953491904241</v>
      </c>
      <c r="I23" s="25">
        <f>IF('Peak Areas'!L19=0,0,((('Peak Areas'!L19*Coefficients!$G$21+Coefficients!$H$21)*$G23)))</f>
        <v>2.3389350829512216E-2</v>
      </c>
      <c r="J23" s="25">
        <f>IF('Peak Areas'!M19=0,0,((('Peak Areas'!M19*Coefficients!$G$20+Coefficients!$H$20)*$G23)))</f>
        <v>0.31837523164233417</v>
      </c>
      <c r="K23" s="25">
        <f>IF('Peak Areas'!N19=0,0,((('Peak Areas'!N19*Coefficients!$G$41+Coefficients!$H$41)*$G23)))</f>
        <v>0</v>
      </c>
      <c r="L23" s="25">
        <f>IF('Peak Areas'!O19=0,0,((('Peak Areas'!O19*Coefficients!$G$10+Coefficients!$H$10)*$G23)))</f>
        <v>0</v>
      </c>
      <c r="M23" s="25">
        <f>IF('Peak Areas'!P19=0,0,((('Peak Areas'!P19*Coefficients!$G$32+Coefficients!$H$32)*$G23)))</f>
        <v>1.9534528620588674</v>
      </c>
      <c r="N23" s="25">
        <f>IF('Peak Areas'!Q19=0,0,((('Peak Areas'!Q19*Coefficients!$G$11+Coefficients!$H$11)*$G23)))</f>
        <v>0.28471377501169115</v>
      </c>
      <c r="O23" s="25">
        <f>IF('Peak Areas'!R19=0,0,((('Peak Areas'!R19*Coefficients!$G$39+Coefficients!$H$39)*$G23)))</f>
        <v>0</v>
      </c>
      <c r="P23" s="25">
        <f>IF('Peak Areas'!S19=0,0,((('Peak Areas'!S19*Coefficients!$G$46+Coefficients!$H$46)*$G23)))</f>
        <v>0</v>
      </c>
      <c r="Q23" s="25">
        <f>IF('Peak Areas'!T19=0,0,((('Peak Areas'!T19*Coefficients!$G$51+Coefficients!$H$51)*$G23)))</f>
        <v>7.8449252170079697E-2</v>
      </c>
      <c r="R23" s="25">
        <f>IF('Peak Areas'!U19=0,0,((('Peak Areas'!U19*Coefficients!$G$26+Coefficients!$H$26)*$G23)))</f>
        <v>0.54848079360171687</v>
      </c>
      <c r="S23" s="25">
        <f>IF('Peak Areas'!V19=0,0,((('Peak Areas'!V19*Coefficients!$G$13+Coefficients!$H$13)*$G23)))</f>
        <v>0</v>
      </c>
      <c r="T23" s="25">
        <f>IF('Peak Areas'!W19=0,0,((('Peak Areas'!W19*Coefficients!$G$12+Coefficients!$H$12)*$G23)))</f>
        <v>0.10380105163378223</v>
      </c>
      <c r="U23" s="25">
        <f>IF('Peak Areas'!X19=0,0,((('Peak Areas'!X19*Coefficients!$G$27+Coefficients!$H$27)*$G23)))</f>
        <v>0.11654038839434527</v>
      </c>
      <c r="V23" s="25">
        <f>IF('Peak Areas'!Y19=0,0,((('Peak Areas'!Y19*Coefficients!$G$34+Coefficients!$H$34)*$G23)))</f>
        <v>6.1195958041584481E-2</v>
      </c>
      <c r="W23" s="25">
        <f>IF('Peak Areas'!Z19=0,0,((('Peak Areas'!Z19*Coefficients!$G$52+Coefficients!$H$52)*$G23)))</f>
        <v>0.18507944226635892</v>
      </c>
      <c r="X23" s="25">
        <f>IF('Peak Areas'!AA19=0,0,((('Peak Areas'!AA19*Coefficients!$G$33+Coefficients!$H$33)*$G23)))</f>
        <v>0</v>
      </c>
      <c r="Y23" s="25">
        <f>IF('Peak Areas'!AC19=0,0,((('Peak Areas'!AC19*Coefficients!$G$19+Coefficients!$H$19)*$G23)))</f>
        <v>0.17867911993537089</v>
      </c>
      <c r="Z23" s="25">
        <f>IF('Peak Areas'!AD19=0,0,((('Peak Areas'!AD19*Coefficients!$G$18+Coefficients!$H$18)*$G23)))</f>
        <v>0</v>
      </c>
      <c r="AA23" s="25">
        <f>IF('Peak Areas'!AE19=0,0,((('Peak Areas'!AE19*Coefficients!$G$18+Coefficients!$H$18)*$G23)))</f>
        <v>4.0379082439025646</v>
      </c>
      <c r="AB23" s="25">
        <f>IF('Peak Areas'!AF19=0,0,((('Peak Areas'!AF19*Coefficients!$G$18+Coefficients!$H$18)*$G23)))</f>
        <v>0.19480455547642939</v>
      </c>
      <c r="AC23" s="25">
        <f>IF('Peak Areas'!AG19=0,0,((('Peak Areas'!AG19*Coefficients!$G$7+Coefficients!$H$7)*$G23)))</f>
        <v>0</v>
      </c>
      <c r="AD23" s="25">
        <f>IF('Peak Areas'!AH19=0,0,((('Peak Areas'!AH19*Coefficients!$G$6+Coefficients!$H$6)*$G23)))</f>
        <v>0.37325994377362492</v>
      </c>
      <c r="AF23" s="25">
        <f>IF('Peak Areas'!K19=0,0,((('Peak Areas'!K19*Coefficients!$G$22+Coefficients!$H$22)*$G23)))</f>
        <v>0</v>
      </c>
      <c r="AG23" s="25">
        <f t="shared" si="0"/>
        <v>4.0379082439025646</v>
      </c>
      <c r="AH23" s="25">
        <f t="shared" si="1"/>
        <v>4.2327127993789944</v>
      </c>
    </row>
    <row r="24" spans="1:34">
      <c r="A24" s="2" t="str">
        <f>'Peak Areas'!A20</f>
        <v>Control E</v>
      </c>
      <c r="B24" s="57">
        <f>'Peak Areas'!B20</f>
        <v>45022</v>
      </c>
      <c r="C24" s="2" t="str">
        <f>'Peak Areas'!C20</f>
        <v>Clambank</v>
      </c>
      <c r="D24" s="2">
        <f>'Peak Areas'!D20</f>
        <v>0</v>
      </c>
      <c r="E24" s="2">
        <f>'Peak Areas'!E20</f>
        <v>0</v>
      </c>
      <c r="F24" s="25">
        <f>'Peak Areas'!F20</f>
        <v>0.1</v>
      </c>
      <c r="G24" s="25">
        <f>((1/'Peak Areas'!$G20)*(('Peak Areas'!$H20+('Internal Standard'!$E$10/1000))/'Peak Areas'!$F20)*'Peak Areas'!$J20)*H24</f>
        <v>6.0379968276912277E-2</v>
      </c>
      <c r="H24" s="25">
        <f>(('Internal Standard'!$F$13*('Peak Areas'!G20/'Internal Standard'!$C$10))/'Peak Areas'!AB20)</f>
        <v>1.0063328046152045</v>
      </c>
      <c r="I24" s="25">
        <f>IF('Peak Areas'!L20=0,0,((('Peak Areas'!L20*Coefficients!$G$21+Coefficients!$H$21)*$G24)))</f>
        <v>2.9857431582593037E-2</v>
      </c>
      <c r="J24" s="25">
        <f>IF('Peak Areas'!M20=0,0,((('Peak Areas'!M20*Coefficients!$G$20+Coefficients!$H$20)*$G24)))</f>
        <v>0.30555266362521066</v>
      </c>
      <c r="K24" s="25">
        <f>IF('Peak Areas'!N20=0,0,((('Peak Areas'!N20*Coefficients!$G$41+Coefficients!$H$41)*$G24)))</f>
        <v>0</v>
      </c>
      <c r="L24" s="25">
        <f>IF('Peak Areas'!O20=0,0,((('Peak Areas'!O20*Coefficients!$G$10+Coefficients!$H$10)*$G24)))</f>
        <v>0</v>
      </c>
      <c r="M24" s="25">
        <f>IF('Peak Areas'!P20=0,0,((('Peak Areas'!P20*Coefficients!$G$32+Coefficients!$H$32)*$G24)))</f>
        <v>2.08192647823443</v>
      </c>
      <c r="N24" s="25">
        <f>IF('Peak Areas'!Q20=0,0,((('Peak Areas'!Q20*Coefficients!$G$11+Coefficients!$H$11)*$G24)))</f>
        <v>0.24845975335492901</v>
      </c>
      <c r="O24" s="25">
        <f>IF('Peak Areas'!R20=0,0,((('Peak Areas'!R20*Coefficients!$G$39+Coefficients!$H$39)*$G24)))</f>
        <v>0</v>
      </c>
      <c r="P24" s="25">
        <f>IF('Peak Areas'!S20=0,0,((('Peak Areas'!S20*Coefficients!$G$46+Coefficients!$H$46)*$G24)))</f>
        <v>0</v>
      </c>
      <c r="Q24" s="25">
        <f>IF('Peak Areas'!T20=0,0,((('Peak Areas'!T20*Coefficients!$G$51+Coefficients!$H$51)*$G24)))</f>
        <v>6.6875753373268093E-2</v>
      </c>
      <c r="R24" s="25">
        <f>IF('Peak Areas'!U20=0,0,((('Peak Areas'!U20*Coefficients!$G$26+Coefficients!$H$26)*$G24)))</f>
        <v>0.55223592814136535</v>
      </c>
      <c r="S24" s="25">
        <f>IF('Peak Areas'!V20=0,0,((('Peak Areas'!V20*Coefficients!$G$13+Coefficients!$H$13)*$G24)))</f>
        <v>0</v>
      </c>
      <c r="T24" s="25">
        <f>IF('Peak Areas'!W20=0,0,((('Peak Areas'!W20*Coefficients!$G$12+Coefficients!$H$12)*$G24)))</f>
        <v>0.11330442819376409</v>
      </c>
      <c r="U24" s="25">
        <f>IF('Peak Areas'!X20=0,0,((('Peak Areas'!X20*Coefficients!$G$27+Coefficients!$H$27)*$G24)))</f>
        <v>0.13988422437412917</v>
      </c>
      <c r="V24" s="25">
        <f>IF('Peak Areas'!Y20=0,0,((('Peak Areas'!Y20*Coefficients!$G$34+Coefficients!$H$34)*$G24)))</f>
        <v>5.6860215583332013E-2</v>
      </c>
      <c r="W24" s="25">
        <f>IF('Peak Areas'!Z20=0,0,((('Peak Areas'!Z20*Coefficients!$G$52+Coefficients!$H$52)*$G24)))</f>
        <v>0.19338203585268821</v>
      </c>
      <c r="X24" s="25">
        <f>IF('Peak Areas'!AA20=0,0,((('Peak Areas'!AA20*Coefficients!$G$33+Coefficients!$H$33)*$G24)))</f>
        <v>0</v>
      </c>
      <c r="Y24" s="25">
        <f>IF('Peak Areas'!AC20=0,0,((('Peak Areas'!AC20*Coefficients!$G$19+Coefficients!$H$19)*$G24)))</f>
        <v>0.17226916850774124</v>
      </c>
      <c r="Z24" s="25">
        <f>IF('Peak Areas'!AD20=0,0,((('Peak Areas'!AD20*Coefficients!$G$18+Coefficients!$H$18)*$G24)))</f>
        <v>0</v>
      </c>
      <c r="AA24" s="25">
        <f>IF('Peak Areas'!AE20=0,0,((('Peak Areas'!AE20*Coefficients!$G$18+Coefficients!$H$18)*$G24)))</f>
        <v>4.3390723314057498</v>
      </c>
      <c r="AB24" s="25">
        <f>IF('Peak Areas'!AF20=0,0,((('Peak Areas'!AF20*Coefficients!$G$18+Coefficients!$H$18)*$G24)))</f>
        <v>0.22388190319947854</v>
      </c>
      <c r="AC24" s="25">
        <f>IF('Peak Areas'!AG20=0,0,((('Peak Areas'!AG20*Coefficients!$G$7+Coefficients!$H$7)*$G24)))</f>
        <v>3.3842755624187128E-2</v>
      </c>
      <c r="AD24" s="25">
        <f>IF('Peak Areas'!AH20=0,0,((('Peak Areas'!AH20*Coefficients!$G$6+Coefficients!$H$6)*$G24)))</f>
        <v>0.42653490870452337</v>
      </c>
      <c r="AF24" s="25">
        <f>IF('Peak Areas'!K20=0,0,((('Peak Areas'!K20*Coefficients!$G$22+Coefficients!$H$22)*$G24)))</f>
        <v>0</v>
      </c>
      <c r="AG24" s="25">
        <f t="shared" si="0"/>
        <v>4.3390723314057498</v>
      </c>
      <c r="AH24" s="25">
        <f t="shared" si="1"/>
        <v>4.5629542346052281</v>
      </c>
    </row>
    <row r="25" spans="1:34">
      <c r="A25" s="2" t="str">
        <f>'Peak Areas'!A21</f>
        <v>DIN A</v>
      </c>
      <c r="B25" s="57">
        <f>'Peak Areas'!B21</f>
        <v>45022</v>
      </c>
      <c r="C25" s="2" t="str">
        <f>'Peak Areas'!C21</f>
        <v>Clambank</v>
      </c>
      <c r="D25" s="2">
        <f>'Peak Areas'!D21</f>
        <v>0</v>
      </c>
      <c r="E25" s="2">
        <f>'Peak Areas'!E21</f>
        <v>0</v>
      </c>
      <c r="F25" s="25">
        <f>'Peak Areas'!F21</f>
        <v>0.1</v>
      </c>
      <c r="G25" s="25">
        <f>((1/'Peak Areas'!$G21)*(('Peak Areas'!$H21+('Internal Standard'!$E$10/1000))/'Peak Areas'!$F21)*'Peak Areas'!$J21)*H25</f>
        <v>6.3169319094672868E-2</v>
      </c>
      <c r="H25" s="25">
        <f>(('Internal Standard'!$F$13*('Peak Areas'!G21/'Internal Standard'!$C$10))/'Peak Areas'!AB21)</f>
        <v>1.0528219849112144</v>
      </c>
      <c r="I25" s="25">
        <f>IF('Peak Areas'!L21=0,0,((('Peak Areas'!L21*Coefficients!$G$21+Coefficients!$H$21)*$G25)))</f>
        <v>0.10514162891796233</v>
      </c>
      <c r="J25" s="25">
        <f>IF('Peak Areas'!M21=0,0,((('Peak Areas'!M21*Coefficients!$G$20+Coefficients!$H$20)*$G25)))</f>
        <v>2.3044805600137934</v>
      </c>
      <c r="K25" s="25">
        <f>IF('Peak Areas'!N21=0,0,((('Peak Areas'!N21*Coefficients!$G$41+Coefficients!$H$41)*$G25)))</f>
        <v>0</v>
      </c>
      <c r="L25" s="25">
        <f>IF('Peak Areas'!O21=0,0,((('Peak Areas'!O21*Coefficients!$G$10+Coefficients!$H$10)*$G25)))</f>
        <v>0</v>
      </c>
      <c r="M25" s="25">
        <f>IF('Peak Areas'!P21=0,0,((('Peak Areas'!P21*Coefficients!$G$32+Coefficients!$H$32)*$G25)))</f>
        <v>10.966084372877503</v>
      </c>
      <c r="N25" s="25">
        <f>IF('Peak Areas'!Q21=0,0,((('Peak Areas'!Q21*Coefficients!$G$11+Coefficients!$H$11)*$G25)))</f>
        <v>0.45606792834355042</v>
      </c>
      <c r="O25" s="25">
        <f>IF('Peak Areas'!R21=0,0,((('Peak Areas'!R21*Coefficients!$G$39+Coefficients!$H$39)*$G25)))</f>
        <v>9.8440779243202312E-2</v>
      </c>
      <c r="P25" s="25">
        <f>IF('Peak Areas'!S21=0,0,((('Peak Areas'!S21*Coefficients!$G$46+Coefficients!$H$46)*$G25)))</f>
        <v>0</v>
      </c>
      <c r="Q25" s="25">
        <f>IF('Peak Areas'!T21=0,0,((('Peak Areas'!T21*Coefficients!$G$51+Coefficients!$H$51)*$G25)))</f>
        <v>0.3378295086916912</v>
      </c>
      <c r="R25" s="25">
        <f>IF('Peak Areas'!U21=0,0,((('Peak Areas'!U21*Coefficients!$G$26+Coefficients!$H$26)*$G25)))</f>
        <v>1.8966372512387122</v>
      </c>
      <c r="S25" s="25">
        <f>IF('Peak Areas'!V21=0,0,((('Peak Areas'!V21*Coefficients!$G$13+Coefficients!$H$13)*$G25)))</f>
        <v>0</v>
      </c>
      <c r="T25" s="25">
        <f>IF('Peak Areas'!W21=0,0,((('Peak Areas'!W21*Coefficients!$G$12+Coefficients!$H$12)*$G25)))</f>
        <v>0.19431252120215445</v>
      </c>
      <c r="U25" s="25">
        <f>IF('Peak Areas'!X21=0,0,((('Peak Areas'!X21*Coefficients!$G$27+Coefficients!$H$27)*$G25)))</f>
        <v>0.663352922449155</v>
      </c>
      <c r="V25" s="25">
        <f>IF('Peak Areas'!Y21=0,0,((('Peak Areas'!Y21*Coefficients!$G$34+Coefficients!$H$34)*$G25)))</f>
        <v>0.12887788956192586</v>
      </c>
      <c r="W25" s="25">
        <f>IF('Peak Areas'!Z21=0,0,((('Peak Areas'!Z21*Coefficients!$G$52+Coefficients!$H$52)*$G25)))</f>
        <v>0.33420042092213942</v>
      </c>
      <c r="X25" s="25">
        <f>IF('Peak Areas'!AA21=0,0,((('Peak Areas'!AA21*Coefficients!$G$33+Coefficients!$H$33)*$G25)))</f>
        <v>0</v>
      </c>
      <c r="Y25" s="25">
        <f>IF('Peak Areas'!AC21=0,0,((('Peak Areas'!AC21*Coefficients!$G$19+Coefficients!$H$19)*$G25)))</f>
        <v>0.51908262541458439</v>
      </c>
      <c r="Z25" s="25">
        <f>IF('Peak Areas'!AD21=0,0,((('Peak Areas'!AD21*Coefficients!$G$18+Coefficients!$H$18)*$G25)))</f>
        <v>0.16600772298674818</v>
      </c>
      <c r="AA25" s="25">
        <f>IF('Peak Areas'!AE21=0,0,((('Peak Areas'!AE21*Coefficients!$G$18+Coefficients!$H$18)*$G25)))</f>
        <v>22.559652248125026</v>
      </c>
      <c r="AB25" s="25">
        <f>IF('Peak Areas'!AF21=0,0,((('Peak Areas'!AF21*Coefficients!$G$18+Coefficients!$H$18)*$G25)))</f>
        <v>0.91376845772297544</v>
      </c>
      <c r="AC25" s="25">
        <f>IF('Peak Areas'!AG21=0,0,((('Peak Areas'!AG21*Coefficients!$G$7+Coefficients!$H$7)*$G25)))</f>
        <v>8.6175220242965617E-2</v>
      </c>
      <c r="AD25" s="25">
        <f>IF('Peak Areas'!AH21=0,0,((('Peak Areas'!AH21*Coefficients!$G$6+Coefficients!$H$6)*$G25)))</f>
        <v>1.7499143422607681</v>
      </c>
      <c r="AF25" s="25">
        <f>IF('Peak Areas'!K21=0,0,((('Peak Areas'!K21*Coefficients!$G$22+Coefficients!$H$22)*$G25)))</f>
        <v>0</v>
      </c>
      <c r="AG25" s="25">
        <f t="shared" si="0"/>
        <v>22.559652248125026</v>
      </c>
      <c r="AH25" s="25">
        <f t="shared" si="1"/>
        <v>23.639428428834751</v>
      </c>
    </row>
    <row r="26" spans="1:34">
      <c r="A26" s="2" t="str">
        <f>'Peak Areas'!A22</f>
        <v>DIN B</v>
      </c>
      <c r="B26" s="57">
        <f>'Peak Areas'!B22</f>
        <v>45022</v>
      </c>
      <c r="C26" s="2" t="str">
        <f>'Peak Areas'!C22</f>
        <v>Clambank</v>
      </c>
      <c r="D26" s="2">
        <f>'Peak Areas'!D22</f>
        <v>0</v>
      </c>
      <c r="E26" s="2">
        <f>'Peak Areas'!E22</f>
        <v>0</v>
      </c>
      <c r="F26" s="25">
        <f>'Peak Areas'!F22</f>
        <v>0.1</v>
      </c>
      <c r="G26" s="25">
        <f>((1/'Peak Areas'!$G22)*(('Peak Areas'!$H22+('Internal Standard'!$E$10/1000))/'Peak Areas'!$F22)*'Peak Areas'!$J22)*H26</f>
        <v>6.1693225845740621E-2</v>
      </c>
      <c r="H26" s="25">
        <f>(('Internal Standard'!$F$13*('Peak Areas'!G22/'Internal Standard'!$C$10))/'Peak Areas'!AB22)</f>
        <v>1.0282204307623435</v>
      </c>
      <c r="I26" s="25">
        <f>IF('Peak Areas'!L22=0,0,((('Peak Areas'!L22*Coefficients!$G$21+Coefficients!$H$21)*$G26)))</f>
        <v>0.11982989647658386</v>
      </c>
      <c r="J26" s="25">
        <f>IF('Peak Areas'!M22=0,0,((('Peak Areas'!M22*Coefficients!$G$20+Coefficients!$H$20)*$G26)))</f>
        <v>2.5138531601305614</v>
      </c>
      <c r="K26" s="25">
        <f>IF('Peak Areas'!N22=0,0,((('Peak Areas'!N22*Coefficients!$G$41+Coefficients!$H$41)*$G26)))</f>
        <v>0</v>
      </c>
      <c r="L26" s="25">
        <f>IF('Peak Areas'!O22=0,0,((('Peak Areas'!O22*Coefficients!$G$10+Coefficients!$H$10)*$G26)))</f>
        <v>0</v>
      </c>
      <c r="M26" s="25">
        <f>IF('Peak Areas'!P22=0,0,((('Peak Areas'!P22*Coefficients!$G$32+Coefficients!$H$32)*$G26)))</f>
        <v>11.578454224338186</v>
      </c>
      <c r="N26" s="25">
        <f>IF('Peak Areas'!Q22=0,0,((('Peak Areas'!Q22*Coefficients!$G$11+Coefficients!$H$11)*$G26)))</f>
        <v>0.59791191052141124</v>
      </c>
      <c r="O26" s="25">
        <f>IF('Peak Areas'!R22=0,0,((('Peak Areas'!R22*Coefficients!$G$39+Coefficients!$H$39)*$G26)))</f>
        <v>0</v>
      </c>
      <c r="P26" s="25">
        <f>IF('Peak Areas'!S22=0,0,((('Peak Areas'!S22*Coefficients!$G$46+Coefficients!$H$46)*$G26)))</f>
        <v>0</v>
      </c>
      <c r="Q26" s="25">
        <f>IF('Peak Areas'!T22=0,0,((('Peak Areas'!T22*Coefficients!$G$51+Coefficients!$H$51)*$G26)))</f>
        <v>0.34591186970903087</v>
      </c>
      <c r="R26" s="25">
        <f>IF('Peak Areas'!U22=0,0,((('Peak Areas'!U22*Coefficients!$G$26+Coefficients!$H$26)*$G26)))</f>
        <v>1.9297403578709011</v>
      </c>
      <c r="S26" s="25">
        <f>IF('Peak Areas'!V22=0,0,((('Peak Areas'!V22*Coefficients!$G$13+Coefficients!$H$13)*$G26)))</f>
        <v>0</v>
      </c>
      <c r="T26" s="25">
        <f>IF('Peak Areas'!W22=0,0,((('Peak Areas'!W22*Coefficients!$G$12+Coefficients!$H$12)*$G26)))</f>
        <v>0.21375546497778891</v>
      </c>
      <c r="U26" s="25">
        <f>IF('Peak Areas'!X22=0,0,((('Peak Areas'!X22*Coefficients!$G$27+Coefficients!$H$27)*$G26)))</f>
        <v>0.6335518192550571</v>
      </c>
      <c r="V26" s="25">
        <f>IF('Peak Areas'!Y22=0,0,((('Peak Areas'!Y22*Coefficients!$G$34+Coefficients!$H$34)*$G26)))</f>
        <v>0.10507042846854289</v>
      </c>
      <c r="W26" s="25">
        <f>IF('Peak Areas'!Z22=0,0,((('Peak Areas'!Z22*Coefficients!$G$52+Coefficients!$H$52)*$G26)))</f>
        <v>0.31140771892076391</v>
      </c>
      <c r="X26" s="25">
        <f>IF('Peak Areas'!AA22=0,0,((('Peak Areas'!AA22*Coefficients!$G$33+Coefficients!$H$33)*$G26)))</f>
        <v>6.0551570445017029E-2</v>
      </c>
      <c r="Y26" s="25">
        <f>IF('Peak Areas'!AC22=0,0,((('Peak Areas'!AC22*Coefficients!$G$19+Coefficients!$H$19)*$G26)))</f>
        <v>0.52571350670534311</v>
      </c>
      <c r="Z26" s="25">
        <f>IF('Peak Areas'!AD22=0,0,((('Peak Areas'!AD22*Coefficients!$G$18+Coefficients!$H$18)*$G26)))</f>
        <v>0.18083667965976166</v>
      </c>
      <c r="AA26" s="25">
        <f>IF('Peak Areas'!AE22=0,0,((('Peak Areas'!AE22*Coefficients!$G$18+Coefficients!$H$18)*$G26)))</f>
        <v>24.064065580515962</v>
      </c>
      <c r="AB26" s="25">
        <f>IF('Peak Areas'!AF22=0,0,((('Peak Areas'!AF22*Coefficients!$G$18+Coefficients!$H$18)*$G26)))</f>
        <v>0.94704783619312249</v>
      </c>
      <c r="AC26" s="25">
        <f>IF('Peak Areas'!AG22=0,0,((('Peak Areas'!AG22*Coefficients!$G$7+Coefficients!$H$7)*$G26)))</f>
        <v>0.11273075601878424</v>
      </c>
      <c r="AD26" s="25">
        <f>IF('Peak Areas'!AH22=0,0,((('Peak Areas'!AH22*Coefficients!$G$6+Coefficients!$H$6)*$G26)))</f>
        <v>1.7732904621794878</v>
      </c>
      <c r="AF26" s="25">
        <f>IF('Peak Areas'!K22=0,0,((('Peak Areas'!K22*Coefficients!$G$22+Coefficients!$H$22)*$G26)))</f>
        <v>0</v>
      </c>
      <c r="AG26" s="25">
        <f t="shared" si="0"/>
        <v>24.064065580515962</v>
      </c>
      <c r="AH26" s="25">
        <f t="shared" si="1"/>
        <v>25.191950096368846</v>
      </c>
    </row>
    <row r="27" spans="1:34">
      <c r="A27" s="2" t="str">
        <f>'Peak Areas'!A23</f>
        <v>DIN C</v>
      </c>
      <c r="B27" s="57">
        <f>'Peak Areas'!B23</f>
        <v>45022</v>
      </c>
      <c r="C27" s="2" t="str">
        <f>'Peak Areas'!C23</f>
        <v>Clambank</v>
      </c>
      <c r="D27" s="2">
        <f>'Peak Areas'!D23</f>
        <v>0</v>
      </c>
      <c r="E27" s="2">
        <f>'Peak Areas'!E23</f>
        <v>0</v>
      </c>
      <c r="F27" s="25">
        <f>'Peak Areas'!F23</f>
        <v>0.1</v>
      </c>
      <c r="G27" s="25">
        <f>((1/'Peak Areas'!$G23)*(('Peak Areas'!$H23+('Internal Standard'!$E$10/1000))/'Peak Areas'!$F23)*'Peak Areas'!$J23)*H27</f>
        <v>6.16084548248714E-2</v>
      </c>
      <c r="H27" s="25">
        <f>(('Internal Standard'!$F$13*('Peak Areas'!G23/'Internal Standard'!$C$10))/'Peak Areas'!AB23)</f>
        <v>1.0268075804145231</v>
      </c>
      <c r="I27" s="25">
        <f>IF('Peak Areas'!L23=0,0,((('Peak Areas'!L23*Coefficients!$G$21+Coefficients!$H$21)*$G27)))</f>
        <v>8.4466459215536499E-2</v>
      </c>
      <c r="J27" s="25">
        <f>IF('Peak Areas'!M23=0,0,((('Peak Areas'!M23*Coefficients!$G$20+Coefficients!$H$20)*$G27)))</f>
        <v>2.5255087445879663</v>
      </c>
      <c r="K27" s="25">
        <f>IF('Peak Areas'!N23=0,0,((('Peak Areas'!N23*Coefficients!$G$41+Coefficients!$H$41)*$G27)))</f>
        <v>0</v>
      </c>
      <c r="L27" s="25">
        <f>IF('Peak Areas'!O23=0,0,((('Peak Areas'!O23*Coefficients!$G$10+Coefficients!$H$10)*$G27)))</f>
        <v>0</v>
      </c>
      <c r="M27" s="25">
        <f>IF('Peak Areas'!P23=0,0,((('Peak Areas'!P23*Coefficients!$G$32+Coefficients!$H$32)*$G27)))</f>
        <v>11.820629871894504</v>
      </c>
      <c r="N27" s="25">
        <f>IF('Peak Areas'!Q23=0,0,((('Peak Areas'!Q23*Coefficients!$G$11+Coefficients!$H$11)*$G27)))</f>
        <v>0</v>
      </c>
      <c r="O27" s="25">
        <f>IF('Peak Areas'!R23=0,0,((('Peak Areas'!R23*Coefficients!$G$39+Coefficients!$H$39)*$G27)))</f>
        <v>0</v>
      </c>
      <c r="P27" s="25">
        <f>IF('Peak Areas'!S23=0,0,((('Peak Areas'!S23*Coefficients!$G$46+Coefficients!$H$46)*$G27)))</f>
        <v>0</v>
      </c>
      <c r="Q27" s="25">
        <f>IF('Peak Areas'!T23=0,0,((('Peak Areas'!T23*Coefficients!$G$51+Coefficients!$H$51)*$G27)))</f>
        <v>0.29994562627282279</v>
      </c>
      <c r="R27" s="25">
        <f>IF('Peak Areas'!U23=0,0,((('Peak Areas'!U23*Coefficients!$G$26+Coefficients!$H$26)*$G27)))</f>
        <v>2.067458539834814</v>
      </c>
      <c r="S27" s="25">
        <f>IF('Peak Areas'!V23=0,0,((('Peak Areas'!V23*Coefficients!$G$13+Coefficients!$H$13)*$G27)))</f>
        <v>0</v>
      </c>
      <c r="T27" s="25">
        <f>IF('Peak Areas'!W23=0,0,((('Peak Areas'!W23*Coefficients!$G$12+Coefficients!$H$12)*$G27)))</f>
        <v>0.19600651661495602</v>
      </c>
      <c r="U27" s="25">
        <f>IF('Peak Areas'!X23=0,0,((('Peak Areas'!X23*Coefficients!$G$27+Coefficients!$H$27)*$G27)))</f>
        <v>0.70896815642991962</v>
      </c>
      <c r="V27" s="25">
        <f>IF('Peak Areas'!Y23=0,0,((('Peak Areas'!Y23*Coefficients!$G$34+Coefficients!$H$34)*$G27)))</f>
        <v>0.13410928710085407</v>
      </c>
      <c r="W27" s="25">
        <f>IF('Peak Areas'!Z23=0,0,((('Peak Areas'!Z23*Coefficients!$G$52+Coefficients!$H$52)*$G27)))</f>
        <v>0.34889570027703798</v>
      </c>
      <c r="X27" s="25">
        <f>IF('Peak Areas'!AA23=0,0,((('Peak Areas'!AA23*Coefficients!$G$33+Coefficients!$H$33)*$G27)))</f>
        <v>0.1075861482695038</v>
      </c>
      <c r="Y27" s="25">
        <f>IF('Peak Areas'!AC23=0,0,((('Peak Areas'!AC23*Coefficients!$G$19+Coefficients!$H$19)*$G27)))</f>
        <v>0.49740880950971889</v>
      </c>
      <c r="Z27" s="25">
        <f>IF('Peak Areas'!AD23=0,0,((('Peak Areas'!AD23*Coefficients!$G$18+Coefficients!$H$18)*$G27)))</f>
        <v>0.17415370195098706</v>
      </c>
      <c r="AA27" s="25">
        <f>IF('Peak Areas'!AE23=0,0,((('Peak Areas'!AE23*Coefficients!$G$18+Coefficients!$H$18)*$G27)))</f>
        <v>24.269746874411013</v>
      </c>
      <c r="AB27" s="25">
        <f>IF('Peak Areas'!AF23=0,0,((('Peak Areas'!AF23*Coefficients!$G$18+Coefficients!$H$18)*$G27)))</f>
        <v>1.0265876279627228</v>
      </c>
      <c r="AC27" s="25">
        <f>IF('Peak Areas'!AG23=0,0,((('Peak Areas'!AG23*Coefficients!$G$7+Coefficients!$H$7)*$G27)))</f>
        <v>0.20420736612641607</v>
      </c>
      <c r="AD27" s="25">
        <f>IF('Peak Areas'!AH23=0,0,((('Peak Areas'!AH23*Coefficients!$G$6+Coefficients!$H$6)*$G27)))</f>
        <v>1.9483524736540416</v>
      </c>
      <c r="AF27" s="25">
        <f>IF('Peak Areas'!K23=0,0,((('Peak Areas'!K23*Coefficients!$G$22+Coefficients!$H$22)*$G27)))</f>
        <v>0</v>
      </c>
      <c r="AG27" s="25">
        <f t="shared" si="0"/>
        <v>24.269746874411013</v>
      </c>
      <c r="AH27" s="25">
        <f t="shared" si="1"/>
        <v>25.470488204324724</v>
      </c>
    </row>
    <row r="28" spans="1:34">
      <c r="A28" s="2" t="str">
        <f>'Peak Areas'!A24</f>
        <v>DIN D</v>
      </c>
      <c r="B28" s="57">
        <f>'Peak Areas'!B24</f>
        <v>45022</v>
      </c>
      <c r="C28" s="2" t="str">
        <f>'Peak Areas'!C24</f>
        <v>Clambank</v>
      </c>
      <c r="D28" s="2">
        <f>'Peak Areas'!D24</f>
        <v>0</v>
      </c>
      <c r="E28" s="2">
        <f>'Peak Areas'!E24</f>
        <v>0</v>
      </c>
      <c r="F28" s="25">
        <f>'Peak Areas'!F24</f>
        <v>0.1</v>
      </c>
      <c r="G28" s="25">
        <f>((1/'Peak Areas'!$G24)*(('Peak Areas'!$H24+('Internal Standard'!$E$10/1000))/'Peak Areas'!$F24)*'Peak Areas'!$J24)*H28</f>
        <v>5.9421812347944102E-2</v>
      </c>
      <c r="H28" s="25">
        <f>(('Internal Standard'!$F$13*('Peak Areas'!G24/'Internal Standard'!$C$10))/'Peak Areas'!AB24)</f>
        <v>0.99036353913240149</v>
      </c>
      <c r="I28" s="25">
        <f>IF('Peak Areas'!L24=0,0,((('Peak Areas'!L24*Coefficients!$G$21+Coefficients!$H$21)*$G28)))</f>
        <v>6.7403983794928152E-2</v>
      </c>
      <c r="J28" s="25">
        <f>IF('Peak Areas'!M24=0,0,((('Peak Areas'!M24*Coefficients!$G$20+Coefficients!$H$20)*$G28)))</f>
        <v>2.701608240695661</v>
      </c>
      <c r="K28" s="25">
        <f>IF('Peak Areas'!N24=0,0,((('Peak Areas'!N24*Coefficients!$G$41+Coefficients!$H$41)*$G28)))</f>
        <v>0</v>
      </c>
      <c r="L28" s="25">
        <f>IF('Peak Areas'!O24=0,0,((('Peak Areas'!O24*Coefficients!$G$10+Coefficients!$H$10)*$G28)))</f>
        <v>0</v>
      </c>
      <c r="M28" s="25">
        <f>IF('Peak Areas'!P24=0,0,((('Peak Areas'!P24*Coefficients!$G$32+Coefficients!$H$32)*$G28)))</f>
        <v>12.878464046232162</v>
      </c>
      <c r="N28" s="25">
        <f>IF('Peak Areas'!Q24=0,0,((('Peak Areas'!Q24*Coefficients!$G$11+Coefficients!$H$11)*$G28)))</f>
        <v>0.53517310835780119</v>
      </c>
      <c r="O28" s="25">
        <f>IF('Peak Areas'!R24=0,0,((('Peak Areas'!R24*Coefficients!$G$39+Coefficients!$H$39)*$G28)))</f>
        <v>0.12157315131830362</v>
      </c>
      <c r="P28" s="25">
        <f>IF('Peak Areas'!S24=0,0,((('Peak Areas'!S24*Coefficients!$G$46+Coefficients!$H$46)*$G28)))</f>
        <v>0</v>
      </c>
      <c r="Q28" s="25">
        <f>IF('Peak Areas'!T24=0,0,((('Peak Areas'!T24*Coefficients!$G$51+Coefficients!$H$51)*$G28)))</f>
        <v>0.398488465088078</v>
      </c>
      <c r="R28" s="25">
        <f>IF('Peak Areas'!U24=0,0,((('Peak Areas'!U24*Coefficients!$G$26+Coefficients!$H$26)*$G28)))</f>
        <v>2.1966761598978009</v>
      </c>
      <c r="S28" s="25">
        <f>IF('Peak Areas'!V24=0,0,((('Peak Areas'!V24*Coefficients!$G$13+Coefficients!$H$13)*$G28)))</f>
        <v>0</v>
      </c>
      <c r="T28" s="25">
        <f>IF('Peak Areas'!W24=0,0,((('Peak Areas'!W24*Coefficients!$G$12+Coefficients!$H$12)*$G28)))</f>
        <v>0.24440938051048161</v>
      </c>
      <c r="U28" s="25">
        <f>IF('Peak Areas'!X24=0,0,((('Peak Areas'!X24*Coefficients!$G$27+Coefficients!$H$27)*$G28)))</f>
        <v>0.70587141617175719</v>
      </c>
      <c r="V28" s="25">
        <f>IF('Peak Areas'!Y24=0,0,((('Peak Areas'!Y24*Coefficients!$G$34+Coefficients!$H$34)*$G28)))</f>
        <v>0.16263078420914084</v>
      </c>
      <c r="W28" s="25">
        <f>IF('Peak Areas'!Z24=0,0,((('Peak Areas'!Z24*Coefficients!$G$52+Coefficients!$H$52)*$G28)))</f>
        <v>0.38177625364397733</v>
      </c>
      <c r="X28" s="25">
        <f>IF('Peak Areas'!AA24=0,0,((('Peak Areas'!AA24*Coefficients!$G$33+Coefficients!$H$33)*$G28)))</f>
        <v>0.11652760877893467</v>
      </c>
      <c r="Y28" s="25">
        <f>IF('Peak Areas'!AC24=0,0,((('Peak Areas'!AC24*Coefficients!$G$19+Coefficients!$H$19)*$G28)))</f>
        <v>0.63140990128321572</v>
      </c>
      <c r="Z28" s="25">
        <f>IF('Peak Areas'!AD24=0,0,((('Peak Areas'!AD24*Coefficients!$G$18+Coefficients!$H$18)*$G28)))</f>
        <v>0.18352377720667351</v>
      </c>
      <c r="AA28" s="25">
        <f>IF('Peak Areas'!AE24=0,0,((('Peak Areas'!AE24*Coefficients!$G$18+Coefficients!$H$18)*$G28)))</f>
        <v>26.779064005306086</v>
      </c>
      <c r="AB28" s="25">
        <f>IF('Peak Areas'!AF24=0,0,((('Peak Areas'!AF24*Coefficients!$G$18+Coefficients!$H$18)*$G28)))</f>
        <v>1.0658708261792988</v>
      </c>
      <c r="AC28" s="25">
        <f>IF('Peak Areas'!AG24=0,0,((('Peak Areas'!AG24*Coefficients!$G$7+Coefficients!$H$7)*$G28)))</f>
        <v>0.20044289514466751</v>
      </c>
      <c r="AD28" s="25">
        <f>IF('Peak Areas'!AH24=0,0,((('Peak Areas'!AH24*Coefficients!$G$6+Coefficients!$H$6)*$G28)))</f>
        <v>2.1496695800142418</v>
      </c>
      <c r="AF28" s="25">
        <f>IF('Peak Areas'!K24=0,0,((('Peak Areas'!K24*Coefficients!$G$22+Coefficients!$H$22)*$G28)))</f>
        <v>0</v>
      </c>
      <c r="AG28" s="25">
        <f t="shared" si="0"/>
        <v>26.779064005306086</v>
      </c>
      <c r="AH28" s="25">
        <f t="shared" si="1"/>
        <v>28.028458608692059</v>
      </c>
    </row>
    <row r="29" spans="1:34">
      <c r="A29" s="2" t="str">
        <f>'Peak Areas'!A25</f>
        <v>DIN E</v>
      </c>
      <c r="B29" s="57">
        <f>'Peak Areas'!B25</f>
        <v>45022</v>
      </c>
      <c r="C29" s="2" t="str">
        <f>'Peak Areas'!C25</f>
        <v>Clambank</v>
      </c>
      <c r="D29" s="2">
        <f>'Peak Areas'!D25</f>
        <v>0</v>
      </c>
      <c r="E29" s="2">
        <f>'Peak Areas'!E25</f>
        <v>0</v>
      </c>
      <c r="F29" s="25">
        <f>'Peak Areas'!F25</f>
        <v>0.1</v>
      </c>
      <c r="G29" s="25">
        <f>((1/'Peak Areas'!$G25)*(('Peak Areas'!$H25+('Internal Standard'!$E$10/1000))/'Peak Areas'!$F25)*'Peak Areas'!$J25)*H29</f>
        <v>5.9921986571459036E-2</v>
      </c>
      <c r="H29" s="25">
        <f>(('Internal Standard'!$F$13*('Peak Areas'!G25/'Internal Standard'!$C$10))/'Peak Areas'!AB25)</f>
        <v>0.99869977619098371</v>
      </c>
      <c r="I29" s="25">
        <f>IF('Peak Areas'!L25=0,0,((('Peak Areas'!L25*Coefficients!$G$21+Coefficients!$H$21)*$G29)))</f>
        <v>9.2911959932971147E-2</v>
      </c>
      <c r="J29" s="25">
        <f>IF('Peak Areas'!M25=0,0,((('Peak Areas'!M25*Coefficients!$G$20+Coefficients!$H$20)*$G29)))</f>
        <v>2.9557880148429008</v>
      </c>
      <c r="K29" s="25">
        <f>IF('Peak Areas'!N25=0,0,((('Peak Areas'!N25*Coefficients!$G$41+Coefficients!$H$41)*$G29)))</f>
        <v>4.5324405804062677E-3</v>
      </c>
      <c r="L29" s="25">
        <f>IF('Peak Areas'!O25=0,0,((('Peak Areas'!O25*Coefficients!$G$10+Coefficients!$H$10)*$G29)))</f>
        <v>0</v>
      </c>
      <c r="M29" s="25">
        <f>IF('Peak Areas'!P25=0,0,((('Peak Areas'!P25*Coefficients!$G$32+Coefficients!$H$32)*$G29)))</f>
        <v>14.006930818604735</v>
      </c>
      <c r="N29" s="25">
        <f>IF('Peak Areas'!Q25=0,0,((('Peak Areas'!Q25*Coefficients!$G$11+Coefficients!$H$11)*$G29)))</f>
        <v>0.55485853461998413</v>
      </c>
      <c r="O29" s="25">
        <f>IF('Peak Areas'!R25=0,0,((('Peak Areas'!R25*Coefficients!$G$39+Coefficients!$H$39)*$G29)))</f>
        <v>0.13140786418570177</v>
      </c>
      <c r="P29" s="25">
        <f>IF('Peak Areas'!S25=0,0,((('Peak Areas'!S25*Coefficients!$G$46+Coefficients!$H$46)*$G29)))</f>
        <v>0</v>
      </c>
      <c r="Q29" s="25">
        <f>IF('Peak Areas'!T25=0,0,((('Peak Areas'!T25*Coefficients!$G$51+Coefficients!$H$51)*$G29)))</f>
        <v>0.41331646056066323</v>
      </c>
      <c r="R29" s="25">
        <f>IF('Peak Areas'!U25=0,0,((('Peak Areas'!U25*Coefficients!$G$26+Coefficients!$H$26)*$G29)))</f>
        <v>2.4149922390082854</v>
      </c>
      <c r="S29" s="25">
        <f>IF('Peak Areas'!V25=0,0,((('Peak Areas'!V25*Coefficients!$G$13+Coefficients!$H$13)*$G29)))</f>
        <v>0</v>
      </c>
      <c r="T29" s="25">
        <f>IF('Peak Areas'!W25=0,0,((('Peak Areas'!W25*Coefficients!$G$12+Coefficients!$H$12)*$G29)))</f>
        <v>0.21162934346974982</v>
      </c>
      <c r="U29" s="25">
        <f>IF('Peak Areas'!X25=0,0,((('Peak Areas'!X25*Coefficients!$G$27+Coefficients!$H$27)*$G29)))</f>
        <v>0.82054535977085341</v>
      </c>
      <c r="V29" s="25">
        <f>IF('Peak Areas'!Y25=0,0,((('Peak Areas'!Y25*Coefficients!$G$34+Coefficients!$H$34)*$G29)))</f>
        <v>0.16294028782338296</v>
      </c>
      <c r="W29" s="25">
        <f>IF('Peak Areas'!Z25=0,0,((('Peak Areas'!Z25*Coefficients!$G$52+Coefficients!$H$52)*$G29)))</f>
        <v>0.38144512197078162</v>
      </c>
      <c r="X29" s="25">
        <f>IF('Peak Areas'!AA25=0,0,((('Peak Areas'!AA25*Coefficients!$G$33+Coefficients!$H$33)*$G29)))</f>
        <v>0.12717505097904619</v>
      </c>
      <c r="Y29" s="25">
        <f>IF('Peak Areas'!AC25=0,0,((('Peak Areas'!AC25*Coefficients!$G$19+Coefficients!$H$19)*$G29)))</f>
        <v>0.68130936143808185</v>
      </c>
      <c r="Z29" s="25">
        <f>IF('Peak Areas'!AD25=0,0,((('Peak Areas'!AD25*Coefficients!$G$18+Coefficients!$H$18)*$G29)))</f>
        <v>0.21128600324672286</v>
      </c>
      <c r="AA29" s="25">
        <f>IF('Peak Areas'!AE25=0,0,((('Peak Areas'!AE25*Coefficients!$G$18+Coefficients!$H$18)*$G29)))</f>
        <v>28.978754898183531</v>
      </c>
      <c r="AB29" s="25">
        <f>IF('Peak Areas'!AF25=0,0,((('Peak Areas'!AF25*Coefficients!$G$18+Coefficients!$H$18)*$G29)))</f>
        <v>1.207258839685815</v>
      </c>
      <c r="AC29" s="25">
        <f>IF('Peak Areas'!AG25=0,0,((('Peak Areas'!AG25*Coefficients!$G$7+Coefficients!$H$7)*$G29)))</f>
        <v>0.21154515864800599</v>
      </c>
      <c r="AD29" s="25">
        <f>IF('Peak Areas'!AH25=0,0,((('Peak Areas'!AH25*Coefficients!$G$6+Coefficients!$H$6)*$G29)))</f>
        <v>2.3390640782348733</v>
      </c>
      <c r="AF29" s="25">
        <f>IF('Peak Areas'!K25=0,0,((('Peak Areas'!K25*Coefficients!$G$22+Coefficients!$H$22)*$G29)))</f>
        <v>0</v>
      </c>
      <c r="AG29" s="25">
        <f t="shared" si="0"/>
        <v>28.978754898183531</v>
      </c>
      <c r="AH29" s="25">
        <f t="shared" si="1"/>
        <v>30.397299741116068</v>
      </c>
    </row>
    <row r="30" spans="1:34">
      <c r="A30" s="2" t="str">
        <f>'Peak Areas'!A26</f>
        <v>LP A</v>
      </c>
      <c r="B30" s="57">
        <f>'Peak Areas'!B26</f>
        <v>45022</v>
      </c>
      <c r="C30" s="2" t="str">
        <f>'Peak Areas'!C26</f>
        <v>Clambank</v>
      </c>
      <c r="D30" s="2">
        <f>'Peak Areas'!D26</f>
        <v>0</v>
      </c>
      <c r="E30" s="2">
        <f>'Peak Areas'!E26</f>
        <v>0</v>
      </c>
      <c r="F30" s="25">
        <f>'Peak Areas'!F26</f>
        <v>0.1</v>
      </c>
      <c r="G30" s="25">
        <f>((1/'Peak Areas'!$G26)*(('Peak Areas'!$H26+('Internal Standard'!$E$10/1000))/'Peak Areas'!$F26)*'Peak Areas'!$J26)*H30</f>
        <v>6.0845728879774491E-2</v>
      </c>
      <c r="H30" s="25">
        <f>(('Internal Standard'!$F$13*('Peak Areas'!G26/'Internal Standard'!$C$10))/'Peak Areas'!AB26)</f>
        <v>1.0140954813295746</v>
      </c>
      <c r="I30" s="25">
        <f>IF('Peak Areas'!L26=0,0,((('Peak Areas'!L26*Coefficients!$G$21+Coefficients!$H$21)*$G30)))</f>
        <v>2.5010494004862872E-2</v>
      </c>
      <c r="J30" s="25">
        <f>IF('Peak Areas'!M26=0,0,((('Peak Areas'!M26*Coefficients!$G$20+Coefficients!$H$20)*$G30)))</f>
        <v>0.47661111356858832</v>
      </c>
      <c r="K30" s="25">
        <f>IF('Peak Areas'!N26=0,0,((('Peak Areas'!N26*Coefficients!$G$41+Coefficients!$H$41)*$G30)))</f>
        <v>0</v>
      </c>
      <c r="L30" s="25">
        <f>IF('Peak Areas'!O26=0,0,((('Peak Areas'!O26*Coefficients!$G$10+Coefficients!$H$10)*$G30)))</f>
        <v>0</v>
      </c>
      <c r="M30" s="25">
        <f>IF('Peak Areas'!P26=0,0,((('Peak Areas'!P26*Coefficients!$G$32+Coefficients!$H$32)*$G30)))</f>
        <v>2.9598963183867997</v>
      </c>
      <c r="N30" s="25">
        <f>IF('Peak Areas'!Q26=0,0,((('Peak Areas'!Q26*Coefficients!$G$11+Coefficients!$H$11)*$G30)))</f>
        <v>0.27821294818079678</v>
      </c>
      <c r="O30" s="25">
        <f>IF('Peak Areas'!R26=0,0,((('Peak Areas'!R26*Coefficients!$G$39+Coefficients!$H$39)*$G30)))</f>
        <v>0</v>
      </c>
      <c r="P30" s="25">
        <f>IF('Peak Areas'!S26=0,0,((('Peak Areas'!S26*Coefficients!$G$46+Coefficients!$H$46)*$G30)))</f>
        <v>0</v>
      </c>
      <c r="Q30" s="25">
        <f>IF('Peak Areas'!T26=0,0,((('Peak Areas'!T26*Coefficients!$G$51+Coefficients!$H$51)*$G30)))</f>
        <v>9.9574169087170469E-2</v>
      </c>
      <c r="R30" s="25">
        <f>IF('Peak Areas'!U26=0,0,((('Peak Areas'!U26*Coefficients!$G$26+Coefficients!$H$26)*$G30)))</f>
        <v>0.6890135171998093</v>
      </c>
      <c r="S30" s="25">
        <f>IF('Peak Areas'!V26=0,0,((('Peak Areas'!V26*Coefficients!$G$13+Coefficients!$H$13)*$G30)))</f>
        <v>0</v>
      </c>
      <c r="T30" s="25">
        <f>IF('Peak Areas'!W26=0,0,((('Peak Areas'!W26*Coefficients!$G$12+Coefficients!$H$12)*$G30)))</f>
        <v>0.12896635314960378</v>
      </c>
      <c r="U30" s="25">
        <f>IF('Peak Areas'!X26=0,0,((('Peak Areas'!X26*Coefficients!$G$27+Coefficients!$H$27)*$G30)))</f>
        <v>0.1600191310790052</v>
      </c>
      <c r="V30" s="25">
        <f>IF('Peak Areas'!Y26=0,0,((('Peak Areas'!Y26*Coefficients!$G$34+Coefficients!$H$34)*$G30)))</f>
        <v>5.5340151441585862E-2</v>
      </c>
      <c r="W30" s="25">
        <f>IF('Peak Areas'!Z26=0,0,((('Peak Areas'!Z26*Coefficients!$G$52+Coefficients!$H$52)*$G30)))</f>
        <v>0.22721554332987337</v>
      </c>
      <c r="X30" s="25">
        <f>IF('Peak Areas'!AA26=0,0,((('Peak Areas'!AA26*Coefficients!$G$33+Coefficients!$H$33)*$G30)))</f>
        <v>0</v>
      </c>
      <c r="Y30" s="25">
        <f>IF('Peak Areas'!AC26=0,0,((('Peak Areas'!AC26*Coefficients!$G$19+Coefficients!$H$19)*$G30)))</f>
        <v>0.21124144217099639</v>
      </c>
      <c r="Z30" s="25">
        <f>IF('Peak Areas'!AD26=0,0,((('Peak Areas'!AD26*Coefficients!$G$18+Coefficients!$H$18)*$G30)))</f>
        <v>0</v>
      </c>
      <c r="AA30" s="25">
        <f>IF('Peak Areas'!AE26=0,0,((('Peak Areas'!AE26*Coefficients!$G$18+Coefficients!$H$18)*$G30)))</f>
        <v>6.2605669378930928</v>
      </c>
      <c r="AB30" s="25">
        <f>IF('Peak Areas'!AF26=0,0,((('Peak Areas'!AF26*Coefficients!$G$18+Coefficients!$H$18)*$G30)))</f>
        <v>0.26361521559474282</v>
      </c>
      <c r="AC30" s="25">
        <f>IF('Peak Areas'!AG26=0,0,((('Peak Areas'!AG26*Coefficients!$G$7+Coefficients!$H$7)*$G30)))</f>
        <v>0</v>
      </c>
      <c r="AD30" s="25">
        <f>IF('Peak Areas'!AH26=0,0,((('Peak Areas'!AH26*Coefficients!$G$6+Coefficients!$H$6)*$G30)))</f>
        <v>0.51888631153894915</v>
      </c>
      <c r="AF30" s="25">
        <f>IF('Peak Areas'!K26=0,0,((('Peak Areas'!K26*Coefficients!$G$22+Coefficients!$H$22)*$G30)))</f>
        <v>0</v>
      </c>
      <c r="AG30" s="25">
        <f t="shared" si="0"/>
        <v>6.2605669378930928</v>
      </c>
      <c r="AH30" s="25">
        <f t="shared" si="1"/>
        <v>6.5241821534878355</v>
      </c>
    </row>
    <row r="31" spans="1:34">
      <c r="A31" s="2" t="str">
        <f>'Peak Areas'!A27</f>
        <v>LP B</v>
      </c>
      <c r="B31" s="57">
        <f>'Peak Areas'!B27</f>
        <v>45022</v>
      </c>
      <c r="C31" s="2" t="str">
        <f>'Peak Areas'!C27</f>
        <v>Clambank</v>
      </c>
      <c r="D31" s="2">
        <f>'Peak Areas'!D27</f>
        <v>0</v>
      </c>
      <c r="E31" s="2">
        <f>'Peak Areas'!E27</f>
        <v>0</v>
      </c>
      <c r="F31" s="25">
        <f>'Peak Areas'!F27</f>
        <v>0.1</v>
      </c>
      <c r="G31" s="25">
        <f>((1/'Peak Areas'!$G27)*(('Peak Areas'!$H27+('Internal Standard'!$E$10/1000))/'Peak Areas'!$F27)*'Peak Areas'!$J27)*H31</f>
        <v>5.7434074437276876E-2</v>
      </c>
      <c r="H31" s="25">
        <f>(('Internal Standard'!$F$13*('Peak Areas'!G27/'Internal Standard'!$C$10))/'Peak Areas'!AB27)</f>
        <v>0.95723457395461442</v>
      </c>
      <c r="I31" s="25">
        <f>IF('Peak Areas'!L27=0,0,((('Peak Areas'!L27*Coefficients!$G$21+Coefficients!$H$21)*$G31)))</f>
        <v>1.642341357055763E-2</v>
      </c>
      <c r="J31" s="25">
        <f>IF('Peak Areas'!M27=0,0,((('Peak Areas'!M27*Coefficients!$G$20+Coefficients!$H$20)*$G31)))</f>
        <v>0.36346178407584812</v>
      </c>
      <c r="K31" s="25">
        <f>IF('Peak Areas'!N27=0,0,((('Peak Areas'!N27*Coefficients!$G$41+Coefficients!$H$41)*$G31)))</f>
        <v>0</v>
      </c>
      <c r="L31" s="25">
        <f>IF('Peak Areas'!O27=0,0,((('Peak Areas'!O27*Coefficients!$G$10+Coefficients!$H$10)*$G31)))</f>
        <v>0</v>
      </c>
      <c r="M31" s="25">
        <f>IF('Peak Areas'!P27=0,0,((('Peak Areas'!P27*Coefficients!$G$32+Coefficients!$H$32)*$G31)))</f>
        <v>2.3915883050379079</v>
      </c>
      <c r="N31" s="25">
        <f>IF('Peak Areas'!Q27=0,0,((('Peak Areas'!Q27*Coefficients!$G$11+Coefficients!$H$11)*$G31)))</f>
        <v>0.2481055389361658</v>
      </c>
      <c r="O31" s="25">
        <f>IF('Peak Areas'!R27=0,0,((('Peak Areas'!R27*Coefficients!$G$39+Coefficients!$H$39)*$G31)))</f>
        <v>0</v>
      </c>
      <c r="P31" s="25">
        <f>IF('Peak Areas'!S27=0,0,((('Peak Areas'!S27*Coefficients!$G$46+Coefficients!$H$46)*$G31)))</f>
        <v>0</v>
      </c>
      <c r="Q31" s="25">
        <f>IF('Peak Areas'!T27=0,0,((('Peak Areas'!T27*Coefficients!$G$51+Coefficients!$H$51)*$G31)))</f>
        <v>7.0297355028120748E-2</v>
      </c>
      <c r="R31" s="25">
        <f>IF('Peak Areas'!U27=0,0,((('Peak Areas'!U27*Coefficients!$G$26+Coefficients!$H$26)*$G31)))</f>
        <v>0.60168155496884035</v>
      </c>
      <c r="S31" s="25">
        <f>IF('Peak Areas'!V27=0,0,((('Peak Areas'!V27*Coefficients!$G$13+Coefficients!$H$13)*$G31)))</f>
        <v>0</v>
      </c>
      <c r="T31" s="25">
        <f>IF('Peak Areas'!W27=0,0,((('Peak Areas'!W27*Coefficients!$G$12+Coefficients!$H$12)*$G31)))</f>
        <v>0.11332587526722473</v>
      </c>
      <c r="U31" s="25">
        <f>IF('Peak Areas'!X27=0,0,((('Peak Areas'!X27*Coefficients!$G$27+Coefficients!$H$27)*$G31)))</f>
        <v>0.12381834580781144</v>
      </c>
      <c r="V31" s="25">
        <f>IF('Peak Areas'!Y27=0,0,((('Peak Areas'!Y27*Coefficients!$G$34+Coefficients!$H$34)*$G31)))</f>
        <v>5.439259294711165E-2</v>
      </c>
      <c r="W31" s="25">
        <f>IF('Peak Areas'!Z27=0,0,((('Peak Areas'!Z27*Coefficients!$G$52+Coefficients!$H$52)*$G31)))</f>
        <v>0.21559646813116115</v>
      </c>
      <c r="X31" s="25">
        <f>IF('Peak Areas'!AA27=0,0,((('Peak Areas'!AA27*Coefficients!$G$33+Coefficients!$H$33)*$G31)))</f>
        <v>2.246025409099154E-2</v>
      </c>
      <c r="Y31" s="25">
        <f>IF('Peak Areas'!AC27=0,0,((('Peak Areas'!AC27*Coefficients!$G$19+Coefficients!$H$19)*$G31)))</f>
        <v>0.18934206374740975</v>
      </c>
      <c r="Z31" s="25">
        <f>IF('Peak Areas'!AD27=0,0,((('Peak Areas'!AD27*Coefficients!$G$18+Coefficients!$H$18)*$G31)))</f>
        <v>0</v>
      </c>
      <c r="AA31" s="25">
        <f>IF('Peak Areas'!AE27=0,0,((('Peak Areas'!AE27*Coefficients!$G$18+Coefficients!$H$18)*$G31)))</f>
        <v>4.9354347488463617</v>
      </c>
      <c r="AB31" s="25">
        <f>IF('Peak Areas'!AF27=0,0,((('Peak Areas'!AF27*Coefficients!$G$18+Coefficients!$H$18)*$G31)))</f>
        <v>0.2733609089701669</v>
      </c>
      <c r="AC31" s="25">
        <f>IF('Peak Areas'!AG27=0,0,((('Peak Areas'!AG27*Coefficients!$G$7+Coefficients!$H$7)*$G31)))</f>
        <v>0</v>
      </c>
      <c r="AD31" s="25">
        <f>IF('Peak Areas'!AH27=0,0,((('Peak Areas'!AH27*Coefficients!$G$6+Coefficients!$H$6)*$G31)))</f>
        <v>0.41822859330487022</v>
      </c>
      <c r="AF31" s="25">
        <f>IF('Peak Areas'!K27=0,0,((('Peak Areas'!K27*Coefficients!$G$22+Coefficients!$H$22)*$G31)))</f>
        <v>0</v>
      </c>
      <c r="AG31" s="25">
        <f t="shared" si="0"/>
        <v>4.9354347488463617</v>
      </c>
      <c r="AH31" s="25">
        <f t="shared" si="1"/>
        <v>5.2087956578165286</v>
      </c>
    </row>
    <row r="32" spans="1:34">
      <c r="A32" s="2" t="str">
        <f>'Peak Areas'!A28</f>
        <v>LP C</v>
      </c>
      <c r="B32" s="57">
        <f>'Peak Areas'!B28</f>
        <v>45022</v>
      </c>
      <c r="C32" s="2" t="str">
        <f>'Peak Areas'!C28</f>
        <v>Clambank</v>
      </c>
      <c r="D32" s="2">
        <f>'Peak Areas'!D28</f>
        <v>0</v>
      </c>
      <c r="E32" s="2">
        <f>'Peak Areas'!E28</f>
        <v>0</v>
      </c>
      <c r="F32" s="25">
        <f>'Peak Areas'!F28</f>
        <v>0.1</v>
      </c>
      <c r="G32" s="25">
        <f>((1/'Peak Areas'!$G28)*(('Peak Areas'!$H28+('Internal Standard'!$E$10/1000))/'Peak Areas'!$F28)*'Peak Areas'!$J28)*H32</f>
        <v>5.6978858209545132E-2</v>
      </c>
      <c r="H32" s="25">
        <f>(('Internal Standard'!$F$13*('Peak Areas'!G28/'Internal Standard'!$C$10))/'Peak Areas'!AB28)</f>
        <v>0.94964763682575204</v>
      </c>
      <c r="I32" s="25">
        <f>IF('Peak Areas'!L28=0,0,((('Peak Areas'!L28*Coefficients!$G$21+Coefficients!$H$21)*$G32)))</f>
        <v>2.6244315179307635E-2</v>
      </c>
      <c r="J32" s="25">
        <f>IF('Peak Areas'!M28=0,0,((('Peak Areas'!M28*Coefficients!$G$20+Coefficients!$H$20)*$G32)))</f>
        <v>0.30168148768934516</v>
      </c>
      <c r="K32" s="25">
        <f>IF('Peak Areas'!N28=0,0,((('Peak Areas'!N28*Coefficients!$G$41+Coefficients!$H$41)*$G32)))</f>
        <v>0</v>
      </c>
      <c r="L32" s="25">
        <f>IF('Peak Areas'!O28=0,0,((('Peak Areas'!O28*Coefficients!$G$10+Coefficients!$H$10)*$G32)))</f>
        <v>0</v>
      </c>
      <c r="M32" s="25">
        <f>IF('Peak Areas'!P28=0,0,((('Peak Areas'!P28*Coefficients!$G$32+Coefficients!$H$32)*$G32)))</f>
        <v>2.1467679054937503</v>
      </c>
      <c r="N32" s="25">
        <f>IF('Peak Areas'!Q28=0,0,((('Peak Areas'!Q28*Coefficients!$G$11+Coefficients!$H$11)*$G32)))</f>
        <v>0.27587870635160683</v>
      </c>
      <c r="O32" s="25">
        <f>IF('Peak Areas'!R28=0,0,((('Peak Areas'!R28*Coefficients!$G$39+Coefficients!$H$39)*$G32)))</f>
        <v>0</v>
      </c>
      <c r="P32" s="25">
        <f>IF('Peak Areas'!S28=0,0,((('Peak Areas'!S28*Coefficients!$G$46+Coefficients!$H$46)*$G32)))</f>
        <v>7.1193583649278566E-2</v>
      </c>
      <c r="Q32" s="25">
        <f>IF('Peak Areas'!T28=0,0,((('Peak Areas'!T28*Coefficients!$G$51+Coefficients!$H$51)*$G32)))</f>
        <v>6.9678274052749678E-2</v>
      </c>
      <c r="R32" s="25">
        <f>IF('Peak Areas'!U28=0,0,((('Peak Areas'!U28*Coefficients!$G$26+Coefficients!$H$26)*$G32)))</f>
        <v>0.56012929090138885</v>
      </c>
      <c r="S32" s="25">
        <f>IF('Peak Areas'!V28=0,0,((('Peak Areas'!V28*Coefficients!$G$13+Coefficients!$H$13)*$G32)))</f>
        <v>0</v>
      </c>
      <c r="T32" s="25">
        <f>IF('Peak Areas'!W28=0,0,((('Peak Areas'!W28*Coefficients!$G$12+Coefficients!$H$12)*$G32)))</f>
        <v>0.10891124967478405</v>
      </c>
      <c r="U32" s="25">
        <f>IF('Peak Areas'!X28=0,0,((('Peak Areas'!X28*Coefficients!$G$27+Coefficients!$H$27)*$G32)))</f>
        <v>0.10718985879231913</v>
      </c>
      <c r="V32" s="25">
        <f>IF('Peak Areas'!Y28=0,0,((('Peak Areas'!Y28*Coefficients!$G$34+Coefficients!$H$34)*$G32)))</f>
        <v>5.9483079106485454E-2</v>
      </c>
      <c r="W32" s="25">
        <f>IF('Peak Areas'!Z28=0,0,((('Peak Areas'!Z28*Coefficients!$G$52+Coefficients!$H$52)*$G32)))</f>
        <v>0.20609779015861612</v>
      </c>
      <c r="X32" s="25">
        <f>IF('Peak Areas'!AA28=0,0,((('Peak Areas'!AA28*Coefficients!$G$33+Coefficients!$H$33)*$G32)))</f>
        <v>1.8118949783614599E-2</v>
      </c>
      <c r="Y32" s="25">
        <f>IF('Peak Areas'!AC28=0,0,((('Peak Areas'!AC28*Coefficients!$G$19+Coefficients!$H$19)*$G32)))</f>
        <v>0.18113923348054559</v>
      </c>
      <c r="Z32" s="25">
        <f>IF('Peak Areas'!AD28=0,0,((('Peak Areas'!AD28*Coefficients!$G$18+Coefficients!$H$18)*$G32)))</f>
        <v>0</v>
      </c>
      <c r="AA32" s="25">
        <f>IF('Peak Areas'!AE28=0,0,((('Peak Areas'!AE28*Coefficients!$G$18+Coefficients!$H$18)*$G32)))</f>
        <v>4.4828738478149841</v>
      </c>
      <c r="AB32" s="25">
        <f>IF('Peak Areas'!AF28=0,0,((('Peak Areas'!AF28*Coefficients!$G$18+Coefficients!$H$18)*$G32)))</f>
        <v>0.21515404890156334</v>
      </c>
      <c r="AC32" s="25">
        <f>IF('Peak Areas'!AG28=0,0,((('Peak Areas'!AG28*Coefficients!$G$7+Coefficients!$H$7)*$G32)))</f>
        <v>0</v>
      </c>
      <c r="AD32" s="25">
        <f>IF('Peak Areas'!AH28=0,0,((('Peak Areas'!AH28*Coefficients!$G$6+Coefficients!$H$6)*$G32)))</f>
        <v>0.40181150153290374</v>
      </c>
      <c r="AF32" s="25">
        <f>IF('Peak Areas'!K28=0,0,((('Peak Areas'!K28*Coefficients!$G$22+Coefficients!$H$22)*$G32)))</f>
        <v>0</v>
      </c>
      <c r="AG32" s="25">
        <f t="shared" si="0"/>
        <v>4.4828738478149841</v>
      </c>
      <c r="AH32" s="25">
        <f t="shared" si="1"/>
        <v>4.6980278967165479</v>
      </c>
    </row>
    <row r="33" spans="1:34">
      <c r="A33" s="2" t="str">
        <f>'Peak Areas'!A29</f>
        <v>LP D</v>
      </c>
      <c r="B33" s="57">
        <f>'Peak Areas'!B29</f>
        <v>45022</v>
      </c>
      <c r="C33" s="2" t="str">
        <f>'Peak Areas'!C29</f>
        <v>Clambank</v>
      </c>
      <c r="D33" s="2">
        <f>'Peak Areas'!D29</f>
        <v>0</v>
      </c>
      <c r="E33" s="2">
        <f>'Peak Areas'!E29</f>
        <v>0</v>
      </c>
      <c r="F33" s="25">
        <f>'Peak Areas'!F29</f>
        <v>0.1</v>
      </c>
      <c r="G33" s="25">
        <f>((1/'Peak Areas'!$G29)*(('Peak Areas'!$H29+('Internal Standard'!$E$10/1000))/'Peak Areas'!$F29)*'Peak Areas'!$J29)*H33</f>
        <v>5.5806807015454263E-2</v>
      </c>
      <c r="H33" s="25">
        <f>(('Internal Standard'!$F$13*('Peak Areas'!G29/'Internal Standard'!$C$10))/'Peak Areas'!AB29)</f>
        <v>0.93011345025757086</v>
      </c>
      <c r="I33" s="25">
        <f>IF('Peak Areas'!L29=0,0,((('Peak Areas'!L29*Coefficients!$G$21+Coefficients!$H$21)*$G33)))</f>
        <v>1.9156123073544595E-2</v>
      </c>
      <c r="J33" s="25">
        <f>IF('Peak Areas'!M29=0,0,((('Peak Areas'!M29*Coefficients!$G$20+Coefficients!$H$20)*$G33)))</f>
        <v>0.28945864582548519</v>
      </c>
      <c r="K33" s="25">
        <f>IF('Peak Areas'!N29=0,0,((('Peak Areas'!N29*Coefficients!$G$41+Coefficients!$H$41)*$G33)))</f>
        <v>0</v>
      </c>
      <c r="L33" s="25">
        <f>IF('Peak Areas'!O29=0,0,((('Peak Areas'!O29*Coefficients!$G$10+Coefficients!$H$10)*$G33)))</f>
        <v>0</v>
      </c>
      <c r="M33" s="25">
        <f>IF('Peak Areas'!P29=0,0,((('Peak Areas'!P29*Coefficients!$G$32+Coefficients!$H$32)*$G33)))</f>
        <v>2.0235005468005269</v>
      </c>
      <c r="N33" s="25">
        <f>IF('Peak Areas'!Q29=0,0,((('Peak Areas'!Q29*Coefficients!$G$11+Coefficients!$H$11)*$G33)))</f>
        <v>0.24702065207321966</v>
      </c>
      <c r="O33" s="25">
        <f>IF('Peak Areas'!R29=0,0,((('Peak Areas'!R29*Coefficients!$G$39+Coefficients!$H$39)*$G33)))</f>
        <v>0</v>
      </c>
      <c r="P33" s="25">
        <f>IF('Peak Areas'!S29=0,0,((('Peak Areas'!S29*Coefficients!$G$46+Coefficients!$H$46)*$G33)))</f>
        <v>0</v>
      </c>
      <c r="Q33" s="25">
        <f>IF('Peak Areas'!T29=0,0,((('Peak Areas'!T29*Coefficients!$G$51+Coefficients!$H$51)*$G33)))</f>
        <v>6.034180974209629E-2</v>
      </c>
      <c r="R33" s="25">
        <f>IF('Peak Areas'!U29=0,0,((('Peak Areas'!U29*Coefficients!$G$26+Coefficients!$H$26)*$G33)))</f>
        <v>0.52650128961497256</v>
      </c>
      <c r="S33" s="25">
        <f>IF('Peak Areas'!V29=0,0,((('Peak Areas'!V29*Coefficients!$G$13+Coefficients!$H$13)*$G33)))</f>
        <v>0</v>
      </c>
      <c r="T33" s="25">
        <f>IF('Peak Areas'!W29=0,0,((('Peak Areas'!W29*Coefficients!$G$12+Coefficients!$H$12)*$G33)))</f>
        <v>0.1119240514532204</v>
      </c>
      <c r="U33" s="25">
        <f>IF('Peak Areas'!X29=0,0,((('Peak Areas'!X29*Coefficients!$G$27+Coefficients!$H$27)*$G33)))</f>
        <v>0.1068379335611043</v>
      </c>
      <c r="V33" s="25">
        <f>IF('Peak Areas'!Y29=0,0,((('Peak Areas'!Y29*Coefficients!$G$34+Coefficients!$H$34)*$G33)))</f>
        <v>5.2106849660958757E-2</v>
      </c>
      <c r="W33" s="25">
        <f>IF('Peak Areas'!Z29=0,0,((('Peak Areas'!Z29*Coefficients!$G$52+Coefficients!$H$52)*$G33)))</f>
        <v>0.19934541472820227</v>
      </c>
      <c r="X33" s="25">
        <f>IF('Peak Areas'!AA29=0,0,((('Peak Areas'!AA29*Coefficients!$G$33+Coefficients!$H$33)*$G33)))</f>
        <v>1.9610596857338871E-2</v>
      </c>
      <c r="Y33" s="25">
        <f>IF('Peak Areas'!AC29=0,0,((('Peak Areas'!AC29*Coefficients!$G$19+Coefficients!$H$19)*$G33)))</f>
        <v>0.15639739188229762</v>
      </c>
      <c r="Z33" s="25">
        <f>IF('Peak Areas'!AD29=0,0,((('Peak Areas'!AD29*Coefficients!$G$18+Coefficients!$H$18)*$G33)))</f>
        <v>0</v>
      </c>
      <c r="AA33" s="25">
        <f>IF('Peak Areas'!AE29=0,0,((('Peak Areas'!AE29*Coefficients!$G$18+Coefficients!$H$18)*$G33)))</f>
        <v>4.2424044637268867</v>
      </c>
      <c r="AB33" s="25">
        <f>IF('Peak Areas'!AF29=0,0,((('Peak Areas'!AF29*Coefficients!$G$18+Coefficients!$H$18)*$G33)))</f>
        <v>0.20269438302534026</v>
      </c>
      <c r="AC33" s="25">
        <f>IF('Peak Areas'!AG29=0,0,((('Peak Areas'!AG29*Coefficients!$G$7+Coefficients!$H$7)*$G33)))</f>
        <v>0</v>
      </c>
      <c r="AD33" s="25">
        <f>IF('Peak Areas'!AH29=0,0,((('Peak Areas'!AH29*Coefficients!$G$6+Coefficients!$H$6)*$G33)))</f>
        <v>0.35284137772078211</v>
      </c>
      <c r="AF33" s="25">
        <f>IF('Peak Areas'!K29=0,0,((('Peak Areas'!K29*Coefficients!$G$22+Coefficients!$H$22)*$G33)))</f>
        <v>0</v>
      </c>
      <c r="AG33" s="25">
        <f t="shared" si="0"/>
        <v>4.2424044637268867</v>
      </c>
      <c r="AH33" s="25">
        <f t="shared" si="1"/>
        <v>4.4450988467522272</v>
      </c>
    </row>
    <row r="34" spans="1:34">
      <c r="A34" s="2" t="str">
        <f>'Peak Areas'!A30</f>
        <v>LP E</v>
      </c>
      <c r="B34" s="57">
        <f>'Peak Areas'!B30</f>
        <v>45022</v>
      </c>
      <c r="C34" s="2" t="str">
        <f>'Peak Areas'!C30</f>
        <v>Clambank</v>
      </c>
      <c r="D34" s="2">
        <f>'Peak Areas'!D30</f>
        <v>0</v>
      </c>
      <c r="E34" s="2">
        <f>'Peak Areas'!E30</f>
        <v>0</v>
      </c>
      <c r="F34" s="25">
        <f>'Peak Areas'!F30</f>
        <v>0.1</v>
      </c>
      <c r="G34" s="25">
        <f>((1/'Peak Areas'!$G30)*(('Peak Areas'!$H30+('Internal Standard'!$E$10/1000))/'Peak Areas'!$F30)*'Peak Areas'!$J30)*H34</f>
        <v>5.5215407142036446E-2</v>
      </c>
      <c r="H34" s="25">
        <f>(('Internal Standard'!$F$13*('Peak Areas'!G30/'Internal Standard'!$C$10))/'Peak Areas'!AB30)</f>
        <v>0.9202567857006072</v>
      </c>
      <c r="I34" s="25">
        <f>IF('Peak Areas'!L30=0,0,((('Peak Areas'!L30*Coefficients!$G$21+Coefficients!$H$21)*$G34)))</f>
        <v>2.383017862927864E-2</v>
      </c>
      <c r="J34" s="25">
        <f>IF('Peak Areas'!M30=0,0,((('Peak Areas'!M30*Coefficients!$G$20+Coefficients!$H$20)*$G34)))</f>
        <v>0.40966115329518854</v>
      </c>
      <c r="K34" s="25">
        <f>IF('Peak Areas'!N30=0,0,((('Peak Areas'!N30*Coefficients!$G$41+Coefficients!$H$41)*$G34)))</f>
        <v>7.5290858984064339E-3</v>
      </c>
      <c r="L34" s="25">
        <f>IF('Peak Areas'!O30=0,0,((('Peak Areas'!O30*Coefficients!$G$10+Coefficients!$H$10)*$G34)))</f>
        <v>0</v>
      </c>
      <c r="M34" s="25">
        <f>IF('Peak Areas'!P30=0,0,((('Peak Areas'!P30*Coefficients!$G$32+Coefficients!$H$32)*$G34)))</f>
        <v>2.5302051969012371</v>
      </c>
      <c r="N34" s="25">
        <f>IF('Peak Areas'!Q30=0,0,((('Peak Areas'!Q30*Coefficients!$G$11+Coefficients!$H$11)*$G34)))</f>
        <v>0.27101343226846525</v>
      </c>
      <c r="O34" s="25">
        <f>IF('Peak Areas'!R30=0,0,((('Peak Areas'!R30*Coefficients!$G$39+Coefficients!$H$39)*$G34)))</f>
        <v>0</v>
      </c>
      <c r="P34" s="25">
        <f>IF('Peak Areas'!S30=0,0,((('Peak Areas'!S30*Coefficients!$G$46+Coefficients!$H$46)*$G34)))</f>
        <v>0</v>
      </c>
      <c r="Q34" s="25">
        <f>IF('Peak Areas'!T30=0,0,((('Peak Areas'!T30*Coefficients!$G$51+Coefficients!$H$51)*$G34)))</f>
        <v>6.875503019500645E-2</v>
      </c>
      <c r="R34" s="25">
        <f>IF('Peak Areas'!U30=0,0,((('Peak Areas'!U30*Coefficients!$G$26+Coefficients!$H$26)*$G34)))</f>
        <v>0.62899362132295789</v>
      </c>
      <c r="S34" s="25">
        <f>IF('Peak Areas'!V30=0,0,((('Peak Areas'!V30*Coefficients!$G$13+Coefficients!$H$13)*$G34)))</f>
        <v>0</v>
      </c>
      <c r="T34" s="25">
        <f>IF('Peak Areas'!W30=0,0,((('Peak Areas'!W30*Coefficients!$G$12+Coefficients!$H$12)*$G34)))</f>
        <v>9.9517019936890008E-2</v>
      </c>
      <c r="U34" s="25">
        <f>IF('Peak Areas'!X30=0,0,((('Peak Areas'!X30*Coefficients!$G$27+Coefficients!$H$27)*$G34)))</f>
        <v>0.13066241609922616</v>
      </c>
      <c r="V34" s="25">
        <f>IF('Peak Areas'!Y30=0,0,((('Peak Areas'!Y30*Coefficients!$G$34+Coefficients!$H$34)*$G34)))</f>
        <v>5.1729639326100481E-2</v>
      </c>
      <c r="W34" s="25">
        <f>IF('Peak Areas'!Z30=0,0,((('Peak Areas'!Z30*Coefficients!$G$52+Coefficients!$H$52)*$G34)))</f>
        <v>0.19969086370316852</v>
      </c>
      <c r="X34" s="25">
        <f>IF('Peak Areas'!AA30=0,0,((('Peak Areas'!AA30*Coefficients!$G$33+Coefficients!$H$33)*$G34)))</f>
        <v>0</v>
      </c>
      <c r="Y34" s="25">
        <f>IF('Peak Areas'!AC30=0,0,((('Peak Areas'!AC30*Coefficients!$G$19+Coefficients!$H$19)*$G34)))</f>
        <v>0.17251232521917237</v>
      </c>
      <c r="Z34" s="25">
        <f>IF('Peak Areas'!AD30=0,0,((('Peak Areas'!AD30*Coefficients!$G$18+Coefficients!$H$18)*$G34)))</f>
        <v>0</v>
      </c>
      <c r="AA34" s="25">
        <f>IF('Peak Areas'!AE30=0,0,((('Peak Areas'!AE30*Coefficients!$G$18+Coefficients!$H$18)*$G34)))</f>
        <v>5.0628886617069364</v>
      </c>
      <c r="AB34" s="25">
        <f>IF('Peak Areas'!AF30=0,0,((('Peak Areas'!AF30*Coefficients!$G$18+Coefficients!$H$18)*$G34)))</f>
        <v>0.26814477651630547</v>
      </c>
      <c r="AC34" s="25">
        <f>IF('Peak Areas'!AG30=0,0,((('Peak Areas'!AG30*Coefficients!$G$7+Coefficients!$H$7)*$G34)))</f>
        <v>0</v>
      </c>
      <c r="AD34" s="25">
        <f>IF('Peak Areas'!AH30=0,0,((('Peak Areas'!AH30*Coefficients!$G$6+Coefficients!$H$6)*$G34)))</f>
        <v>0.41413246867273429</v>
      </c>
      <c r="AF34" s="25">
        <f>IF('Peak Areas'!K30=0,0,((('Peak Areas'!K30*Coefficients!$G$22+Coefficients!$H$22)*$G34)))</f>
        <v>0</v>
      </c>
      <c r="AG34" s="25">
        <f t="shared" si="0"/>
        <v>5.0628886617069364</v>
      </c>
      <c r="AH34" s="25">
        <f t="shared" si="1"/>
        <v>5.3310334382232423</v>
      </c>
    </row>
    <row r="35" spans="1:34">
      <c r="A35" s="2" t="str">
        <f>'Peak Areas'!A31</f>
        <v>HP A</v>
      </c>
      <c r="B35" s="57">
        <f>'Peak Areas'!B31</f>
        <v>45022</v>
      </c>
      <c r="C35" s="2" t="str">
        <f>'Peak Areas'!C31</f>
        <v>Clambank</v>
      </c>
      <c r="D35" s="2">
        <f>'Peak Areas'!D31</f>
        <v>0</v>
      </c>
      <c r="E35" s="2">
        <f>'Peak Areas'!E31</f>
        <v>0</v>
      </c>
      <c r="F35" s="25">
        <f>'Peak Areas'!F31</f>
        <v>0.1</v>
      </c>
      <c r="G35" s="25">
        <f>((1/'Peak Areas'!$G31)*(('Peak Areas'!$H31+('Internal Standard'!$E$10/1000))/'Peak Areas'!$F31)*'Peak Areas'!$J31)*H35</f>
        <v>5.7861886350515139E-2</v>
      </c>
      <c r="H35" s="25">
        <f>(('Internal Standard'!$F$13*('Peak Areas'!G31/'Internal Standard'!$C$10))/'Peak Areas'!AB31)</f>
        <v>0.96436477250858543</v>
      </c>
      <c r="I35" s="25">
        <f>IF('Peak Areas'!L31=0,0,((('Peak Areas'!L31*Coefficients!$G$21+Coefficients!$H$21)*$G35)))</f>
        <v>3.2659360823385331E-2</v>
      </c>
      <c r="J35" s="25">
        <f>IF('Peak Areas'!M31=0,0,((('Peak Areas'!M31*Coefficients!$G$20+Coefficients!$H$20)*$G35)))</f>
        <v>0.3308356175208671</v>
      </c>
      <c r="K35" s="25">
        <f>IF('Peak Areas'!N31=0,0,((('Peak Areas'!N31*Coefficients!$G$41+Coefficients!$H$41)*$G35)))</f>
        <v>5.8421808881302714E-3</v>
      </c>
      <c r="L35" s="25">
        <f>IF('Peak Areas'!O31=0,0,((('Peak Areas'!O31*Coefficients!$G$10+Coefficients!$H$10)*$G35)))</f>
        <v>0</v>
      </c>
      <c r="M35" s="25">
        <f>IF('Peak Areas'!P31=0,0,((('Peak Areas'!P31*Coefficients!$G$32+Coefficients!$H$32)*$G35)))</f>
        <v>1.940642498488284</v>
      </c>
      <c r="N35" s="25">
        <f>IF('Peak Areas'!Q31=0,0,((('Peak Areas'!Q31*Coefficients!$G$11+Coefficients!$H$11)*$G35)))</f>
        <v>0.27452207107501325</v>
      </c>
      <c r="O35" s="25">
        <f>IF('Peak Areas'!R31=0,0,((('Peak Areas'!R31*Coefficients!$G$39+Coefficients!$H$39)*$G35)))</f>
        <v>0</v>
      </c>
      <c r="P35" s="25">
        <f>IF('Peak Areas'!S31=0,0,((('Peak Areas'!S31*Coefficients!$G$46+Coefficients!$H$46)*$G35)))</f>
        <v>7.3278591148418212E-2</v>
      </c>
      <c r="Q35" s="25">
        <f>IF('Peak Areas'!T31=0,0,((('Peak Areas'!T31*Coefficients!$G$51+Coefficients!$H$51)*$G35)))</f>
        <v>7.0297055097304495E-2</v>
      </c>
      <c r="R35" s="25">
        <f>IF('Peak Areas'!U31=0,0,((('Peak Areas'!U31*Coefficients!$G$26+Coefficients!$H$26)*$G35)))</f>
        <v>0.52251605780125865</v>
      </c>
      <c r="S35" s="25">
        <f>IF('Peak Areas'!V31=0,0,((('Peak Areas'!V31*Coefficients!$G$13+Coefficients!$H$13)*$G35)))</f>
        <v>0</v>
      </c>
      <c r="T35" s="25">
        <f>IF('Peak Areas'!W31=0,0,((('Peak Areas'!W31*Coefficients!$G$12+Coefficients!$H$12)*$G35)))</f>
        <v>0.11151887900757741</v>
      </c>
      <c r="U35" s="25">
        <f>IF('Peak Areas'!X31=0,0,((('Peak Areas'!X31*Coefficients!$G$27+Coefficients!$H$27)*$G35)))</f>
        <v>9.6565475184484065E-2</v>
      </c>
      <c r="V35" s="25">
        <f>IF('Peak Areas'!Y31=0,0,((('Peak Areas'!Y31*Coefficients!$G$34+Coefficients!$H$34)*$G35)))</f>
        <v>4.9528364057138584E-2</v>
      </c>
      <c r="W35" s="25">
        <f>IF('Peak Areas'!Z31=0,0,((('Peak Areas'!Z31*Coefficients!$G$52+Coefficients!$H$52)*$G35)))</f>
        <v>0.19227679630405892</v>
      </c>
      <c r="X35" s="25">
        <f>IF('Peak Areas'!AA31=0,0,((('Peak Areas'!AA31*Coefficients!$G$33+Coefficients!$H$33)*$G35)))</f>
        <v>0</v>
      </c>
      <c r="Y35" s="25">
        <f>IF('Peak Areas'!AC31=0,0,((('Peak Areas'!AC31*Coefficients!$G$19+Coefficients!$H$19)*$G35)))</f>
        <v>0.17112584437553299</v>
      </c>
      <c r="Z35" s="25">
        <f>IF('Peak Areas'!AD31=0,0,((('Peak Areas'!AD31*Coefficients!$G$18+Coefficients!$H$18)*$G35)))</f>
        <v>0</v>
      </c>
      <c r="AA35" s="25">
        <f>IF('Peak Areas'!AE31=0,0,((('Peak Areas'!AE31*Coefficients!$G$18+Coefficients!$H$18)*$G35)))</f>
        <v>3.9931763625084531</v>
      </c>
      <c r="AB35" s="25">
        <f>IF('Peak Areas'!AF31=0,0,((('Peak Areas'!AF31*Coefficients!$G$18+Coefficients!$H$18)*$G35)))</f>
        <v>0.19331229498295274</v>
      </c>
      <c r="AC35" s="25">
        <f>IF('Peak Areas'!AG31=0,0,((('Peak Areas'!AG31*Coefficients!$G$7+Coefficients!$H$7)*$G35)))</f>
        <v>0</v>
      </c>
      <c r="AD35" s="25">
        <f>IF('Peak Areas'!AH31=0,0,((('Peak Areas'!AH31*Coefficients!$G$6+Coefficients!$H$6)*$G35)))</f>
        <v>0.30058831742635972</v>
      </c>
      <c r="AF35" s="25">
        <f>IF('Peak Areas'!K31=0,0,((('Peak Areas'!K31*Coefficients!$G$22+Coefficients!$H$22)*$G35)))</f>
        <v>0</v>
      </c>
      <c r="AG35" s="25">
        <f t="shared" si="0"/>
        <v>3.9931763625084531</v>
      </c>
      <c r="AH35" s="25">
        <f t="shared" si="1"/>
        <v>4.186488657491406</v>
      </c>
    </row>
    <row r="36" spans="1:34">
      <c r="A36" s="2" t="str">
        <f>'Peak Areas'!A32</f>
        <v>HP B</v>
      </c>
      <c r="B36" s="57">
        <f>'Peak Areas'!B32</f>
        <v>45022</v>
      </c>
      <c r="C36" s="2" t="str">
        <f>'Peak Areas'!C32</f>
        <v>Clambank</v>
      </c>
      <c r="D36" s="2">
        <f>'Peak Areas'!D32</f>
        <v>0</v>
      </c>
      <c r="E36" s="2">
        <f>'Peak Areas'!E32</f>
        <v>0</v>
      </c>
      <c r="F36" s="25">
        <f>'Peak Areas'!F32</f>
        <v>0.1</v>
      </c>
      <c r="G36" s="25">
        <f>((1/'Peak Areas'!$G32)*(('Peak Areas'!$H32+('Internal Standard'!$E$10/1000))/'Peak Areas'!$F32)*'Peak Areas'!$J32)*H36</f>
        <v>5.4727669863221716E-2</v>
      </c>
      <c r="H36" s="25">
        <f>(('Internal Standard'!$F$13*('Peak Areas'!G32/'Internal Standard'!$C$10))/'Peak Areas'!AB32)</f>
        <v>0.9121278310536951</v>
      </c>
      <c r="I36" s="25">
        <f>IF('Peak Areas'!L32=0,0,((('Peak Areas'!L32*Coefficients!$G$21+Coefficients!$H$21)*$G36)))</f>
        <v>2.3965523745566587E-2</v>
      </c>
      <c r="J36" s="25">
        <f>IF('Peak Areas'!M32=0,0,((('Peak Areas'!M32*Coefficients!$G$20+Coefficients!$H$20)*$G36)))</f>
        <v>0.28464925128294127</v>
      </c>
      <c r="K36" s="25">
        <f>IF('Peak Areas'!N32=0,0,((('Peak Areas'!N32*Coefficients!$G$41+Coefficients!$H$41)*$G36)))</f>
        <v>6.3137594272365191E-3</v>
      </c>
      <c r="L36" s="25">
        <f>IF('Peak Areas'!O32=0,0,((('Peak Areas'!O32*Coefficients!$G$10+Coefficients!$H$10)*$G36)))</f>
        <v>0</v>
      </c>
      <c r="M36" s="25">
        <f>IF('Peak Areas'!P32=0,0,((('Peak Areas'!P32*Coefficients!$G$32+Coefficients!$H$32)*$G36)))</f>
        <v>1.8005900397617467</v>
      </c>
      <c r="N36" s="25">
        <f>IF('Peak Areas'!Q32=0,0,((('Peak Areas'!Q32*Coefficients!$G$11+Coefficients!$H$11)*$G36)))</f>
        <v>0.25336013699208265</v>
      </c>
      <c r="O36" s="25">
        <f>IF('Peak Areas'!R32=0,0,((('Peak Areas'!R32*Coefficients!$G$39+Coefficients!$H$39)*$G36)))</f>
        <v>0</v>
      </c>
      <c r="P36" s="25">
        <f>IF('Peak Areas'!S32=0,0,((('Peak Areas'!S32*Coefficients!$G$46+Coefficients!$H$46)*$G36)))</f>
        <v>4.9563726739724111E-2</v>
      </c>
      <c r="Q36" s="25">
        <f>IF('Peak Areas'!T32=0,0,((('Peak Areas'!T32*Coefficients!$G$51+Coefficients!$H$51)*$G36)))</f>
        <v>5.6016689747386779E-2</v>
      </c>
      <c r="R36" s="25">
        <f>IF('Peak Areas'!U32=0,0,((('Peak Areas'!U32*Coefficients!$G$26+Coefficients!$H$26)*$G36)))</f>
        <v>0.47809838162453644</v>
      </c>
      <c r="S36" s="25">
        <f>IF('Peak Areas'!V32=0,0,((('Peak Areas'!V32*Coefficients!$G$13+Coefficients!$H$13)*$G36)))</f>
        <v>0</v>
      </c>
      <c r="T36" s="25">
        <f>IF('Peak Areas'!W32=0,0,((('Peak Areas'!W32*Coefficients!$G$12+Coefficients!$H$12)*$G36)))</f>
        <v>0.11003270239723124</v>
      </c>
      <c r="U36" s="25">
        <f>IF('Peak Areas'!X32=0,0,((('Peak Areas'!X32*Coefficients!$G$27+Coefficients!$H$27)*$G36)))</f>
        <v>9.154656460662372E-2</v>
      </c>
      <c r="V36" s="25">
        <f>IF('Peak Areas'!Y32=0,0,((('Peak Areas'!Y32*Coefficients!$G$34+Coefficients!$H$34)*$G36)))</f>
        <v>4.3559425197556637E-2</v>
      </c>
      <c r="W36" s="25">
        <f>IF('Peak Areas'!Z32=0,0,((('Peak Areas'!Z32*Coefficients!$G$52+Coefficients!$H$52)*$G36)))</f>
        <v>0.19102576457907003</v>
      </c>
      <c r="X36" s="25">
        <f>IF('Peak Areas'!AA32=0,0,((('Peak Areas'!AA32*Coefficients!$G$33+Coefficients!$H$33)*$G36)))</f>
        <v>0</v>
      </c>
      <c r="Y36" s="25">
        <f>IF('Peak Areas'!AC32=0,0,((('Peak Areas'!AC32*Coefficients!$G$19+Coefficients!$H$19)*$G36)))</f>
        <v>0.15871262380425874</v>
      </c>
      <c r="Z36" s="25">
        <f>IF('Peak Areas'!AD32=0,0,((('Peak Areas'!AD32*Coefficients!$G$18+Coefficients!$H$18)*$G36)))</f>
        <v>0</v>
      </c>
      <c r="AA36" s="25">
        <f>IF('Peak Areas'!AE32=0,0,((('Peak Areas'!AE32*Coefficients!$G$18+Coefficients!$H$18)*$G36)))</f>
        <v>3.8039336834744732</v>
      </c>
      <c r="AB36" s="25">
        <f>IF('Peak Areas'!AF32=0,0,((('Peak Areas'!AF32*Coefficients!$G$18+Coefficients!$H$18)*$G36)))</f>
        <v>0.20151142605737452</v>
      </c>
      <c r="AC36" s="25">
        <f>IF('Peak Areas'!AG32=0,0,((('Peak Areas'!AG32*Coefficients!$G$7+Coefficients!$H$7)*$G36)))</f>
        <v>0</v>
      </c>
      <c r="AD36" s="25">
        <f>IF('Peak Areas'!AH32=0,0,((('Peak Areas'!AH32*Coefficients!$G$6+Coefficients!$H$6)*$G36)))</f>
        <v>0.29476554569560792</v>
      </c>
      <c r="AF36" s="25">
        <f>IF('Peak Areas'!K32=0,0,((('Peak Areas'!K32*Coefficients!$G$22+Coefficients!$H$22)*$G36)))</f>
        <v>0</v>
      </c>
      <c r="AG36" s="25">
        <f t="shared" si="0"/>
        <v>3.8039336834744732</v>
      </c>
      <c r="AH36" s="25">
        <f t="shared" si="1"/>
        <v>4.0054451095318475</v>
      </c>
    </row>
    <row r="37" spans="1:34">
      <c r="A37" s="2" t="str">
        <f>'Peak Areas'!A33</f>
        <v>HP C</v>
      </c>
      <c r="B37" s="57">
        <f>'Peak Areas'!B33</f>
        <v>45022</v>
      </c>
      <c r="C37" s="2" t="str">
        <f>'Peak Areas'!C33</f>
        <v>Clambank</v>
      </c>
      <c r="D37" s="2">
        <f>'Peak Areas'!D33</f>
        <v>0</v>
      </c>
      <c r="E37" s="2">
        <f>'Peak Areas'!E33</f>
        <v>0</v>
      </c>
      <c r="F37" s="25">
        <f>'Peak Areas'!F33</f>
        <v>0.1</v>
      </c>
      <c r="G37" s="25">
        <f>((1/'Peak Areas'!$G33)*(('Peak Areas'!$H33+('Internal Standard'!$E$10/1000))/'Peak Areas'!$F33)*'Peak Areas'!$J33)*H37</f>
        <v>5.6876778512084031E-2</v>
      </c>
      <c r="H37" s="25">
        <f>(('Internal Standard'!$F$13*('Peak Areas'!G33/'Internal Standard'!$C$10))/'Peak Areas'!AB33)</f>
        <v>0.94794630853473372</v>
      </c>
      <c r="I37" s="25">
        <f>IF('Peak Areas'!L33=0,0,((('Peak Areas'!L33*Coefficients!$G$21+Coefficients!$H$21)*$G37)))</f>
        <v>2.2848095167506445E-2</v>
      </c>
      <c r="J37" s="25">
        <f>IF('Peak Areas'!M33=0,0,((('Peak Areas'!M33*Coefficients!$G$20+Coefficients!$H$20)*$G37)))</f>
        <v>0.30924893298925116</v>
      </c>
      <c r="K37" s="25">
        <f>IF('Peak Areas'!N33=0,0,((('Peak Areas'!N33*Coefficients!$G$41+Coefficients!$H$41)*$G37)))</f>
        <v>4.361307281178551E-3</v>
      </c>
      <c r="L37" s="25">
        <f>IF('Peak Areas'!O33=0,0,((('Peak Areas'!O33*Coefficients!$G$10+Coefficients!$H$10)*$G37)))</f>
        <v>0</v>
      </c>
      <c r="M37" s="25">
        <f>IF('Peak Areas'!P33=0,0,((('Peak Areas'!P33*Coefficients!$G$32+Coefficients!$H$32)*$G37)))</f>
        <v>1.8992368262499733</v>
      </c>
      <c r="N37" s="25">
        <f>IF('Peak Areas'!Q33=0,0,((('Peak Areas'!Q33*Coefficients!$G$11+Coefficients!$H$11)*$G37)))</f>
        <v>0.26268581573248617</v>
      </c>
      <c r="O37" s="25">
        <f>IF('Peak Areas'!R33=0,0,((('Peak Areas'!R33*Coefficients!$G$39+Coefficients!$H$39)*$G37)))</f>
        <v>0</v>
      </c>
      <c r="P37" s="25">
        <f>IF('Peak Areas'!S33=0,0,((('Peak Areas'!S33*Coefficients!$G$46+Coefficients!$H$46)*$G37)))</f>
        <v>6.5056328133037009E-2</v>
      </c>
      <c r="Q37" s="25">
        <f>IF('Peak Areas'!T33=0,0,((('Peak Areas'!T33*Coefficients!$G$51+Coefficients!$H$51)*$G37)))</f>
        <v>5.9136563349471351E-2</v>
      </c>
      <c r="R37" s="25">
        <f>IF('Peak Areas'!U33=0,0,((('Peak Areas'!U33*Coefficients!$G$26+Coefficients!$H$26)*$G37)))</f>
        <v>0.47795452035686287</v>
      </c>
      <c r="S37" s="25">
        <f>IF('Peak Areas'!V33=0,0,((('Peak Areas'!V33*Coefficients!$G$13+Coefficients!$H$13)*$G37)))</f>
        <v>0</v>
      </c>
      <c r="T37" s="25">
        <f>IF('Peak Areas'!W33=0,0,((('Peak Areas'!W33*Coefficients!$G$12+Coefficients!$H$12)*$G37)))</f>
        <v>0.10884465822881395</v>
      </c>
      <c r="U37" s="25">
        <f>IF('Peak Areas'!X33=0,0,((('Peak Areas'!X33*Coefficients!$G$27+Coefficients!$H$27)*$G37)))</f>
        <v>9.162012620811702E-2</v>
      </c>
      <c r="V37" s="25">
        <f>IF('Peak Areas'!Y33=0,0,((('Peak Areas'!Y33*Coefficients!$G$34+Coefficients!$H$34)*$G37)))</f>
        <v>4.7537259414278374E-2</v>
      </c>
      <c r="W37" s="25">
        <f>IF('Peak Areas'!Z33=0,0,((('Peak Areas'!Z33*Coefficients!$G$52+Coefficients!$H$52)*$G37)))</f>
        <v>0.20570421304687089</v>
      </c>
      <c r="X37" s="25">
        <f>IF('Peak Areas'!AA33=0,0,((('Peak Areas'!AA33*Coefficients!$G$33+Coefficients!$H$33)*$G37)))</f>
        <v>0</v>
      </c>
      <c r="Y37" s="25">
        <f>IF('Peak Areas'!AC33=0,0,((('Peak Areas'!AC33*Coefficients!$G$19+Coefficients!$H$19)*$G37)))</f>
        <v>0.16533409277504843</v>
      </c>
      <c r="Z37" s="25">
        <f>IF('Peak Areas'!AD33=0,0,((('Peak Areas'!AD33*Coefficients!$G$18+Coefficients!$H$18)*$G37)))</f>
        <v>0</v>
      </c>
      <c r="AA37" s="25">
        <f>IF('Peak Areas'!AE33=0,0,((('Peak Areas'!AE33*Coefficients!$G$18+Coefficients!$H$18)*$G37)))</f>
        <v>4.0039526146663214</v>
      </c>
      <c r="AB37" s="25">
        <f>IF('Peak Areas'!AF33=0,0,((('Peak Areas'!AF33*Coefficients!$G$18+Coefficients!$H$18)*$G37)))</f>
        <v>0.20699343743835591</v>
      </c>
      <c r="AC37" s="25">
        <f>IF('Peak Areas'!AG33=0,0,((('Peak Areas'!AG33*Coefficients!$G$7+Coefficients!$H$7)*$G37)))</f>
        <v>0</v>
      </c>
      <c r="AD37" s="25">
        <f>IF('Peak Areas'!AH33=0,0,((('Peak Areas'!AH33*Coefficients!$G$6+Coefficients!$H$6)*$G37)))</f>
        <v>0.36769188038465378</v>
      </c>
      <c r="AF37" s="25">
        <f>IF('Peak Areas'!K33=0,0,((('Peak Areas'!K33*Coefficients!$G$22+Coefficients!$H$22)*$G37)))</f>
        <v>0</v>
      </c>
      <c r="AG37" s="25">
        <f t="shared" si="0"/>
        <v>4.0039526146663214</v>
      </c>
      <c r="AH37" s="25">
        <f t="shared" si="1"/>
        <v>4.2109460521046769</v>
      </c>
    </row>
    <row r="38" spans="1:34">
      <c r="A38" s="2" t="str">
        <f>'Peak Areas'!A34</f>
        <v>HP D</v>
      </c>
      <c r="B38" s="57">
        <f>'Peak Areas'!B34</f>
        <v>45022</v>
      </c>
      <c r="C38" s="2" t="str">
        <f>'Peak Areas'!C34</f>
        <v>Clambank</v>
      </c>
      <c r="D38" s="2">
        <f>'Peak Areas'!D34</f>
        <v>0</v>
      </c>
      <c r="E38" s="2">
        <f>'Peak Areas'!E34</f>
        <v>0</v>
      </c>
      <c r="F38" s="25">
        <f>'Peak Areas'!F34</f>
        <v>0.1</v>
      </c>
      <c r="G38" s="25">
        <f>((1/'Peak Areas'!$G34)*(('Peak Areas'!$H34+('Internal Standard'!$E$10/1000))/'Peak Areas'!$F34)*'Peak Areas'!$J34)*H38</f>
        <v>5.6938870373352227E-2</v>
      </c>
      <c r="H38" s="25">
        <f>(('Internal Standard'!$F$13*('Peak Areas'!G34/'Internal Standard'!$C$10))/'Peak Areas'!AB34)</f>
        <v>0.94898117288920358</v>
      </c>
      <c r="I38" s="25">
        <f>IF('Peak Areas'!L34=0,0,((('Peak Areas'!L34*Coefficients!$G$21+Coefficients!$H$21)*$G38)))</f>
        <v>1.5275951163483783E-2</v>
      </c>
      <c r="J38" s="25">
        <f>IF('Peak Areas'!M34=0,0,((('Peak Areas'!M34*Coefficients!$G$20+Coefficients!$H$20)*$G38)))</f>
        <v>0.26100845045102106</v>
      </c>
      <c r="K38" s="25">
        <f>IF('Peak Areas'!N34=0,0,((('Peak Areas'!N34*Coefficients!$G$41+Coefficients!$H$41)*$G38)))</f>
        <v>0</v>
      </c>
      <c r="L38" s="25">
        <f>IF('Peak Areas'!O34=0,0,((('Peak Areas'!O34*Coefficients!$G$10+Coefficients!$H$10)*$G38)))</f>
        <v>0</v>
      </c>
      <c r="M38" s="25">
        <f>IF('Peak Areas'!P34=0,0,((('Peak Areas'!P34*Coefficients!$G$32+Coefficients!$H$32)*$G38)))</f>
        <v>1.7998177343457593</v>
      </c>
      <c r="N38" s="25">
        <f>IF('Peak Areas'!Q34=0,0,((('Peak Areas'!Q34*Coefficients!$G$11+Coefficients!$H$11)*$G38)))</f>
        <v>0.24600851888384204</v>
      </c>
      <c r="O38" s="25">
        <f>IF('Peak Areas'!R34=0,0,((('Peak Areas'!R34*Coefficients!$G$39+Coefficients!$H$39)*$G38)))</f>
        <v>0</v>
      </c>
      <c r="P38" s="25">
        <f>IF('Peak Areas'!S34=0,0,((('Peak Areas'!S34*Coefficients!$G$46+Coefficients!$H$46)*$G38)))</f>
        <v>0</v>
      </c>
      <c r="Q38" s="25">
        <f>IF('Peak Areas'!T34=0,0,((('Peak Areas'!T34*Coefficients!$G$51+Coefficients!$H$51)*$G38)))</f>
        <v>5.6815754175621923E-2</v>
      </c>
      <c r="R38" s="25">
        <f>IF('Peak Areas'!U34=0,0,((('Peak Areas'!U34*Coefficients!$G$26+Coefficients!$H$26)*$G38)))</f>
        <v>0.44929743555010909</v>
      </c>
      <c r="S38" s="25">
        <f>IF('Peak Areas'!V34=0,0,((('Peak Areas'!V34*Coefficients!$G$13+Coefficients!$H$13)*$G38)))</f>
        <v>0</v>
      </c>
      <c r="T38" s="25">
        <f>IF('Peak Areas'!W34=0,0,((('Peak Areas'!W34*Coefficients!$G$12+Coefficients!$H$12)*$G38)))</f>
        <v>0.1013188687110327</v>
      </c>
      <c r="U38" s="25">
        <f>IF('Peak Areas'!X34=0,0,((('Peak Areas'!X34*Coefficients!$G$27+Coefficients!$H$27)*$G38)))</f>
        <v>9.8010137778893613E-2</v>
      </c>
      <c r="V38" s="25">
        <f>IF('Peak Areas'!Y34=0,0,((('Peak Areas'!Y34*Coefficients!$G$34+Coefficients!$H$34)*$G38)))</f>
        <v>4.2945152814422675E-2</v>
      </c>
      <c r="W38" s="25">
        <f>IF('Peak Areas'!Z34=0,0,((('Peak Areas'!Z34*Coefficients!$G$52+Coefficients!$H$52)*$G38)))</f>
        <v>0.19035507033762517</v>
      </c>
      <c r="X38" s="25">
        <f>IF('Peak Areas'!AA34=0,0,((('Peak Areas'!AA34*Coefficients!$G$33+Coefficients!$H$33)*$G38)))</f>
        <v>0</v>
      </c>
      <c r="Y38" s="25">
        <f>IF('Peak Areas'!AC34=0,0,((('Peak Areas'!AC34*Coefficients!$G$19+Coefficients!$H$19)*$G38)))</f>
        <v>0.1517822752915271</v>
      </c>
      <c r="Z38" s="25">
        <f>IF('Peak Areas'!AD34=0,0,((('Peak Areas'!AD34*Coefficients!$G$18+Coefficients!$H$18)*$G38)))</f>
        <v>0</v>
      </c>
      <c r="AA38" s="25">
        <f>IF('Peak Areas'!AE34=0,0,((('Peak Areas'!AE34*Coefficients!$G$18+Coefficients!$H$18)*$G38)))</f>
        <v>3.7549534780415197</v>
      </c>
      <c r="AB38" s="25">
        <f>IF('Peak Areas'!AF34=0,0,((('Peak Areas'!AF34*Coefficients!$G$18+Coefficients!$H$18)*$G38)))</f>
        <v>0.19987201845646257</v>
      </c>
      <c r="AC38" s="25">
        <f>IF('Peak Areas'!AG34=0,0,((('Peak Areas'!AG34*Coefficients!$G$7+Coefficients!$H$7)*$G38)))</f>
        <v>0</v>
      </c>
      <c r="AD38" s="25">
        <f>IF('Peak Areas'!AH34=0,0,((('Peak Areas'!AH34*Coefficients!$G$6+Coefficients!$H$6)*$G38)))</f>
        <v>0.33082429332231911</v>
      </c>
      <c r="AF38" s="25">
        <f>IF('Peak Areas'!K34=0,0,((('Peak Areas'!K34*Coefficients!$G$22+Coefficients!$H$22)*$G38)))</f>
        <v>0</v>
      </c>
      <c r="AG38" s="25">
        <f t="shared" si="0"/>
        <v>3.7549534780415197</v>
      </c>
      <c r="AH38" s="25">
        <f t="shared" si="1"/>
        <v>3.9548254964979823</v>
      </c>
    </row>
    <row r="39" spans="1:34">
      <c r="A39" s="2" t="str">
        <f>'Peak Areas'!A35</f>
        <v>HP E</v>
      </c>
      <c r="B39" s="57">
        <f>'Peak Areas'!B35</f>
        <v>45022</v>
      </c>
      <c r="C39" s="2" t="str">
        <f>'Peak Areas'!C35</f>
        <v>Clambank</v>
      </c>
      <c r="D39" s="2">
        <f>'Peak Areas'!D35</f>
        <v>0</v>
      </c>
      <c r="E39" s="2">
        <f>'Peak Areas'!E35</f>
        <v>0</v>
      </c>
      <c r="F39" s="25">
        <f>'Peak Areas'!F35</f>
        <v>0.1</v>
      </c>
      <c r="G39" s="25">
        <f>((1/'Peak Areas'!$G35)*(('Peak Areas'!$H35+('Internal Standard'!$E$10/1000))/'Peak Areas'!$F35)*'Peak Areas'!$J35)*H39</f>
        <v>5.7367678899026414E-2</v>
      </c>
      <c r="H39" s="25">
        <f>(('Internal Standard'!$F$13*('Peak Areas'!G35/'Internal Standard'!$C$10))/'Peak Areas'!AB35)</f>
        <v>0.95612798165044011</v>
      </c>
      <c r="I39" s="25">
        <f>IF('Peak Areas'!L35=0,0,((('Peak Areas'!L35*Coefficients!$G$21+Coefficients!$H$21)*$G39)))</f>
        <v>2.3325431716992095E-2</v>
      </c>
      <c r="J39" s="25">
        <f>IF('Peak Areas'!M35=0,0,((('Peak Areas'!M35*Coefficients!$G$20+Coefficients!$H$20)*$G39)))</f>
        <v>0.26809115332856681</v>
      </c>
      <c r="K39" s="25">
        <f>IF('Peak Areas'!N35=0,0,((('Peak Areas'!N35*Coefficients!$G$41+Coefficients!$H$41)*$G39)))</f>
        <v>0</v>
      </c>
      <c r="L39" s="25">
        <f>IF('Peak Areas'!O35=0,0,((('Peak Areas'!O35*Coefficients!$G$10+Coefficients!$H$10)*$G39)))</f>
        <v>0</v>
      </c>
      <c r="M39" s="25">
        <f>IF('Peak Areas'!P35=0,0,((('Peak Areas'!P35*Coefficients!$G$32+Coefficients!$H$32)*$G39)))</f>
        <v>1.8760891793712089</v>
      </c>
      <c r="N39" s="25">
        <f>IF('Peak Areas'!Q35=0,0,((('Peak Areas'!Q35*Coefficients!$G$11+Coefficients!$H$11)*$G39)))</f>
        <v>0.24681581963477167</v>
      </c>
      <c r="O39" s="25">
        <f>IF('Peak Areas'!R35=0,0,((('Peak Areas'!R35*Coefficients!$G$39+Coefficients!$H$39)*$G39)))</f>
        <v>0</v>
      </c>
      <c r="P39" s="25">
        <f>IF('Peak Areas'!S35=0,0,((('Peak Areas'!S35*Coefficients!$G$46+Coefficients!$H$46)*$G39)))</f>
        <v>4.8172305436587702E-2</v>
      </c>
      <c r="Q39" s="25">
        <f>IF('Peak Areas'!T35=0,0,((('Peak Areas'!T35*Coefficients!$G$51+Coefficients!$H$51)*$G39)))</f>
        <v>5.2547787369350146E-2</v>
      </c>
      <c r="R39" s="25">
        <f>IF('Peak Areas'!U35=0,0,((('Peak Areas'!U35*Coefficients!$G$26+Coefficients!$H$26)*$G39)))</f>
        <v>0.48252396553744487</v>
      </c>
      <c r="S39" s="25">
        <f>IF('Peak Areas'!V35=0,0,((('Peak Areas'!V35*Coefficients!$G$13+Coefficients!$H$13)*$G39)))</f>
        <v>0</v>
      </c>
      <c r="T39" s="25">
        <f>IF('Peak Areas'!W35=0,0,((('Peak Areas'!W35*Coefficients!$G$12+Coefficients!$H$12)*$G39)))</f>
        <v>0.10842067399051855</v>
      </c>
      <c r="U39" s="25">
        <f>IF('Peak Areas'!X35=0,0,((('Peak Areas'!X35*Coefficients!$G$27+Coefficients!$H$27)*$G39)))</f>
        <v>0.10298748433241231</v>
      </c>
      <c r="V39" s="25">
        <f>IF('Peak Areas'!Y35=0,0,((('Peak Areas'!Y35*Coefficients!$G$34+Coefficients!$H$34)*$G39)))</f>
        <v>4.2522234341275271E-2</v>
      </c>
      <c r="W39" s="25">
        <f>IF('Peak Areas'!Z35=0,0,((('Peak Areas'!Z35*Coefficients!$G$52+Coefficients!$H$52)*$G39)))</f>
        <v>0.19108144096018875</v>
      </c>
      <c r="X39" s="25">
        <f>IF('Peak Areas'!AA35=0,0,((('Peak Areas'!AA35*Coefficients!$G$33+Coefficients!$H$33)*$G39)))</f>
        <v>0</v>
      </c>
      <c r="Y39" s="25">
        <f>IF('Peak Areas'!AC35=0,0,((('Peak Areas'!AC35*Coefficients!$G$19+Coefficients!$H$19)*$G39)))</f>
        <v>0.14489592161717746</v>
      </c>
      <c r="Z39" s="25">
        <f>IF('Peak Areas'!AD35=0,0,((('Peak Areas'!AD35*Coefficients!$G$18+Coefficients!$H$18)*$G39)))</f>
        <v>0</v>
      </c>
      <c r="AA39" s="25">
        <f>IF('Peak Areas'!AE35=0,0,((('Peak Areas'!AE35*Coefficients!$G$18+Coefficients!$H$18)*$G39)))</f>
        <v>3.8678545609310695</v>
      </c>
      <c r="AB39" s="25">
        <f>IF('Peak Areas'!AF35=0,0,((('Peak Areas'!AF35*Coefficients!$G$18+Coefficients!$H$18)*$G39)))</f>
        <v>0.19721322829917623</v>
      </c>
      <c r="AC39" s="25">
        <f>IF('Peak Areas'!AG35=0,0,((('Peak Areas'!AG35*Coefficients!$G$7+Coefficients!$H$7)*$G39)))</f>
        <v>0</v>
      </c>
      <c r="AD39" s="25">
        <f>IF('Peak Areas'!AH35=0,0,((('Peak Areas'!AH35*Coefficients!$G$6+Coefficients!$H$6)*$G39)))</f>
        <v>0.3369208341552411</v>
      </c>
      <c r="AF39" s="25">
        <f>IF('Peak Areas'!K35=0,0,((('Peak Areas'!K35*Coefficients!$G$22+Coefficients!$H$22)*$G39)))</f>
        <v>0</v>
      </c>
      <c r="AG39" s="25">
        <f t="shared" si="0"/>
        <v>3.8678545609310695</v>
      </c>
      <c r="AH39" s="25">
        <f t="shared" si="1"/>
        <v>4.0650677892302456</v>
      </c>
    </row>
    <row r="40" spans="1:34">
      <c r="A40" s="2" t="str">
        <f>'Peak Areas'!A36</f>
        <v>DIN + LP A</v>
      </c>
      <c r="B40" s="57">
        <f>'Peak Areas'!B36</f>
        <v>45022</v>
      </c>
      <c r="C40" s="2" t="str">
        <f>'Peak Areas'!C36</f>
        <v>Clambank</v>
      </c>
      <c r="D40" s="2">
        <f>'Peak Areas'!D36</f>
        <v>0</v>
      </c>
      <c r="E40" s="2">
        <f>'Peak Areas'!E36</f>
        <v>0</v>
      </c>
      <c r="F40" s="25">
        <f>'Peak Areas'!F36</f>
        <v>0.1</v>
      </c>
      <c r="G40" s="25">
        <f>((1/'Peak Areas'!$G36)*(('Peak Areas'!$H36+('Internal Standard'!$E$10/1000))/'Peak Areas'!$F36)*'Peak Areas'!$J36)*H40</f>
        <v>5.686602125567905E-2</v>
      </c>
      <c r="H40" s="25">
        <f>(('Internal Standard'!$F$13*('Peak Areas'!G36/'Internal Standard'!$C$10))/'Peak Areas'!AB36)</f>
        <v>0.94776702092798393</v>
      </c>
      <c r="I40" s="25">
        <f>IF('Peak Areas'!L36=0,0,((('Peak Areas'!L36*Coefficients!$G$21+Coefficients!$H$21)*$G40)))</f>
        <v>0</v>
      </c>
      <c r="J40" s="25">
        <f>IF('Peak Areas'!M36=0,0,((('Peak Areas'!M36*Coefficients!$G$20+Coefficients!$H$20)*$G40)))</f>
        <v>1.4298676021146266</v>
      </c>
      <c r="K40" s="25">
        <f>IF('Peak Areas'!N36=0,0,((('Peak Areas'!N36*Coefficients!$G$41+Coefficients!$H$41)*$G40)))</f>
        <v>5.5245931056513257E-3</v>
      </c>
      <c r="L40" s="25">
        <f>IF('Peak Areas'!O36=0,0,((('Peak Areas'!O36*Coefficients!$G$10+Coefficients!$H$10)*$G40)))</f>
        <v>0</v>
      </c>
      <c r="M40" s="25">
        <f>IF('Peak Areas'!P36=0,0,((('Peak Areas'!P36*Coefficients!$G$32+Coefficients!$H$32)*$G40)))</f>
        <v>7.8818103478664234</v>
      </c>
      <c r="N40" s="25">
        <f>IF('Peak Areas'!Q36=0,0,((('Peak Areas'!Q36*Coefficients!$G$11+Coefficients!$H$11)*$G40)))</f>
        <v>0.36364160582974397</v>
      </c>
      <c r="O40" s="25">
        <f>IF('Peak Areas'!R36=0,0,((('Peak Areas'!R36*Coefficients!$G$39+Coefficients!$H$39)*$G40)))</f>
        <v>6.597781074688118E-2</v>
      </c>
      <c r="P40" s="25">
        <f>IF('Peak Areas'!S36=0,0,((('Peak Areas'!S36*Coefficients!$G$46+Coefficients!$H$46)*$G40)))</f>
        <v>0</v>
      </c>
      <c r="Q40" s="25">
        <f>IF('Peak Areas'!T36=0,0,((('Peak Areas'!T36*Coefficients!$G$51+Coefficients!$H$51)*$G40)))</f>
        <v>0.16102946554419201</v>
      </c>
      <c r="R40" s="25">
        <f>IF('Peak Areas'!U36=0,0,((('Peak Areas'!U36*Coefficients!$G$26+Coefficients!$H$26)*$G40)))</f>
        <v>1.3791015928633479</v>
      </c>
      <c r="S40" s="25">
        <f>IF('Peak Areas'!V36=0,0,((('Peak Areas'!V36*Coefficients!$G$13+Coefficients!$H$13)*$G40)))</f>
        <v>6.1584783292094269E-2</v>
      </c>
      <c r="T40" s="25">
        <f>IF('Peak Areas'!W36=0,0,((('Peak Areas'!W36*Coefficients!$G$12+Coefficients!$H$12)*$G40)))</f>
        <v>0.20355715731035079</v>
      </c>
      <c r="U40" s="25">
        <f>IF('Peak Areas'!X36=0,0,((('Peak Areas'!X36*Coefficients!$G$27+Coefficients!$H$27)*$G40)))</f>
        <v>0.53518606350194764</v>
      </c>
      <c r="V40" s="25">
        <f>IF('Peak Areas'!Y36=0,0,((('Peak Areas'!Y36*Coefficients!$G$34+Coefficients!$H$34)*$G40)))</f>
        <v>0.10044389625095602</v>
      </c>
      <c r="W40" s="25">
        <f>IF('Peak Areas'!Z36=0,0,((('Peak Areas'!Z36*Coefficients!$G$52+Coefficients!$H$52)*$G40)))</f>
        <v>0.29415878560539044</v>
      </c>
      <c r="X40" s="25">
        <f>IF('Peak Areas'!AA36=0,0,((('Peak Areas'!AA36*Coefficients!$G$33+Coefficients!$H$33)*$G40)))</f>
        <v>0</v>
      </c>
      <c r="Y40" s="25">
        <f>IF('Peak Areas'!AC36=0,0,((('Peak Areas'!AC36*Coefficients!$G$19+Coefficients!$H$19)*$G40)))</f>
        <v>0.29451694884768659</v>
      </c>
      <c r="Z40" s="25">
        <f>IF('Peak Areas'!AD36=0,0,((('Peak Areas'!AD36*Coefficients!$G$18+Coefficients!$H$18)*$G40)))</f>
        <v>0</v>
      </c>
      <c r="AA40" s="25">
        <f>IF('Peak Areas'!AE36=0,0,((('Peak Areas'!AE36*Coefficients!$G$18+Coefficients!$H$18)*$G40)))</f>
        <v>13.953190614456616</v>
      </c>
      <c r="AB40" s="25">
        <f>IF('Peak Areas'!AF36=0,0,((('Peak Areas'!AF36*Coefficients!$G$18+Coefficients!$H$18)*$G40)))</f>
        <v>0.80426678678154895</v>
      </c>
      <c r="AC40" s="25">
        <f>IF('Peak Areas'!AG36=0,0,((('Peak Areas'!AG36*Coefficients!$G$7+Coefficients!$H$7)*$G40)))</f>
        <v>6.0834192587868492E-2</v>
      </c>
      <c r="AD40" s="25">
        <f>IF('Peak Areas'!AH36=0,0,((('Peak Areas'!AH36*Coefficients!$G$6+Coefficients!$H$6)*$G40)))</f>
        <v>1.1748603347911888</v>
      </c>
      <c r="AF40" s="25">
        <f>IF('Peak Areas'!K36=0,0,((('Peak Areas'!K36*Coefficients!$G$22+Coefficients!$H$22)*$G40)))</f>
        <v>0</v>
      </c>
      <c r="AG40" s="25">
        <f t="shared" si="0"/>
        <v>13.953190614456616</v>
      </c>
      <c r="AH40" s="25">
        <f t="shared" si="1"/>
        <v>14.757457401238165</v>
      </c>
    </row>
    <row r="41" spans="1:34">
      <c r="A41" s="2" t="str">
        <f>'Peak Areas'!A37</f>
        <v>DIN + LP B</v>
      </c>
      <c r="B41" s="57">
        <f>'Peak Areas'!B37</f>
        <v>45022</v>
      </c>
      <c r="C41" s="2" t="str">
        <f>'Peak Areas'!C37</f>
        <v>Clambank</v>
      </c>
      <c r="D41" s="2">
        <f>'Peak Areas'!D37</f>
        <v>0</v>
      </c>
      <c r="E41" s="2">
        <f>'Peak Areas'!E37</f>
        <v>0</v>
      </c>
      <c r="F41" s="25">
        <f>'Peak Areas'!F37</f>
        <v>0.1</v>
      </c>
      <c r="G41" s="25">
        <f>((1/'Peak Areas'!$G37)*(('Peak Areas'!$H37+('Internal Standard'!$E$10/1000))/'Peak Areas'!$F37)*'Peak Areas'!$J37)*H41</f>
        <v>5.5854984149943242E-2</v>
      </c>
      <c r="H41" s="25">
        <f>(('Internal Standard'!$F$13*('Peak Areas'!G37/'Internal Standard'!$C$10))/'Peak Areas'!AB37)</f>
        <v>0.93091640249905383</v>
      </c>
      <c r="I41" s="25">
        <f>IF('Peak Areas'!L37=0,0,((('Peak Areas'!L37*Coefficients!$G$21+Coefficients!$H$21)*$G41)))</f>
        <v>0</v>
      </c>
      <c r="J41" s="25">
        <f>IF('Peak Areas'!M37=0,0,((('Peak Areas'!M37*Coefficients!$G$20+Coefficients!$H$20)*$G41)))</f>
        <v>2.0074800057106201</v>
      </c>
      <c r="K41" s="25">
        <f>IF('Peak Areas'!N37=0,0,((('Peak Areas'!N37*Coefficients!$G$41+Coefficients!$H$41)*$G41)))</f>
        <v>6.7829622491881276E-3</v>
      </c>
      <c r="L41" s="25">
        <f>IF('Peak Areas'!O37=0,0,((('Peak Areas'!O37*Coefficients!$G$10+Coefficients!$H$10)*$G41)))</f>
        <v>0</v>
      </c>
      <c r="M41" s="25">
        <f>IF('Peak Areas'!P37=0,0,((('Peak Areas'!P37*Coefficients!$G$32+Coefficients!$H$32)*$G41)))</f>
        <v>10.939983012449417</v>
      </c>
      <c r="N41" s="25">
        <f>IF('Peak Areas'!Q37=0,0,((('Peak Areas'!Q37*Coefficients!$G$11+Coefficients!$H$11)*$G41)))</f>
        <v>0.46667188313505675</v>
      </c>
      <c r="O41" s="25">
        <f>IF('Peak Areas'!R37=0,0,((('Peak Areas'!R37*Coefficients!$G$39+Coefficients!$H$39)*$G41)))</f>
        <v>9.9522853995595587E-2</v>
      </c>
      <c r="P41" s="25">
        <f>IF('Peak Areas'!S37=0,0,((('Peak Areas'!S37*Coefficients!$G$46+Coefficients!$H$46)*$G41)))</f>
        <v>0</v>
      </c>
      <c r="Q41" s="25">
        <f>IF('Peak Areas'!T37=0,0,((('Peak Areas'!T37*Coefficients!$G$51+Coefficients!$H$51)*$G41)))</f>
        <v>0.32524098718460576</v>
      </c>
      <c r="R41" s="25">
        <f>IF('Peak Areas'!U37=0,0,((('Peak Areas'!U37*Coefficients!$G$26+Coefficients!$H$26)*$G41)))</f>
        <v>1.6465257286036512</v>
      </c>
      <c r="S41" s="25">
        <f>IF('Peak Areas'!V37=0,0,((('Peak Areas'!V37*Coefficients!$G$13+Coefficients!$H$13)*$G41)))</f>
        <v>9.5330246572663091E-2</v>
      </c>
      <c r="T41" s="25">
        <f>IF('Peak Areas'!W37=0,0,((('Peak Areas'!W37*Coefficients!$G$12+Coefficients!$H$12)*$G41)))</f>
        <v>0.31974942945685814</v>
      </c>
      <c r="U41" s="25">
        <f>IF('Peak Areas'!X37=0,0,((('Peak Areas'!X37*Coefficients!$G$27+Coefficients!$H$27)*$G41)))</f>
        <v>0.50449675580529352</v>
      </c>
      <c r="V41" s="25">
        <f>IF('Peak Areas'!Y37=0,0,((('Peak Areas'!Y37*Coefficients!$G$34+Coefficients!$H$34)*$G41)))</f>
        <v>0.17611258395796928</v>
      </c>
      <c r="W41" s="25">
        <f>IF('Peak Areas'!Z37=0,0,((('Peak Areas'!Z37*Coefficients!$G$52+Coefficients!$H$52)*$G41)))</f>
        <v>0.5594006873990065</v>
      </c>
      <c r="X41" s="25">
        <f>IF('Peak Areas'!AA37=0,0,((('Peak Areas'!AA37*Coefficients!$G$33+Coefficients!$H$33)*$G41)))</f>
        <v>0</v>
      </c>
      <c r="Y41" s="25">
        <f>IF('Peak Areas'!AC37=0,0,((('Peak Areas'!AC37*Coefficients!$G$19+Coefficients!$H$19)*$G41)))</f>
        <v>0.61813366752693633</v>
      </c>
      <c r="Z41" s="25">
        <f>IF('Peak Areas'!AD37=0,0,((('Peak Areas'!AD37*Coefficients!$G$18+Coefficients!$H$18)*$G41)))</f>
        <v>0.15734932719623379</v>
      </c>
      <c r="AA41" s="25">
        <f>IF('Peak Areas'!AE37=0,0,((('Peak Areas'!AE37*Coefficients!$G$18+Coefficients!$H$18)*$G41)))</f>
        <v>21.787814024147725</v>
      </c>
      <c r="AB41" s="25">
        <f>IF('Peak Areas'!AF37=0,0,((('Peak Areas'!AF37*Coefficients!$G$18+Coefficients!$H$18)*$G41)))</f>
        <v>1.0650247547199994</v>
      </c>
      <c r="AC41" s="25">
        <f>IF('Peak Areas'!AG37=0,0,((('Peak Areas'!AG37*Coefficients!$G$7+Coefficients!$H$7)*$G41)))</f>
        <v>0.20037632328211938</v>
      </c>
      <c r="AD41" s="25">
        <f>IF('Peak Areas'!AH37=0,0,((('Peak Areas'!AH37*Coefficients!$G$6+Coefficients!$H$6)*$G41)))</f>
        <v>1.5348302990474842</v>
      </c>
      <c r="AF41" s="25">
        <f>IF('Peak Areas'!K37=0,0,((('Peak Areas'!K37*Coefficients!$G$22+Coefficients!$H$22)*$G41)))</f>
        <v>0</v>
      </c>
      <c r="AG41" s="25">
        <f t="shared" si="0"/>
        <v>21.787814024147725</v>
      </c>
      <c r="AH41" s="25">
        <f t="shared" si="1"/>
        <v>23.010188106063957</v>
      </c>
    </row>
    <row r="42" spans="1:34">
      <c r="A42" s="2" t="str">
        <f>'Peak Areas'!A38</f>
        <v>DIN + LP C</v>
      </c>
      <c r="B42" s="57">
        <f>'Peak Areas'!B38</f>
        <v>45022</v>
      </c>
      <c r="C42" s="2" t="str">
        <f>'Peak Areas'!C38</f>
        <v>Clambank</v>
      </c>
      <c r="D42" s="2">
        <f>'Peak Areas'!D38</f>
        <v>0</v>
      </c>
      <c r="E42" s="2">
        <f>'Peak Areas'!E38</f>
        <v>0</v>
      </c>
      <c r="F42" s="25">
        <f>'Peak Areas'!F38</f>
        <v>0.1</v>
      </c>
      <c r="G42" s="25">
        <f>((1/'Peak Areas'!$G38)*(('Peak Areas'!$H38+('Internal Standard'!$E$10/1000))/'Peak Areas'!$F38)*'Peak Areas'!$J38)*H42</f>
        <v>5.52207758534329E-2</v>
      </c>
      <c r="H42" s="25">
        <f>(('Internal Standard'!$F$13*('Peak Areas'!G38/'Internal Standard'!$C$10))/'Peak Areas'!AB38)</f>
        <v>0.92034626422388144</v>
      </c>
      <c r="I42" s="25">
        <f>IF('Peak Areas'!L38=0,0,((('Peak Areas'!L38*Coefficients!$G$21+Coefficients!$H$21)*$G42)))</f>
        <v>2.3205950876428089E-2</v>
      </c>
      <c r="J42" s="25">
        <f>IF('Peak Areas'!M38=0,0,((('Peak Areas'!M38*Coefficients!$G$20+Coefficients!$H$20)*$G42)))</f>
        <v>2.5906464353383742</v>
      </c>
      <c r="K42" s="25">
        <f>IF('Peak Areas'!N38=0,0,((('Peak Areas'!N38*Coefficients!$G$41+Coefficients!$H$41)*$G42)))</f>
        <v>2.3518706246875323E-2</v>
      </c>
      <c r="L42" s="25">
        <f>IF('Peak Areas'!O38=0,0,((('Peak Areas'!O38*Coefficients!$G$10+Coefficients!$H$10)*$G42)))</f>
        <v>0</v>
      </c>
      <c r="M42" s="25">
        <f>IF('Peak Areas'!P38=0,0,((('Peak Areas'!P38*Coefficients!$G$32+Coefficients!$H$32)*$G42)))</f>
        <v>12.686515535266951</v>
      </c>
      <c r="N42" s="25">
        <f>IF('Peak Areas'!Q38=0,0,((('Peak Areas'!Q38*Coefficients!$G$11+Coefficients!$H$11)*$G42)))</f>
        <v>0</v>
      </c>
      <c r="O42" s="25">
        <f>IF('Peak Areas'!R38=0,0,((('Peak Areas'!R38*Coefficients!$G$39+Coefficients!$H$39)*$G42)))</f>
        <v>0.24097022444227018</v>
      </c>
      <c r="P42" s="25">
        <f>IF('Peak Areas'!S38=0,0,((('Peak Areas'!S38*Coefficients!$G$46+Coefficients!$H$46)*$G42)))</f>
        <v>0</v>
      </c>
      <c r="Q42" s="25">
        <f>IF('Peak Areas'!T38=0,0,((('Peak Areas'!T38*Coefficients!$G$51+Coefficients!$H$51)*$G42)))</f>
        <v>0.31894795676785248</v>
      </c>
      <c r="R42" s="25">
        <f>IF('Peak Areas'!U38=0,0,((('Peak Areas'!U38*Coefficients!$G$26+Coefficients!$H$26)*$G42)))</f>
        <v>1.9293578966900258</v>
      </c>
      <c r="S42" s="25">
        <f>IF('Peak Areas'!V38=0,0,((('Peak Areas'!V38*Coefficients!$G$13+Coefficients!$H$13)*$G42)))</f>
        <v>0.11067077895665903</v>
      </c>
      <c r="T42" s="25">
        <f>IF('Peak Areas'!W38=0,0,((('Peak Areas'!W38*Coefficients!$G$12+Coefficients!$H$12)*$G42)))</f>
        <v>0.26185460858351245</v>
      </c>
      <c r="U42" s="25">
        <f>IF('Peak Areas'!X38=0,0,((('Peak Areas'!X38*Coefficients!$G$27+Coefficients!$H$27)*$G42)))</f>
        <v>0.90478631930692566</v>
      </c>
      <c r="V42" s="25">
        <f>IF('Peak Areas'!Y38=0,0,((('Peak Areas'!Y38*Coefficients!$G$34+Coefficients!$H$34)*$G42)))</f>
        <v>0.1431660488923768</v>
      </c>
      <c r="W42" s="25">
        <f>IF('Peak Areas'!Z38=0,0,((('Peak Areas'!Z38*Coefficients!$G$52+Coefficients!$H$52)*$G42)))</f>
        <v>0.38272839996143065</v>
      </c>
      <c r="X42" s="25">
        <f>IF('Peak Areas'!AA38=0,0,((('Peak Areas'!AA38*Coefficients!$G$33+Coefficients!$H$33)*$G42)))</f>
        <v>0.14396150012086265</v>
      </c>
      <c r="Y42" s="25">
        <f>IF('Peak Areas'!AC38=0,0,((('Peak Areas'!AC38*Coefficients!$G$19+Coefficients!$H$19)*$G42)))</f>
        <v>0.52642396895337007</v>
      </c>
      <c r="Z42" s="25">
        <f>IF('Peak Areas'!AD38=0,0,((('Peak Areas'!AD38*Coefficients!$G$18+Coefficients!$H$18)*$G42)))</f>
        <v>0.15284602725092378</v>
      </c>
      <c r="AA42" s="25">
        <f>IF('Peak Areas'!AE38=0,0,((('Peak Areas'!AE38*Coefficients!$G$18+Coefficients!$H$18)*$G42)))</f>
        <v>23.078302709328398</v>
      </c>
      <c r="AB42" s="25">
        <f>IF('Peak Areas'!AF38=0,0,((('Peak Areas'!AF38*Coefficients!$G$18+Coefficients!$H$18)*$G42)))</f>
        <v>1.3084991627795428</v>
      </c>
      <c r="AC42" s="25">
        <f>IF('Peak Areas'!AG38=0,0,((('Peak Areas'!AG38*Coefficients!$G$7+Coefficients!$H$7)*$G42)))</f>
        <v>0.11313016748012</v>
      </c>
      <c r="AD42" s="25">
        <f>IF('Peak Areas'!AH38=0,0,((('Peak Areas'!AH38*Coefficients!$G$6+Coefficients!$H$6)*$G42)))</f>
        <v>1.8142005727423758</v>
      </c>
      <c r="AF42" s="25">
        <f>IF('Peak Areas'!K38=0,0,((('Peak Areas'!K38*Coefficients!$G$22+Coefficients!$H$22)*$G42)))</f>
        <v>0</v>
      </c>
      <c r="AG42" s="25">
        <f t="shared" si="0"/>
        <v>23.078302709328398</v>
      </c>
      <c r="AH42" s="25">
        <f t="shared" si="1"/>
        <v>24.539647899358865</v>
      </c>
    </row>
    <row r="43" spans="1:34">
      <c r="A43" s="2" t="str">
        <f>'Peak Areas'!A39</f>
        <v>DIN + LP D</v>
      </c>
      <c r="B43" s="57">
        <f>'Peak Areas'!B39</f>
        <v>45022</v>
      </c>
      <c r="C43" s="2" t="str">
        <f>'Peak Areas'!C39</f>
        <v>Clambank</v>
      </c>
      <c r="D43" s="2">
        <f>'Peak Areas'!D39</f>
        <v>0</v>
      </c>
      <c r="E43" s="2">
        <f>'Peak Areas'!E39</f>
        <v>0</v>
      </c>
      <c r="F43" s="25">
        <f>'Peak Areas'!F39</f>
        <v>0.1</v>
      </c>
      <c r="G43" s="25">
        <f>((1/'Peak Areas'!$G39)*(('Peak Areas'!$H39+('Internal Standard'!$E$10/1000))/'Peak Areas'!$F39)*'Peak Areas'!$J39)*H43</f>
        <v>5.5028750116223886E-2</v>
      </c>
      <c r="H43" s="25">
        <f>(('Internal Standard'!$F$13*('Peak Areas'!G39/'Internal Standard'!$C$10))/'Peak Areas'!AB39)</f>
        <v>0.91714583527039795</v>
      </c>
      <c r="I43" s="25">
        <f>IF('Peak Areas'!L39=0,0,((('Peak Areas'!L39*Coefficients!$G$21+Coefficients!$H$21)*$G43)))</f>
        <v>2.607321025390567E-2</v>
      </c>
      <c r="J43" s="25">
        <f>IF('Peak Areas'!M39=0,0,((('Peak Areas'!M39*Coefficients!$G$20+Coefficients!$H$20)*$G43)))</f>
        <v>2.8218518386242</v>
      </c>
      <c r="K43" s="25">
        <f>IF('Peak Areas'!N39=0,0,((('Peak Areas'!N39*Coefficients!$G$41+Coefficients!$H$41)*$G43)))</f>
        <v>1.3947593828023122E-2</v>
      </c>
      <c r="L43" s="25">
        <f>IF('Peak Areas'!O39=0,0,((('Peak Areas'!O39*Coefficients!$G$10+Coefficients!$H$10)*$G43)))</f>
        <v>0</v>
      </c>
      <c r="M43" s="25">
        <f>IF('Peak Areas'!P39=0,0,((('Peak Areas'!P39*Coefficients!$G$32+Coefficients!$H$32)*$G43)))</f>
        <v>13.827332925559073</v>
      </c>
      <c r="N43" s="25">
        <f>IF('Peak Areas'!Q39=0,0,((('Peak Areas'!Q39*Coefficients!$G$11+Coefficients!$H$11)*$G43)))</f>
        <v>0</v>
      </c>
      <c r="O43" s="25">
        <f>IF('Peak Areas'!R39=0,0,((('Peak Areas'!R39*Coefficients!$G$39+Coefficients!$H$39)*$G43)))</f>
        <v>0.28061715420713124</v>
      </c>
      <c r="P43" s="25">
        <f>IF('Peak Areas'!S39=0,0,((('Peak Areas'!S39*Coefficients!$G$46+Coefficients!$H$46)*$G43)))</f>
        <v>0</v>
      </c>
      <c r="Q43" s="25">
        <f>IF('Peak Areas'!T39=0,0,((('Peak Areas'!T39*Coefficients!$G$51+Coefficients!$H$51)*$G43)))</f>
        <v>0.37527319223658923</v>
      </c>
      <c r="R43" s="25">
        <f>IF('Peak Areas'!U39=0,0,((('Peak Areas'!U39*Coefficients!$G$26+Coefficients!$H$26)*$G43)))</f>
        <v>2.1152409541438737</v>
      </c>
      <c r="S43" s="25">
        <f>IF('Peak Areas'!V39=0,0,((('Peak Areas'!V39*Coefficients!$G$13+Coefficients!$H$13)*$G43)))</f>
        <v>0.11692800215023959</v>
      </c>
      <c r="T43" s="25">
        <f>IF('Peak Areas'!W39=0,0,((('Peak Areas'!W39*Coefficients!$G$12+Coefficients!$H$12)*$G43)))</f>
        <v>0.2779672464357677</v>
      </c>
      <c r="U43" s="25">
        <f>IF('Peak Areas'!X39=0,0,((('Peak Areas'!X39*Coefficients!$G$27+Coefficients!$H$27)*$G43)))</f>
        <v>0.89780028067068962</v>
      </c>
      <c r="V43" s="25">
        <f>IF('Peak Areas'!Y39=0,0,((('Peak Areas'!Y39*Coefficients!$G$34+Coefficients!$H$34)*$G43)))</f>
        <v>0.13922632113308442</v>
      </c>
      <c r="W43" s="25">
        <f>IF('Peak Areas'!Z39=0,0,((('Peak Areas'!Z39*Coefficients!$G$52+Coefficients!$H$52)*$G43)))</f>
        <v>0.32904549234875102</v>
      </c>
      <c r="X43" s="25">
        <f>IF('Peak Areas'!AA39=0,0,((('Peak Areas'!AA39*Coefficients!$G$33+Coefficients!$H$33)*$G43)))</f>
        <v>0.14144557146386247</v>
      </c>
      <c r="Y43" s="25">
        <f>IF('Peak Areas'!AC39=0,0,((('Peak Areas'!AC39*Coefficients!$G$19+Coefficients!$H$19)*$G43)))</f>
        <v>0.56460898376079915</v>
      </c>
      <c r="Z43" s="25">
        <f>IF('Peak Areas'!AD39=0,0,((('Peak Areas'!AD39*Coefficients!$G$18+Coefficients!$H$18)*$G43)))</f>
        <v>0.18908391683029363</v>
      </c>
      <c r="AA43" s="25">
        <f>IF('Peak Areas'!AE39=0,0,((('Peak Areas'!AE39*Coefficients!$G$18+Coefficients!$H$18)*$G43)))</f>
        <v>25.316186219292682</v>
      </c>
      <c r="AB43" s="25">
        <f>IF('Peak Areas'!AF39=0,0,((('Peak Areas'!AF39*Coefficients!$G$18+Coefficients!$H$18)*$G43)))</f>
        <v>1.43564865240811</v>
      </c>
      <c r="AC43" s="25">
        <f>IF('Peak Areas'!AG39=0,0,((('Peak Areas'!AG39*Coefficients!$G$7+Coefficients!$H$7)*$G43)))</f>
        <v>0.10675275991410596</v>
      </c>
      <c r="AD43" s="25">
        <f>IF('Peak Areas'!AH39=0,0,((('Peak Areas'!AH39*Coefficients!$G$6+Coefficients!$H$6)*$G43)))</f>
        <v>2.030415351928978</v>
      </c>
      <c r="AF43" s="25">
        <f>IF('Peak Areas'!K39=0,0,((('Peak Areas'!K39*Coefficients!$G$22+Coefficients!$H$22)*$G43)))</f>
        <v>0</v>
      </c>
      <c r="AG43" s="25">
        <f t="shared" si="0"/>
        <v>25.316186219292682</v>
      </c>
      <c r="AH43" s="25">
        <f t="shared" si="1"/>
        <v>26.940918788531086</v>
      </c>
    </row>
    <row r="44" spans="1:34">
      <c r="A44" s="2" t="str">
        <f>'Peak Areas'!A40</f>
        <v>DIN + LP E</v>
      </c>
      <c r="B44" s="57">
        <f>'Peak Areas'!B40</f>
        <v>45022</v>
      </c>
      <c r="C44" s="2" t="str">
        <f>'Peak Areas'!C40</f>
        <v>Clambank</v>
      </c>
      <c r="D44" s="2">
        <f>'Peak Areas'!D40</f>
        <v>0</v>
      </c>
      <c r="E44" s="2">
        <f>'Peak Areas'!E40</f>
        <v>0</v>
      </c>
      <c r="F44" s="25">
        <f>'Peak Areas'!F40</f>
        <v>0.1</v>
      </c>
      <c r="G44" s="25">
        <f>((1/'Peak Areas'!$G40)*(('Peak Areas'!$H40+('Internal Standard'!$E$10/1000))/'Peak Areas'!$F40)*'Peak Areas'!$J40)*H44</f>
        <v>5.6392963818105601E-2</v>
      </c>
      <c r="H44" s="25">
        <f>(('Internal Standard'!$F$13*('Peak Areas'!G40/'Internal Standard'!$C$10))/'Peak Areas'!AB40)</f>
        <v>0.93988273030175984</v>
      </c>
      <c r="I44" s="25">
        <f>IF('Peak Areas'!L40=0,0,((('Peak Areas'!L40*Coefficients!$G$21+Coefficients!$H$21)*$G44)))</f>
        <v>7.5461174129328901E-2</v>
      </c>
      <c r="J44" s="25">
        <f>IF('Peak Areas'!M40=0,0,((('Peak Areas'!M40*Coefficients!$G$20+Coefficients!$H$20)*$G44)))</f>
        <v>2.9839108384419308</v>
      </c>
      <c r="K44" s="25">
        <f>IF('Peak Areas'!N40=0,0,((('Peak Areas'!N40*Coefficients!$G$41+Coefficients!$H$41)*$G44)))</f>
        <v>1.5486927388137029E-2</v>
      </c>
      <c r="L44" s="25">
        <f>IF('Peak Areas'!O40=0,0,((('Peak Areas'!O40*Coefficients!$G$10+Coefficients!$H$10)*$G44)))</f>
        <v>0</v>
      </c>
      <c r="M44" s="25">
        <f>IF('Peak Areas'!P40=0,0,((('Peak Areas'!P40*Coefficients!$G$32+Coefficients!$H$32)*$G44)))</f>
        <v>14.739912627129984</v>
      </c>
      <c r="N44" s="25">
        <f>IF('Peak Areas'!Q40=0,0,((('Peak Areas'!Q40*Coefficients!$G$11+Coefficients!$H$11)*$G44)))</f>
        <v>0</v>
      </c>
      <c r="O44" s="25">
        <f>IF('Peak Areas'!R40=0,0,((('Peak Areas'!R40*Coefficients!$G$39+Coefficients!$H$39)*$G44)))</f>
        <v>0.28161945832673724</v>
      </c>
      <c r="P44" s="25">
        <f>IF('Peak Areas'!S40=0,0,((('Peak Areas'!S40*Coefficients!$G$46+Coefficients!$H$46)*$G44)))</f>
        <v>0</v>
      </c>
      <c r="Q44" s="25">
        <f>IF('Peak Areas'!T40=0,0,((('Peak Areas'!T40*Coefficients!$G$51+Coefficients!$H$51)*$G44)))</f>
        <v>0.38406593599040767</v>
      </c>
      <c r="R44" s="25">
        <f>IF('Peak Areas'!U40=0,0,((('Peak Areas'!U40*Coefficients!$G$26+Coefficients!$H$26)*$G44)))</f>
        <v>2.1580261506414482</v>
      </c>
      <c r="S44" s="25">
        <f>IF('Peak Areas'!V40=0,0,((('Peak Areas'!V40*Coefficients!$G$13+Coefficients!$H$13)*$G44)))</f>
        <v>0.12448328802786325</v>
      </c>
      <c r="T44" s="25">
        <f>IF('Peak Areas'!W40=0,0,((('Peak Areas'!W40*Coefficients!$G$12+Coefficients!$H$12)*$G44)))</f>
        <v>0.28151866964574984</v>
      </c>
      <c r="U44" s="25">
        <f>IF('Peak Areas'!X40=0,0,((('Peak Areas'!X40*Coefficients!$G$27+Coefficients!$H$27)*$G44)))</f>
        <v>1.1123331091030757</v>
      </c>
      <c r="V44" s="25">
        <f>IF('Peak Areas'!Y40=0,0,((('Peak Areas'!Y40*Coefficients!$G$34+Coefficients!$H$34)*$G44)))</f>
        <v>0.15780253382636891</v>
      </c>
      <c r="W44" s="25">
        <f>IF('Peak Areas'!Z40=0,0,((('Peak Areas'!Z40*Coefficients!$G$52+Coefficients!$H$52)*$G44)))</f>
        <v>0.40830953175476575</v>
      </c>
      <c r="X44" s="25">
        <f>IF('Peak Areas'!AA40=0,0,((('Peak Areas'!AA40*Coefficients!$G$33+Coefficients!$H$33)*$G44)))</f>
        <v>0.17548799665903883</v>
      </c>
      <c r="Y44" s="25">
        <f>IF('Peak Areas'!AC40=0,0,((('Peak Areas'!AC40*Coefficients!$G$19+Coefficients!$H$19)*$G44)))</f>
        <v>0.54286910217600892</v>
      </c>
      <c r="Z44" s="25">
        <f>IF('Peak Areas'!AD40=0,0,((('Peak Areas'!AD40*Coefficients!$G$18+Coefficients!$H$18)*$G44)))</f>
        <v>0.19577264303693617</v>
      </c>
      <c r="AA44" s="25">
        <f>IF('Peak Areas'!AE40=0,0,((('Peak Areas'!AE40*Coefficients!$G$18+Coefficients!$H$18)*$G44)))</f>
        <v>27.506863633113952</v>
      </c>
      <c r="AB44" s="25">
        <f>IF('Peak Areas'!AF40=0,0,((('Peak Areas'!AF40*Coefficients!$G$18+Coefficients!$H$18)*$G44)))</f>
        <v>1.552582347625018</v>
      </c>
      <c r="AC44" s="25">
        <f>IF('Peak Areas'!AG40=0,0,((('Peak Areas'!AG40*Coefficients!$G$7+Coefficients!$H$7)*$G44)))</f>
        <v>0.20623886508802916</v>
      </c>
      <c r="AD44" s="25">
        <f>IF('Peak Areas'!AH40=0,0,((('Peak Areas'!AH40*Coefficients!$G$6+Coefficients!$H$6)*$G44)))</f>
        <v>2.1724132270707597</v>
      </c>
      <c r="AF44" s="25">
        <f>IF('Peak Areas'!K40=0,0,((('Peak Areas'!K40*Coefficients!$G$22+Coefficients!$H$22)*$G44)))</f>
        <v>0</v>
      </c>
      <c r="AG44" s="25">
        <f t="shared" si="0"/>
        <v>27.506863633113952</v>
      </c>
      <c r="AH44" s="25">
        <f t="shared" si="1"/>
        <v>29.255218623775907</v>
      </c>
    </row>
    <row r="45" spans="1:34">
      <c r="A45" s="2" t="str">
        <f>'Peak Areas'!A41</f>
        <v>DIN + HP A</v>
      </c>
      <c r="B45" s="57">
        <f>'Peak Areas'!B41</f>
        <v>45022</v>
      </c>
      <c r="C45" s="2" t="str">
        <f>'Peak Areas'!C41</f>
        <v>Clambank</v>
      </c>
      <c r="D45" s="2">
        <f>'Peak Areas'!D41</f>
        <v>0</v>
      </c>
      <c r="E45" s="2">
        <f>'Peak Areas'!E41</f>
        <v>0</v>
      </c>
      <c r="F45" s="25">
        <f>'Peak Areas'!F41</f>
        <v>0.1</v>
      </c>
      <c r="G45" s="25">
        <f>((1/'Peak Areas'!$G41)*(('Peak Areas'!$H41+('Internal Standard'!$E$10/1000))/'Peak Areas'!$F41)*'Peak Areas'!$J41)*H45</f>
        <v>5.7469591348610925E-2</v>
      </c>
      <c r="H45" s="25">
        <f>(('Internal Standard'!$F$13*('Peak Areas'!G41/'Internal Standard'!$C$10))/'Peak Areas'!AB41)</f>
        <v>0.95782652247684852</v>
      </c>
      <c r="I45" s="25">
        <f>IF('Peak Areas'!L41=0,0,((('Peak Areas'!L41*Coefficients!$G$21+Coefficients!$H$21)*$G45)))</f>
        <v>1.8645622296725544E-2</v>
      </c>
      <c r="J45" s="25">
        <f>IF('Peak Areas'!M41=0,0,((('Peak Areas'!M41*Coefficients!$G$20+Coefficients!$H$20)*$G45)))</f>
        <v>3.0681294618365218</v>
      </c>
      <c r="K45" s="25">
        <f>IF('Peak Areas'!N41=0,0,((('Peak Areas'!N41*Coefficients!$G$41+Coefficients!$H$41)*$G45)))</f>
        <v>1.3409723417527651E-2</v>
      </c>
      <c r="L45" s="25">
        <f>IF('Peak Areas'!O41=0,0,((('Peak Areas'!O41*Coefficients!$G$10+Coefficients!$H$10)*$G45)))</f>
        <v>0</v>
      </c>
      <c r="M45" s="25">
        <f>IF('Peak Areas'!P41=0,0,((('Peak Areas'!P41*Coefficients!$G$32+Coefficients!$H$32)*$G45)))</f>
        <v>14.129063948772313</v>
      </c>
      <c r="N45" s="25">
        <f>IF('Peak Areas'!Q41=0,0,((('Peak Areas'!Q41*Coefficients!$G$11+Coefficients!$H$11)*$G45)))</f>
        <v>0</v>
      </c>
      <c r="O45" s="25">
        <f>IF('Peak Areas'!R41=0,0,((('Peak Areas'!R41*Coefficients!$G$39+Coefficients!$H$39)*$G45)))</f>
        <v>0.24449228808020484</v>
      </c>
      <c r="P45" s="25">
        <f>IF('Peak Areas'!S41=0,0,((('Peak Areas'!S41*Coefficients!$G$46+Coefficients!$H$46)*$G45)))</f>
        <v>0</v>
      </c>
      <c r="Q45" s="25">
        <f>IF('Peak Areas'!T41=0,0,((('Peak Areas'!T41*Coefficients!$G$51+Coefficients!$H$51)*$G45)))</f>
        <v>0.46740084617766736</v>
      </c>
      <c r="R45" s="25">
        <f>IF('Peak Areas'!U41=0,0,((('Peak Areas'!U41*Coefficients!$G$26+Coefficients!$H$26)*$G45)))</f>
        <v>2.0897999363965467</v>
      </c>
      <c r="S45" s="25">
        <f>IF('Peak Areas'!V41=0,0,((('Peak Areas'!V41*Coefficients!$G$13+Coefficients!$H$13)*$G45)))</f>
        <v>0.10881626314272019</v>
      </c>
      <c r="T45" s="25">
        <f>IF('Peak Areas'!W41=0,0,((('Peak Areas'!W41*Coefficients!$G$12+Coefficients!$H$12)*$G45)))</f>
        <v>0.29243277295197206</v>
      </c>
      <c r="U45" s="25">
        <f>IF('Peak Areas'!X41=0,0,((('Peak Areas'!X41*Coefficients!$G$27+Coefficients!$H$27)*$G45)))</f>
        <v>0.87699177627151836</v>
      </c>
      <c r="V45" s="25">
        <f>IF('Peak Areas'!Y41=0,0,((('Peak Areas'!Y41*Coefficients!$G$34+Coefficients!$H$34)*$G45)))</f>
        <v>0.15543778264196637</v>
      </c>
      <c r="W45" s="25">
        <f>IF('Peak Areas'!Z41=0,0,((('Peak Areas'!Z41*Coefficients!$G$52+Coefficients!$H$52)*$G45)))</f>
        <v>0.44188963120070401</v>
      </c>
      <c r="X45" s="25">
        <f>IF('Peak Areas'!AA41=0,0,((('Peak Areas'!AA41*Coefficients!$G$33+Coefficients!$H$33)*$G45)))</f>
        <v>0.14906445309908453</v>
      </c>
      <c r="Y45" s="25">
        <f>IF('Peak Areas'!AC41=0,0,((('Peak Areas'!AC41*Coefficients!$G$19+Coefficients!$H$19)*$G45)))</f>
        <v>0.58941682746870017</v>
      </c>
      <c r="Z45" s="25">
        <f>IF('Peak Areas'!AD41=0,0,((('Peak Areas'!AD41*Coefficients!$G$18+Coefficients!$H$18)*$G45)))</f>
        <v>0.19765627181491102</v>
      </c>
      <c r="AA45" s="25">
        <f>IF('Peak Areas'!AE41=0,0,((('Peak Areas'!AE41*Coefficients!$G$18+Coefficients!$H$18)*$G45)))</f>
        <v>26.758427519457864</v>
      </c>
      <c r="AB45" s="25">
        <f>IF('Peak Areas'!AF41=0,0,((('Peak Areas'!AF41*Coefficients!$G$18+Coefficients!$H$18)*$G45)))</f>
        <v>1.5441939687938759</v>
      </c>
      <c r="AC45" s="25">
        <f>IF('Peak Areas'!AG41=0,0,((('Peak Areas'!AG41*Coefficients!$G$7+Coefficients!$H$7)*$G45)))</f>
        <v>0.20413975376144899</v>
      </c>
      <c r="AD45" s="25">
        <f>IF('Peak Areas'!AH41=0,0,((('Peak Areas'!AH41*Coefficients!$G$6+Coefficients!$H$6)*$G45)))</f>
        <v>2.0745274236634819</v>
      </c>
      <c r="AF45" s="25">
        <f>IF('Peak Areas'!K41=0,0,((('Peak Areas'!K41*Coefficients!$G$22+Coefficients!$H$22)*$G45)))</f>
        <v>0</v>
      </c>
      <c r="AG45" s="25">
        <f t="shared" si="0"/>
        <v>26.758427519457864</v>
      </c>
      <c r="AH45" s="25">
        <f t="shared" si="1"/>
        <v>28.500277760066652</v>
      </c>
    </row>
    <row r="46" spans="1:34">
      <c r="A46" s="2" t="str">
        <f>'Peak Areas'!A42</f>
        <v>DIN + HP B</v>
      </c>
      <c r="B46" s="57">
        <f>'Peak Areas'!B42</f>
        <v>45022</v>
      </c>
      <c r="C46" s="2" t="str">
        <f>'Peak Areas'!C42</f>
        <v>Clambank</v>
      </c>
      <c r="D46" s="2">
        <f>'Peak Areas'!D42</f>
        <v>0</v>
      </c>
      <c r="E46" s="2">
        <f>'Peak Areas'!E42</f>
        <v>0</v>
      </c>
      <c r="F46" s="25">
        <f>'Peak Areas'!F42</f>
        <v>0.1</v>
      </c>
      <c r="G46" s="25">
        <f>((1/'Peak Areas'!$G42)*(('Peak Areas'!$H42+('Internal Standard'!$E$10/1000))/'Peak Areas'!$F42)*'Peak Areas'!$J42)*H46</f>
        <v>5.6111902851462871E-2</v>
      </c>
      <c r="H46" s="25">
        <f>(('Internal Standard'!$F$13*('Peak Areas'!G42/'Internal Standard'!$C$10))/'Peak Areas'!AB42)</f>
        <v>0.93519838085771434</v>
      </c>
      <c r="I46" s="25">
        <f>IF('Peak Areas'!L42=0,0,((('Peak Areas'!L42*Coefficients!$G$21+Coefficients!$H$21)*$G46)))</f>
        <v>0.1146141435547859</v>
      </c>
      <c r="J46" s="25">
        <f>IF('Peak Areas'!M42=0,0,((('Peak Areas'!M42*Coefficients!$G$20+Coefficients!$H$20)*$G46)))</f>
        <v>3.063897294246253</v>
      </c>
      <c r="K46" s="25">
        <f>IF('Peak Areas'!N42=0,0,((('Peak Areas'!N42*Coefficients!$G$41+Coefficients!$H$41)*$G46)))</f>
        <v>1.1301774648322778E-2</v>
      </c>
      <c r="L46" s="25">
        <f>IF('Peak Areas'!O42=0,0,((('Peak Areas'!O42*Coefficients!$G$10+Coefficients!$H$10)*$G46)))</f>
        <v>0</v>
      </c>
      <c r="M46" s="25">
        <f>IF('Peak Areas'!P42=0,0,((('Peak Areas'!P42*Coefficients!$G$32+Coefficients!$H$32)*$G46)))</f>
        <v>14.308613333152332</v>
      </c>
      <c r="N46" s="25">
        <f>IF('Peak Areas'!Q42=0,0,((('Peak Areas'!Q42*Coefficients!$G$11+Coefficients!$H$11)*$G46)))</f>
        <v>0</v>
      </c>
      <c r="O46" s="25">
        <f>IF('Peak Areas'!R42=0,0,((('Peak Areas'!R42*Coefficients!$G$39+Coefficients!$H$39)*$G46)))</f>
        <v>0.25887795998035268</v>
      </c>
      <c r="P46" s="25">
        <f>IF('Peak Areas'!S42=0,0,((('Peak Areas'!S42*Coefficients!$G$46+Coefficients!$H$46)*$G46)))</f>
        <v>0</v>
      </c>
      <c r="Q46" s="25">
        <f>IF('Peak Areas'!T42=0,0,((('Peak Areas'!T42*Coefficients!$G$51+Coefficients!$H$51)*$G46)))</f>
        <v>0.36688222112599922</v>
      </c>
      <c r="R46" s="25">
        <f>IF('Peak Areas'!U42=0,0,((('Peak Areas'!U42*Coefficients!$G$26+Coefficients!$H$26)*$G46)))</f>
        <v>2.2323089531493334</v>
      </c>
      <c r="S46" s="25">
        <f>IF('Peak Areas'!V42=0,0,((('Peak Areas'!V42*Coefficients!$G$13+Coefficients!$H$13)*$G46)))</f>
        <v>0.10940127869154351</v>
      </c>
      <c r="T46" s="25">
        <f>IF('Peak Areas'!W42=0,0,((('Peak Areas'!W42*Coefficients!$G$12+Coefficients!$H$12)*$G46)))</f>
        <v>0.25785587623244544</v>
      </c>
      <c r="U46" s="25">
        <f>IF('Peak Areas'!X42=0,0,((('Peak Areas'!X42*Coefficients!$G$27+Coefficients!$H$27)*$G46)))</f>
        <v>1.0537051312010388</v>
      </c>
      <c r="V46" s="25">
        <f>IF('Peak Areas'!Y42=0,0,((('Peak Areas'!Y42*Coefficients!$G$34+Coefficients!$H$34)*$G46)))</f>
        <v>0.14905153593051976</v>
      </c>
      <c r="W46" s="25">
        <f>IF('Peak Areas'!Z42=0,0,((('Peak Areas'!Z42*Coefficients!$G$52+Coefficients!$H$52)*$G46)))</f>
        <v>0.45693335023810405</v>
      </c>
      <c r="X46" s="25">
        <f>IF('Peak Areas'!AA42=0,0,((('Peak Areas'!AA42*Coefficients!$G$33+Coefficients!$H$33)*$G46)))</f>
        <v>0.16367685256385855</v>
      </c>
      <c r="Y46" s="25">
        <f>IF('Peak Areas'!AC42=0,0,((('Peak Areas'!AC42*Coefficients!$G$19+Coefficients!$H$19)*$G46)))</f>
        <v>0.55622893958757391</v>
      </c>
      <c r="Z46" s="25">
        <f>IF('Peak Areas'!AD42=0,0,((('Peak Areas'!AD42*Coefficients!$G$18+Coefficients!$H$18)*$G46)))</f>
        <v>0.19993327495239582</v>
      </c>
      <c r="AA46" s="25">
        <f>IF('Peak Areas'!AE42=0,0,((('Peak Areas'!AE42*Coefficients!$G$18+Coefficients!$H$18)*$G46)))</f>
        <v>26.322111681625977</v>
      </c>
      <c r="AB46" s="25">
        <f>IF('Peak Areas'!AF42=0,0,((('Peak Areas'!AF42*Coefficients!$G$18+Coefficients!$H$18)*$G46)))</f>
        <v>1.5020564272481771</v>
      </c>
      <c r="AC46" s="25">
        <f>IF('Peak Areas'!AG42=0,0,((('Peak Areas'!AG42*Coefficients!$G$7+Coefficients!$H$7)*$G46)))</f>
        <v>0.17605932766551399</v>
      </c>
      <c r="AD46" s="25">
        <f>IF('Peak Areas'!AH42=0,0,((('Peak Areas'!AH42*Coefficients!$G$6+Coefficients!$H$6)*$G46)))</f>
        <v>2.0103037517546292</v>
      </c>
      <c r="AF46" s="25">
        <f>IF('Peak Areas'!K42=0,0,((('Peak Areas'!K42*Coefficients!$G$22+Coefficients!$H$22)*$G46)))</f>
        <v>0</v>
      </c>
      <c r="AG46" s="25">
        <f t="shared" si="0"/>
        <v>26.322111681625977</v>
      </c>
      <c r="AH46" s="25">
        <f t="shared" si="1"/>
        <v>28.024101383826551</v>
      </c>
    </row>
    <row r="47" spans="1:34">
      <c r="A47" s="2" t="str">
        <f>'Peak Areas'!A43</f>
        <v>DIN + HP C</v>
      </c>
      <c r="B47" s="57">
        <f>'Peak Areas'!B43</f>
        <v>45022</v>
      </c>
      <c r="C47" s="2" t="str">
        <f>'Peak Areas'!C43</f>
        <v>Clambank</v>
      </c>
      <c r="D47" s="2">
        <f>'Peak Areas'!D43</f>
        <v>0</v>
      </c>
      <c r="E47" s="2">
        <f>'Peak Areas'!E43</f>
        <v>0</v>
      </c>
      <c r="F47" s="25">
        <f>'Peak Areas'!F43</f>
        <v>0.1</v>
      </c>
      <c r="G47" s="25">
        <f>((1/'Peak Areas'!$G43)*(('Peak Areas'!$H43+('Internal Standard'!$E$10/1000))/'Peak Areas'!$F43)*'Peak Areas'!$J43)*H47</f>
        <v>5.6563331539262497E-2</v>
      </c>
      <c r="H47" s="25">
        <f>(('Internal Standard'!$F$13*('Peak Areas'!G43/'Internal Standard'!$C$10))/'Peak Areas'!AB43)</f>
        <v>0.94272219232104149</v>
      </c>
      <c r="I47" s="25">
        <f>IF('Peak Areas'!L43=0,0,((('Peak Areas'!L43*Coefficients!$G$21+Coefficients!$H$21)*$G47)))</f>
        <v>9.6510366397340577E-2</v>
      </c>
      <c r="J47" s="25">
        <f>IF('Peak Areas'!M43=0,0,((('Peak Areas'!M43*Coefficients!$G$20+Coefficients!$H$20)*$G47)))</f>
        <v>2.9582338323915023</v>
      </c>
      <c r="K47" s="25">
        <f>IF('Peak Areas'!N43=0,0,((('Peak Areas'!N43*Coefficients!$G$41+Coefficients!$H$41)*$G47)))</f>
        <v>1.3757591878277896E-2</v>
      </c>
      <c r="L47" s="25">
        <f>IF('Peak Areas'!O43=0,0,((('Peak Areas'!O43*Coefficients!$G$10+Coefficients!$H$10)*$G47)))</f>
        <v>0</v>
      </c>
      <c r="M47" s="25">
        <f>IF('Peak Areas'!P43=0,0,((('Peak Areas'!P43*Coefficients!$G$32+Coefficients!$H$32)*$G47)))</f>
        <v>14.862968241795475</v>
      </c>
      <c r="N47" s="25">
        <f>IF('Peak Areas'!Q43=0,0,((('Peak Areas'!Q43*Coefficients!$G$11+Coefficients!$H$11)*$G47)))</f>
        <v>0</v>
      </c>
      <c r="O47" s="25">
        <f>IF('Peak Areas'!R43=0,0,((('Peak Areas'!R43*Coefficients!$G$39+Coefficients!$H$39)*$G47)))</f>
        <v>0.29648793102670001</v>
      </c>
      <c r="P47" s="25">
        <f>IF('Peak Areas'!S43=0,0,((('Peak Areas'!S43*Coefficients!$G$46+Coefficients!$H$46)*$G47)))</f>
        <v>0</v>
      </c>
      <c r="Q47" s="25">
        <f>IF('Peak Areas'!T43=0,0,((('Peak Areas'!T43*Coefficients!$G$51+Coefficients!$H$51)*$G47)))</f>
        <v>0.34630821282930135</v>
      </c>
      <c r="R47" s="25">
        <f>IF('Peak Areas'!U43=0,0,((('Peak Areas'!U43*Coefficients!$G$26+Coefficients!$H$26)*$G47)))</f>
        <v>2.3854763128782235</v>
      </c>
      <c r="S47" s="25">
        <f>IF('Peak Areas'!V43=0,0,((('Peak Areas'!V43*Coefficients!$G$13+Coefficients!$H$13)*$G47)))</f>
        <v>0.12460999388461526</v>
      </c>
      <c r="T47" s="25">
        <f>IF('Peak Areas'!W43=0,0,((('Peak Areas'!W43*Coefficients!$G$12+Coefficients!$H$12)*$G47)))</f>
        <v>0.36702481424568084</v>
      </c>
      <c r="U47" s="25">
        <f>IF('Peak Areas'!X43=0,0,((('Peak Areas'!X43*Coefficients!$G$27+Coefficients!$H$27)*$G47)))</f>
        <v>0.98979147240160559</v>
      </c>
      <c r="V47" s="25">
        <f>IF('Peak Areas'!Y43=0,0,((('Peak Areas'!Y43*Coefficients!$G$34+Coefficients!$H$34)*$G47)))</f>
        <v>0.15290171651278014</v>
      </c>
      <c r="W47" s="25">
        <f>IF('Peak Areas'!Z43=0,0,((('Peak Areas'!Z43*Coefficients!$G$52+Coefficients!$H$52)*$G47)))</f>
        <v>0.48419605260169035</v>
      </c>
      <c r="X47" s="25">
        <f>IF('Peak Areas'!AA43=0,0,((('Peak Areas'!AA43*Coefficients!$G$33+Coefficients!$H$33)*$G47)))</f>
        <v>0.14064072293752081</v>
      </c>
      <c r="Y47" s="25">
        <f>IF('Peak Areas'!AC43=0,0,((('Peak Areas'!AC43*Coefficients!$G$19+Coefficients!$H$19)*$G47)))</f>
        <v>0.63234236136871991</v>
      </c>
      <c r="Z47" s="25">
        <f>IF('Peak Areas'!AD43=0,0,((('Peak Areas'!AD43*Coefficients!$G$18+Coefficients!$H$18)*$G47)))</f>
        <v>0.20646854748791524</v>
      </c>
      <c r="AA47" s="25">
        <f>IF('Peak Areas'!AE43=0,0,((('Peak Areas'!AE43*Coefficients!$G$18+Coefficients!$H$18)*$G47)))</f>
        <v>27.210305575391725</v>
      </c>
      <c r="AB47" s="25">
        <f>IF('Peak Areas'!AF43=0,0,((('Peak Areas'!AF43*Coefficients!$G$18+Coefficients!$H$18)*$G47)))</f>
        <v>1.548491296995921</v>
      </c>
      <c r="AC47" s="25">
        <f>IF('Peak Areas'!AG43=0,0,((('Peak Areas'!AG43*Coefficients!$G$7+Coefficients!$H$7)*$G47)))</f>
        <v>0.21443034945410877</v>
      </c>
      <c r="AD47" s="25">
        <f>IF('Peak Areas'!AH43=0,0,((('Peak Areas'!AH43*Coefficients!$G$6+Coefficients!$H$6)*$G47)))</f>
        <v>2.0610771851593248</v>
      </c>
      <c r="AF47" s="25">
        <f>IF('Peak Areas'!K43=0,0,((('Peak Areas'!K43*Coefficients!$G$22+Coefficients!$H$22)*$G47)))</f>
        <v>0</v>
      </c>
      <c r="AG47" s="25">
        <f t="shared" si="0"/>
        <v>27.210305575391725</v>
      </c>
      <c r="AH47" s="25">
        <f t="shared" si="1"/>
        <v>28.965265419875561</v>
      </c>
    </row>
    <row r="48" spans="1:34">
      <c r="A48" s="2" t="str">
        <f>'Peak Areas'!A44</f>
        <v>DIN + HP D</v>
      </c>
      <c r="B48" s="57">
        <f>'Peak Areas'!B44</f>
        <v>45022</v>
      </c>
      <c r="C48" s="2" t="str">
        <f>'Peak Areas'!C44</f>
        <v>Clambank</v>
      </c>
      <c r="D48" s="2">
        <f>'Peak Areas'!D44</f>
        <v>0</v>
      </c>
      <c r="E48" s="2">
        <f>'Peak Areas'!E44</f>
        <v>0</v>
      </c>
      <c r="F48" s="25">
        <f>'Peak Areas'!F44</f>
        <v>0.1</v>
      </c>
      <c r="G48" s="25">
        <f>((1/'Peak Areas'!$G44)*(('Peak Areas'!$H44+('Internal Standard'!$E$10/1000))/'Peak Areas'!$F44)*'Peak Areas'!$J44)*H48</f>
        <v>5.3908047740312354E-2</v>
      </c>
      <c r="H48" s="25">
        <f>(('Internal Standard'!$F$13*('Peak Areas'!G44/'Internal Standard'!$C$10))/'Peak Areas'!AB44)</f>
        <v>0.89846746233853902</v>
      </c>
      <c r="I48" s="25">
        <f>IF('Peak Areas'!L44=0,0,((('Peak Areas'!L44*Coefficients!$G$21+Coefficients!$H$21)*$G48)))</f>
        <v>4.2467117011120652E-2</v>
      </c>
      <c r="J48" s="25">
        <f>IF('Peak Areas'!M44=0,0,((('Peak Areas'!M44*Coefficients!$G$20+Coefficients!$H$20)*$G48)))</f>
        <v>3.1522109695585452</v>
      </c>
      <c r="K48" s="25">
        <f>IF('Peak Areas'!N44=0,0,((('Peak Areas'!N44*Coefficients!$G$41+Coefficients!$H$41)*$G48)))</f>
        <v>1.1895977735317403E-2</v>
      </c>
      <c r="L48" s="25">
        <f>IF('Peak Areas'!O44=0,0,((('Peak Areas'!O44*Coefficients!$G$10+Coefficients!$H$10)*$G48)))</f>
        <v>0</v>
      </c>
      <c r="M48" s="25">
        <f>IF('Peak Areas'!P44=0,0,((('Peak Areas'!P44*Coefficients!$G$32+Coefficients!$H$32)*$G48)))</f>
        <v>15.201222200763359</v>
      </c>
      <c r="N48" s="25">
        <f>IF('Peak Areas'!Q44=0,0,((('Peak Areas'!Q44*Coefficients!$G$11+Coefficients!$H$11)*$G48)))</f>
        <v>0</v>
      </c>
      <c r="O48" s="25">
        <f>IF('Peak Areas'!R44=0,0,((('Peak Areas'!R44*Coefficients!$G$39+Coefficients!$H$39)*$G48)))</f>
        <v>0.27130277111914647</v>
      </c>
      <c r="P48" s="25">
        <f>IF('Peak Areas'!S44=0,0,((('Peak Areas'!S44*Coefficients!$G$46+Coefficients!$H$46)*$G48)))</f>
        <v>0</v>
      </c>
      <c r="Q48" s="25">
        <f>IF('Peak Areas'!T44=0,0,((('Peak Areas'!T44*Coefficients!$G$51+Coefficients!$H$51)*$G48)))</f>
        <v>0.33340307311585254</v>
      </c>
      <c r="R48" s="25">
        <f>IF('Peak Areas'!U44=0,0,((('Peak Areas'!U44*Coefficients!$G$26+Coefficients!$H$26)*$G48)))</f>
        <v>2.3397559424420349</v>
      </c>
      <c r="S48" s="25">
        <f>IF('Peak Areas'!V44=0,0,((('Peak Areas'!V44*Coefficients!$G$13+Coefficients!$H$13)*$G48)))</f>
        <v>0.11791890588231393</v>
      </c>
      <c r="T48" s="25">
        <f>IF('Peak Areas'!W44=0,0,((('Peak Areas'!W44*Coefficients!$G$12+Coefficients!$H$12)*$G48)))</f>
        <v>0.28912557865683558</v>
      </c>
      <c r="U48" s="25">
        <f>IF('Peak Areas'!X44=0,0,((('Peak Areas'!X44*Coefficients!$G$27+Coefficients!$H$27)*$G48)))</f>
        <v>0.99010052582153585</v>
      </c>
      <c r="V48" s="25">
        <f>IF('Peak Areas'!Y44=0,0,((('Peak Areas'!Y44*Coefficients!$G$34+Coefficients!$H$34)*$G48)))</f>
        <v>0.15275525808396315</v>
      </c>
      <c r="W48" s="25">
        <f>IF('Peak Areas'!Z44=0,0,((('Peak Areas'!Z44*Coefficients!$G$52+Coefficients!$H$52)*$G48)))</f>
        <v>0.42684028491806503</v>
      </c>
      <c r="X48" s="25">
        <f>IF('Peak Areas'!AA44=0,0,((('Peak Areas'!AA44*Coefficients!$G$33+Coefficients!$H$33)*$G48)))</f>
        <v>0.15527399790099333</v>
      </c>
      <c r="Y48" s="25">
        <f>IF('Peak Areas'!AC44=0,0,((('Peak Areas'!AC44*Coefficients!$G$19+Coefficients!$H$19)*$G48)))</f>
        <v>0.57830194060557505</v>
      </c>
      <c r="Z48" s="25">
        <f>IF('Peak Areas'!AD44=0,0,((('Peak Areas'!AD44*Coefficients!$G$18+Coefficients!$H$18)*$G48)))</f>
        <v>0.20910186439707151</v>
      </c>
      <c r="AA48" s="25">
        <f>IF('Peak Areas'!AE44=0,0,((('Peak Areas'!AE44*Coefficients!$G$18+Coefficients!$H$18)*$G48)))</f>
        <v>26.809493712239025</v>
      </c>
      <c r="AB48" s="25">
        <f>IF('Peak Areas'!AF44=0,0,((('Peak Areas'!AF44*Coefficients!$G$18+Coefficients!$H$18)*$G48)))</f>
        <v>1.5856873268094382</v>
      </c>
      <c r="AC48" s="25">
        <f>IF('Peak Areas'!AG44=0,0,((('Peak Areas'!AG44*Coefficients!$G$7+Coefficients!$H$7)*$G48)))</f>
        <v>0.19078380336042713</v>
      </c>
      <c r="AD48" s="25">
        <f>IF('Peak Areas'!AH44=0,0,((('Peak Areas'!AH44*Coefficients!$G$6+Coefficients!$H$6)*$G48)))</f>
        <v>2.1751077950809004</v>
      </c>
      <c r="AF48" s="25">
        <f>IF('Peak Areas'!K44=0,0,((('Peak Areas'!K44*Coefficients!$G$22+Coefficients!$H$22)*$G48)))</f>
        <v>0</v>
      </c>
      <c r="AG48" s="25">
        <f t="shared" si="0"/>
        <v>26.809493712239025</v>
      </c>
      <c r="AH48" s="25">
        <f t="shared" si="1"/>
        <v>28.604282903445533</v>
      </c>
    </row>
    <row r="49" spans="1:34">
      <c r="A49" s="2" t="str">
        <f>'Peak Areas'!A45</f>
        <v>DIN + HP E</v>
      </c>
      <c r="B49" s="57">
        <f>'Peak Areas'!B45</f>
        <v>45022</v>
      </c>
      <c r="C49" s="2" t="str">
        <f>'Peak Areas'!C45</f>
        <v>Clambank</v>
      </c>
      <c r="D49" s="2">
        <f>'Peak Areas'!D45</f>
        <v>0</v>
      </c>
      <c r="E49" s="2">
        <f>'Peak Areas'!E45</f>
        <v>0</v>
      </c>
      <c r="F49" s="25">
        <f>'Peak Areas'!F45</f>
        <v>0.1</v>
      </c>
      <c r="G49" s="25">
        <f>((1/'Peak Areas'!$G45)*(('Peak Areas'!$H45+('Internal Standard'!$E$10/1000))/'Peak Areas'!$F45)*'Peak Areas'!$J45)*H49</f>
        <v>5.604791278724347E-2</v>
      </c>
      <c r="H49" s="25">
        <f>(('Internal Standard'!$F$13*('Peak Areas'!G45/'Internal Standard'!$C$10))/'Peak Areas'!AB45)</f>
        <v>0.93413187978739098</v>
      </c>
      <c r="I49" s="25">
        <f>IF('Peak Areas'!L45=0,0,((('Peak Areas'!L45*Coefficients!$G$21+Coefficients!$H$21)*$G49)))</f>
        <v>5.142980467433475E-2</v>
      </c>
      <c r="J49" s="25">
        <f>IF('Peak Areas'!M45=0,0,((('Peak Areas'!M45*Coefficients!$G$20+Coefficients!$H$20)*$G49)))</f>
        <v>2.2937104956864101</v>
      </c>
      <c r="K49" s="25">
        <f>IF('Peak Areas'!N45=0,0,((('Peak Areas'!N45*Coefficients!$G$41+Coefficients!$H$41)*$G49)))</f>
        <v>0</v>
      </c>
      <c r="L49" s="25">
        <f>IF('Peak Areas'!O45=0,0,((('Peak Areas'!O45*Coefficients!$G$10+Coefficients!$H$10)*$G49)))</f>
        <v>0</v>
      </c>
      <c r="M49" s="25">
        <f>IF('Peak Areas'!P45=0,0,((('Peak Areas'!P45*Coefficients!$G$32+Coefficients!$H$32)*$G49)))</f>
        <v>11.879560829479898</v>
      </c>
      <c r="N49" s="25">
        <f>IF('Peak Areas'!Q45=0,0,((('Peak Areas'!Q45*Coefficients!$G$11+Coefficients!$H$11)*$G49)))</f>
        <v>0</v>
      </c>
      <c r="O49" s="25">
        <f>IF('Peak Areas'!R45=0,0,((('Peak Areas'!R45*Coefficients!$G$39+Coefficients!$H$39)*$G49)))</f>
        <v>0.17108304425762477</v>
      </c>
      <c r="P49" s="25">
        <f>IF('Peak Areas'!S45=0,0,((('Peak Areas'!S45*Coefficients!$G$46+Coefficients!$H$46)*$G49)))</f>
        <v>0</v>
      </c>
      <c r="Q49" s="25">
        <f>IF('Peak Areas'!T45=0,0,((('Peak Areas'!T45*Coefficients!$G$51+Coefficients!$H$51)*$G49)))</f>
        <v>0.2490346266114099</v>
      </c>
      <c r="R49" s="25">
        <f>IF('Peak Areas'!U45=0,0,((('Peak Areas'!U45*Coefficients!$G$26+Coefficients!$H$26)*$G49)))</f>
        <v>1.6805727359557179</v>
      </c>
      <c r="S49" s="25">
        <f>IF('Peak Areas'!V45=0,0,((('Peak Areas'!V45*Coefficients!$G$13+Coefficients!$H$13)*$G49)))</f>
        <v>8.0566638490327941E-2</v>
      </c>
      <c r="T49" s="25">
        <f>IF('Peak Areas'!W45=0,0,((('Peak Areas'!W45*Coefficients!$G$12+Coefficients!$H$12)*$G49)))</f>
        <v>0.15642641851046962</v>
      </c>
      <c r="U49" s="25">
        <f>IF('Peak Areas'!X45=0,0,((('Peak Areas'!X45*Coefficients!$G$27+Coefficients!$H$27)*$G49)))</f>
        <v>0.63149789328317041</v>
      </c>
      <c r="V49" s="25">
        <f>IF('Peak Areas'!Y45=0,0,((('Peak Areas'!Y45*Coefficients!$G$34+Coefficients!$H$34)*$G49)))</f>
        <v>9.8279028834301715E-2</v>
      </c>
      <c r="W49" s="25">
        <f>IF('Peak Areas'!Z45=0,0,((('Peak Areas'!Z45*Coefficients!$G$52+Coefficients!$H$52)*$G49)))</f>
        <v>0.40998078516687547</v>
      </c>
      <c r="X49" s="25">
        <f>IF('Peak Areas'!AA45=0,0,((('Peak Areas'!AA45*Coefficients!$G$33+Coefficients!$H$33)*$G49)))</f>
        <v>4.7541122455251612E-2</v>
      </c>
      <c r="Y49" s="25">
        <f>IF('Peak Areas'!AC45=0,0,((('Peak Areas'!AC45*Coefficients!$G$19+Coefficients!$H$19)*$G49)))</f>
        <v>0.40695395521132116</v>
      </c>
      <c r="Z49" s="25">
        <f>IF('Peak Areas'!AD45=0,0,((('Peak Areas'!AD45*Coefficients!$G$18+Coefficients!$H$18)*$G49)))</f>
        <v>9.9174595808428634E-2</v>
      </c>
      <c r="AA49" s="25">
        <f>IF('Peak Areas'!AE45=0,0,((('Peak Areas'!AE45*Coefficients!$G$18+Coefficients!$H$18)*$G49)))</f>
        <v>21.763783685404668</v>
      </c>
      <c r="AB49" s="25">
        <f>IF('Peak Areas'!AF45=0,0,((('Peak Areas'!AF45*Coefficients!$G$18+Coefficients!$H$18)*$G49)))</f>
        <v>1.2233642939650466</v>
      </c>
      <c r="AC49" s="25">
        <f>IF('Peak Areas'!AG45=0,0,((('Peak Areas'!AG45*Coefficients!$G$7+Coefficients!$H$7)*$G49)))</f>
        <v>8.1773370507883525E-2</v>
      </c>
      <c r="AD49" s="25">
        <f>IF('Peak Areas'!AH45=0,0,((('Peak Areas'!AH45*Coefficients!$G$6+Coefficients!$H$6)*$G49)))</f>
        <v>1.4749388986349172</v>
      </c>
      <c r="AF49" s="25">
        <f>IF('Peak Areas'!K45=0,0,((('Peak Areas'!K45*Coefficients!$G$22+Coefficients!$H$22)*$G49)))</f>
        <v>0</v>
      </c>
      <c r="AG49" s="25">
        <f t="shared" si="0"/>
        <v>21.763783685404668</v>
      </c>
      <c r="AH49" s="25">
        <f t="shared" si="1"/>
        <v>23.086322575178144</v>
      </c>
    </row>
  </sheetData>
  <mergeCells count="1">
    <mergeCell ref="A1:H1"/>
  </mergeCells>
  <conditionalFormatting sqref="AH15:AH5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{A1AEBF78-5804-4DE5-9B2D-7496F7B748FF}</x14:id>
        </ext>
      </extLst>
    </cfRule>
  </conditionalFormatting>
  <hyperlinks>
    <hyperlink ref="A5" r:id="rId1" xr:uid="{00000000-0004-0000-0300-000000000000}"/>
    <hyperlink ref="J3:L3" r:id="rId2" display="Protocols and Methods Link" xr:uid="{00000000-0004-0000-0300-000002000000}"/>
    <hyperlink ref="J4:L4" r:id="rId3" display="Technical Description of Methods Link" xr:uid="{00000000-0004-0000-0300-000003000000}"/>
  </hyperlinks>
  <pageMargins left="0.75" right="0.75" top="1" bottom="1" header="0.5" footer="0.5"/>
  <pageSetup orientation="portrait" verticalDpi="300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AEBF78-5804-4DE5-9B2D-7496F7B74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AH15:AH53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5"/>
    <pageSetUpPr fitToPage="1"/>
  </sheetPr>
  <dimension ref="A1:AU11"/>
  <sheetViews>
    <sheetView workbookViewId="0">
      <selection activeCell="G26" sqref="G26"/>
    </sheetView>
  </sheetViews>
  <sheetFormatPr defaultColWidth="9.109375" defaultRowHeight="13.2"/>
  <cols>
    <col min="1" max="3" width="8.44140625" style="2" customWidth="1"/>
    <col min="4" max="47" width="8.44140625" style="4" customWidth="1"/>
    <col min="48" max="256" width="8.44140625" style="2" customWidth="1"/>
    <col min="257" max="16384" width="9.109375" style="2"/>
  </cols>
  <sheetData>
    <row r="1" spans="1:47" ht="17.399999999999999">
      <c r="A1" s="63" t="s">
        <v>62</v>
      </c>
    </row>
    <row r="2" spans="1:47" ht="18">
      <c r="A2" s="63"/>
      <c r="D2" s="81" t="s">
        <v>156</v>
      </c>
      <c r="E2" s="4" t="s">
        <v>125</v>
      </c>
    </row>
    <row r="3" spans="1:47" ht="18">
      <c r="A3" s="63"/>
      <c r="D3" s="82" t="s">
        <v>157</v>
      </c>
      <c r="E3" s="4" t="s">
        <v>126</v>
      </c>
    </row>
    <row r="4" spans="1:47" ht="17.399999999999999">
      <c r="A4" s="63"/>
    </row>
    <row r="5" spans="1:47" ht="15.6">
      <c r="M5" s="83" t="s">
        <v>101</v>
      </c>
      <c r="N5" s="83"/>
      <c r="O5" s="83"/>
    </row>
    <row r="6" spans="1:47" ht="18">
      <c r="M6" s="83"/>
      <c r="N6" s="84" t="s">
        <v>153</v>
      </c>
      <c r="O6" s="83"/>
    </row>
    <row r="7" spans="1:47" s="85" customFormat="1">
      <c r="B7" s="86" t="s">
        <v>107</v>
      </c>
      <c r="C7" s="87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9"/>
    </row>
    <row r="8" spans="1:47" s="85" customFormat="1" ht="15.6">
      <c r="B8" s="90" t="s">
        <v>88</v>
      </c>
      <c r="C8" s="91"/>
      <c r="D8" s="92" t="s">
        <v>158</v>
      </c>
      <c r="E8" s="92"/>
      <c r="F8" s="92"/>
      <c r="G8" s="92" t="s">
        <v>93</v>
      </c>
      <c r="H8" s="92"/>
      <c r="I8" s="92"/>
      <c r="J8" s="92" t="s">
        <v>6</v>
      </c>
      <c r="K8" s="92"/>
      <c r="L8" s="92"/>
      <c r="M8" s="92" t="s">
        <v>67</v>
      </c>
      <c r="N8" s="92"/>
      <c r="O8" s="92"/>
      <c r="P8" s="92" t="s">
        <v>7</v>
      </c>
      <c r="Q8" s="92"/>
      <c r="R8" s="92"/>
      <c r="S8" s="92" t="s">
        <v>85</v>
      </c>
      <c r="T8" s="92"/>
      <c r="U8" s="92"/>
      <c r="V8" s="92" t="s">
        <v>118</v>
      </c>
      <c r="W8" s="92"/>
      <c r="X8" s="92"/>
      <c r="Y8" s="92" t="s">
        <v>49</v>
      </c>
      <c r="Z8" s="92"/>
      <c r="AA8" s="92"/>
      <c r="AB8" s="92" t="s">
        <v>15</v>
      </c>
      <c r="AC8" s="92"/>
      <c r="AD8" s="92"/>
      <c r="AE8" s="92" t="s">
        <v>52</v>
      </c>
      <c r="AF8" s="92"/>
      <c r="AG8" s="92"/>
      <c r="AH8" s="92" t="s">
        <v>79</v>
      </c>
      <c r="AI8" s="92"/>
      <c r="AJ8" s="92"/>
      <c r="AK8" s="92" t="s">
        <v>121</v>
      </c>
      <c r="AL8" s="92"/>
      <c r="AM8" s="92"/>
      <c r="AN8" s="92" t="s">
        <v>69</v>
      </c>
      <c r="AO8" s="92"/>
      <c r="AP8" s="92"/>
      <c r="AQ8" s="92" t="s">
        <v>29</v>
      </c>
      <c r="AR8" s="92"/>
      <c r="AS8" s="92"/>
      <c r="AT8" s="92" t="s">
        <v>28</v>
      </c>
      <c r="AU8" s="93"/>
    </row>
    <row r="9" spans="1:47" s="18" customFormat="1" ht="15.6">
      <c r="D9" s="81" t="s">
        <v>156</v>
      </c>
      <c r="E9" s="82" t="s">
        <v>157</v>
      </c>
      <c r="F9" s="94"/>
      <c r="G9" s="81" t="s">
        <v>156</v>
      </c>
      <c r="H9" s="82" t="s">
        <v>157</v>
      </c>
      <c r="I9" s="94"/>
      <c r="J9" s="81" t="s">
        <v>156</v>
      </c>
      <c r="K9" s="82" t="s">
        <v>157</v>
      </c>
      <c r="L9" s="94"/>
      <c r="M9" s="81" t="s">
        <v>156</v>
      </c>
      <c r="N9" s="82" t="s">
        <v>157</v>
      </c>
      <c r="O9" s="94"/>
      <c r="P9" s="81" t="s">
        <v>156</v>
      </c>
      <c r="Q9" s="82" t="s">
        <v>157</v>
      </c>
      <c r="R9" s="94"/>
      <c r="S9" s="81" t="s">
        <v>156</v>
      </c>
      <c r="T9" s="82" t="s">
        <v>157</v>
      </c>
      <c r="U9" s="94"/>
      <c r="V9" s="81" t="s">
        <v>156</v>
      </c>
      <c r="W9" s="82" t="s">
        <v>157</v>
      </c>
      <c r="X9" s="94"/>
      <c r="Y9" s="81" t="s">
        <v>156</v>
      </c>
      <c r="Z9" s="82" t="s">
        <v>157</v>
      </c>
      <c r="AA9" s="94"/>
      <c r="AB9" s="81" t="s">
        <v>156</v>
      </c>
      <c r="AC9" s="82" t="s">
        <v>157</v>
      </c>
      <c r="AD9" s="94"/>
      <c r="AE9" s="81" t="s">
        <v>156</v>
      </c>
      <c r="AF9" s="82" t="s">
        <v>157</v>
      </c>
      <c r="AG9" s="94"/>
      <c r="AH9" s="81" t="s">
        <v>156</v>
      </c>
      <c r="AI9" s="82" t="s">
        <v>157</v>
      </c>
      <c r="AJ9" s="94"/>
      <c r="AK9" s="81" t="s">
        <v>156</v>
      </c>
      <c r="AL9" s="82" t="s">
        <v>157</v>
      </c>
      <c r="AM9" s="94"/>
      <c r="AN9" s="81" t="s">
        <v>156</v>
      </c>
      <c r="AO9" s="82" t="s">
        <v>157</v>
      </c>
      <c r="AP9" s="94"/>
      <c r="AQ9" s="81" t="s">
        <v>156</v>
      </c>
      <c r="AR9" s="82" t="s">
        <v>157</v>
      </c>
      <c r="AS9" s="94"/>
      <c r="AT9" s="81" t="s">
        <v>156</v>
      </c>
      <c r="AU9" s="82" t="s">
        <v>157</v>
      </c>
    </row>
    <row r="11" spans="1:47">
      <c r="B11" s="2" t="str">
        <f>'Peak Areas'!A11</f>
        <v>T0 A</v>
      </c>
      <c r="D11" s="4">
        <f>((Coefficients!$L$21*('Peak Areas'!$H11+('Internal Standard'!$E$10/1000)))/(('Peak Areas'!$G11/1000)*'Peak Areas'!$F11))/1000</f>
        <v>7.0229675111990993E-3</v>
      </c>
      <c r="E11" s="4">
        <f>((Coefficients!$K$21*('Peak Areas'!$H11+('Internal Standard'!$E$10/1000)))/(('Peak Areas'!$G11/1000)*'Peak Areas'!$F11))/1000</f>
        <v>2.3409891703997002E-2</v>
      </c>
      <c r="G11" s="4">
        <f>((Coefficients!$L$41*('Peak Areas'!$H11+('Internal Standard'!$E$10/1000)))/(('Peak Areas'!$G11/1000)*'Peak Areas'!$F11))/1000</f>
        <v>7.699578329672445E-3</v>
      </c>
      <c r="H11" s="4">
        <f>((Coefficients!$K$41*('Peak Areas'!$H11+('Internal Standard'!$E$10/1000)))/(('Peak Areas'!$G11/1000)*'Peak Areas'!$F11))/1000</f>
        <v>2.5665261098908151E-2</v>
      </c>
      <c r="J11" s="4">
        <f>((Coefficients!$L$10*('Peak Areas'!$H11+('Internal Standard'!$E$10/1000)))/(('Peak Areas'!$G11/1000)*'Peak Areas'!$F11))/1000</f>
        <v>7.742806184489079E-3</v>
      </c>
      <c r="K11" s="4">
        <f>((Coefficients!$K$10*('Peak Areas'!$H11+('Internal Standard'!$E$10/1000)))/(('Peak Areas'!$G11/1000)*'Peak Areas'!$F11))/1000</f>
        <v>2.5809353948296931E-2</v>
      </c>
      <c r="M11" s="4">
        <f>((Coefficients!$L$32*('Peak Areas'!$H11+('Internal Standard'!$E$10/1000)))/(('Peak Areas'!$G11/1000)*'Peak Areas'!$F11))/1000</f>
        <v>8.1132414491766353E-3</v>
      </c>
      <c r="N11" s="4">
        <f>((Coefficients!$K$32*('Peak Areas'!$H11+('Internal Standard'!$E$10/1000)))/(('Peak Areas'!$G11/1000)*'Peak Areas'!$F11))/1000</f>
        <v>2.7044138163922125E-2</v>
      </c>
      <c r="P11" s="4">
        <f>((Coefficients!$L$11*('Peak Areas'!$H11+('Internal Standard'!$E$10/1000)))/(('Peak Areas'!$G11/1000)*'Peak Areas'!$F11))/1000</f>
        <v>5.9532825641643574E-3</v>
      </c>
      <c r="Q11" s="4">
        <f>((Coefficients!$K$11*('Peak Areas'!$H11+('Internal Standard'!$E$10/1000)))/(('Peak Areas'!$G11/1000)*'Peak Areas'!$F11))/1000</f>
        <v>1.9844275213881196E-2</v>
      </c>
      <c r="S11" s="4">
        <f>((Coefficients!$L$39*('Peak Areas'!$H11+('Internal Standard'!$E$10/1000)))/(('Peak Areas'!$G11/1000)*'Peak Areas'!$F11))/1000</f>
        <v>4.5483947809352053E-3</v>
      </c>
      <c r="T11" s="4">
        <f>((Coefficients!$K$39*('Peak Areas'!$H11+('Internal Standard'!$E$10/1000)))/(('Peak Areas'!$G11/1000)*'Peak Areas'!$F11))/1000</f>
        <v>1.5161315936450684E-2</v>
      </c>
      <c r="V11" s="4">
        <f>((Coefficients!$L$51*('Peak Areas'!$H11+('Internal Standard'!$E$10/1000)))/(('Peak Areas'!$G11/1000)*'Peak Areas'!$F11))/1000</f>
        <v>6.2930335607442713E-3</v>
      </c>
      <c r="W11" s="4">
        <f>((Coefficients!$K$51*('Peak Areas'!$H11+('Internal Standard'!$E$10/1000)))/(('Peak Areas'!$G11/1000)*'Peak Areas'!$F11))/1000</f>
        <v>2.0976778535814238E-2</v>
      </c>
      <c r="Y11" s="4">
        <f>((Coefficients!$L$26*('Peak Areas'!$H11+('Internal Standard'!$E$10/1000)))/(('Peak Areas'!$G11/1000)*'Peak Areas'!$F11))/1000</f>
        <v>5.4249215679171821E-3</v>
      </c>
      <c r="Z11" s="4">
        <f>((Coefficients!$K$26*('Peak Areas'!$H11+('Internal Standard'!$E$10/1000)))/(('Peak Areas'!$G11/1000)*'Peak Areas'!$F11))/1000</f>
        <v>1.8083071893057277E-2</v>
      </c>
      <c r="AB11" s="4">
        <f>((Coefficients!$L$12*('Peak Areas'!$H11+('Internal Standard'!$E$10/1000)))/(('Peak Areas'!$G11/1000)*'Peak Areas'!$F11))/1000</f>
        <v>5.6631640763428349E-3</v>
      </c>
      <c r="AC11" s="4">
        <f>((Coefficients!$K$12*('Peak Areas'!$H11+('Internal Standard'!$E$10/1000)))/(('Peak Areas'!$G11/1000)*'Peak Areas'!$F11))/1000</f>
        <v>1.8877213587809454E-2</v>
      </c>
      <c r="AE11" s="4">
        <f>((Coefficients!$L$27*('Peak Areas'!$H11+('Internal Standard'!$E$10/1000)))/(('Peak Areas'!$G11/1000)*'Peak Areas'!$F11))/1000</f>
        <v>6.8478883053145513E-3</v>
      </c>
      <c r="AF11" s="4">
        <f>((Coefficients!$K$27*('Peak Areas'!$H11+('Internal Standard'!$E$10/1000)))/(('Peak Areas'!$G11/1000)*'Peak Areas'!$F11))/1000</f>
        <v>2.2826294351048507E-2</v>
      </c>
      <c r="AH11" s="4">
        <f>((Coefficients!$L$34*('Peak Areas'!$H11+('Internal Standard'!$E$10/1000)))/(('Peak Areas'!$G11/1000)*'Peak Areas'!$F11))/1000</f>
        <v>5.2249082738737582E-3</v>
      </c>
      <c r="AI11" s="4">
        <f>((Coefficients!$K$34*('Peak Areas'!$H11+('Internal Standard'!$E$10/1000)))/(('Peak Areas'!$G11/1000)*'Peak Areas'!$F11))/1000</f>
        <v>1.7416360912912526E-2</v>
      </c>
      <c r="AK11" s="4">
        <f>((Coefficients!$L$52*('Peak Areas'!$H11+('Internal Standard'!$E$10/1000)))/(('Peak Areas'!$G11/1000)*'Peak Areas'!$F11))/1000</f>
        <v>6.867469359881616E-3</v>
      </c>
      <c r="AL11" s="4">
        <f>((Coefficients!$K$52*('Peak Areas'!$H11+('Internal Standard'!$E$10/1000)))/(('Peak Areas'!$G11/1000)*'Peak Areas'!$F11))/1000</f>
        <v>2.2891564532938721E-2</v>
      </c>
      <c r="AN11" s="4">
        <f>((Coefficients!$L$33*('Peak Areas'!$H11+('Internal Standard'!$E$10/1000)))/(('Peak Areas'!$G11/1000)*'Peak Areas'!$F11))/1000</f>
        <v>5.4297076371108144E-3</v>
      </c>
      <c r="AO11" s="4">
        <f>((Coefficients!$K$33*('Peak Areas'!$H11+('Internal Standard'!$E$10/1000)))/(('Peak Areas'!$G11/1000)*'Peak Areas'!$F11))/1000</f>
        <v>1.8099025457036046E-2</v>
      </c>
      <c r="AQ11" s="4">
        <f>((Coefficients!$L$19*('Peak Areas'!$H11+('Internal Standard'!$E$10/1000)))/(('Peak Areas'!$G11/1000)*'Peak Areas'!$F11))/1000</f>
        <v>2.455723527637579E-2</v>
      </c>
      <c r="AR11" s="4">
        <f>((Coefficients!$K$19*('Peak Areas'!$H11+('Internal Standard'!$E$10/1000)))/(('Peak Areas'!$G11/1000)*'Peak Areas'!$F11))/1000</f>
        <v>8.1857450921252642E-2</v>
      </c>
      <c r="AT11" s="4">
        <f>((Coefficients!$L$18*('Peak Areas'!$H11+('Internal Standard'!$E$10/1000)))/(('Peak Areas'!$G11/1000)*'Peak Areas'!$F11))/1000</f>
        <v>1.9399383493396278E-2</v>
      </c>
      <c r="AU11" s="4">
        <f>((Coefficients!$K$18*('Peak Areas'!$H11+('Internal Standard'!$E$10/1000)))/(('Peak Areas'!$G11/1000)*'Peak Areas'!$F11))/1000</f>
        <v>6.4664611644654257E-2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Coefficients</vt:lpstr>
      <vt:lpstr>Internal Standard</vt:lpstr>
      <vt:lpstr>Peak Areas</vt:lpstr>
      <vt:lpstr>ug_liter</vt:lpstr>
      <vt:lpstr>Detection 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Pinckney</dc:creator>
  <cp:lastModifiedBy>Catherine Schlenker</cp:lastModifiedBy>
  <dcterms:created xsi:type="dcterms:W3CDTF">2012-02-03T19:24:55Z</dcterms:created>
  <dcterms:modified xsi:type="dcterms:W3CDTF">2023-08-22T14:18:51Z</dcterms:modified>
</cp:coreProperties>
</file>