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therine.chan\Desktop\Thesis Data\Ash Trees\"/>
    </mc:Choice>
  </mc:AlternateContent>
  <bookViews>
    <workbookView xWindow="0" yWindow="0" windowWidth="21570" windowHeight="10215"/>
  </bookViews>
  <sheets>
    <sheet name="EAB_NH_Chan_Ash UAS NH000" sheetId="1" r:id="rId1"/>
  </sheets>
  <definedNames>
    <definedName name="_xlnm.Database">'EAB_NH_Chan_Ash UAS NH000'!$A$1:$S$92</definedName>
  </definedNames>
  <calcPr calcId="0"/>
</workbook>
</file>

<file path=xl/calcChain.xml><?xml version="1.0" encoding="utf-8"?>
<calcChain xmlns="http://schemas.openxmlformats.org/spreadsheetml/2006/main">
  <c r="J102" i="1" l="1"/>
  <c r="J101" i="1"/>
  <c r="J100" i="1"/>
  <c r="J99" i="1"/>
  <c r="J98" i="1"/>
  <c r="I98" i="1"/>
  <c r="I102" i="1"/>
  <c r="I101" i="1"/>
  <c r="I100" i="1"/>
  <c r="I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2" i="1"/>
  <c r="B106" i="1"/>
  <c r="B104" i="1"/>
  <c r="B103" i="1"/>
  <c r="B102" i="1"/>
  <c r="B101" i="1"/>
  <c r="B100" i="1"/>
  <c r="B99" i="1"/>
  <c r="B98" i="1"/>
  <c r="B97" i="1"/>
  <c r="B96" i="1"/>
  <c r="B95" i="1"/>
  <c r="B94" i="1"/>
  <c r="J103" i="1" l="1"/>
  <c r="I103" i="1"/>
</calcChain>
</file>

<file path=xl/sharedStrings.xml><?xml version="1.0" encoding="utf-8"?>
<sst xmlns="http://schemas.openxmlformats.org/spreadsheetml/2006/main" count="584" uniqueCount="140">
  <si>
    <t>Tree_numbe</t>
  </si>
  <si>
    <t>Tree_sp.</t>
  </si>
  <si>
    <t>DBH</t>
  </si>
  <si>
    <t>Tree_Ht</t>
  </si>
  <si>
    <t>Crown_widt</t>
  </si>
  <si>
    <t>EAB</t>
  </si>
  <si>
    <t>Crown_Clas</t>
  </si>
  <si>
    <t>Condition_</t>
  </si>
  <si>
    <t>PointName</t>
  </si>
  <si>
    <t>FeatNum</t>
  </si>
  <si>
    <t>Time</t>
  </si>
  <si>
    <t>Source_Ctr</t>
  </si>
  <si>
    <t>Latitude</t>
  </si>
  <si>
    <t>Longitude</t>
  </si>
  <si>
    <t>Height</t>
  </si>
  <si>
    <t>Northing</t>
  </si>
  <si>
    <t>Easting</t>
  </si>
  <si>
    <t>Elevation</t>
  </si>
  <si>
    <t>WA</t>
  </si>
  <si>
    <t>present</t>
  </si>
  <si>
    <t>CD</t>
  </si>
  <si>
    <t>3</t>
  </si>
  <si>
    <t>Ash UAS NH</t>
  </si>
  <si>
    <t>01-10-2010 03:21:22</t>
  </si>
  <si>
    <t>GA</t>
  </si>
  <si>
    <t>01-10-2010 03:38:14</t>
  </si>
  <si>
    <t>01-10-2010 03:42:18</t>
  </si>
  <si>
    <t>01-10-2010 03:50:56</t>
  </si>
  <si>
    <t>01-10-2010 03:54:27</t>
  </si>
  <si>
    <t>01-10-2010 03:59:05</t>
  </si>
  <si>
    <t>BW</t>
  </si>
  <si>
    <t>NA</t>
  </si>
  <si>
    <t>1</t>
  </si>
  <si>
    <t>01-10-2010 04:13:19</t>
  </si>
  <si>
    <t>RO</t>
  </si>
  <si>
    <t>01-10-2010 04:15:16</t>
  </si>
  <si>
    <t>01-10-2010 04:16:10</t>
  </si>
  <si>
    <t>01-10-2010 04:24:41</t>
  </si>
  <si>
    <t>D</t>
  </si>
  <si>
    <t>4</t>
  </si>
  <si>
    <t>01-10-2010 04:35:33</t>
  </si>
  <si>
    <t>01-10-2010 04:44:00</t>
  </si>
  <si>
    <t>01-10-2010 04:49:24</t>
  </si>
  <si>
    <t>01-10-2010 04:56:39</t>
  </si>
  <si>
    <t>01-10-2010 05:03:39</t>
  </si>
  <si>
    <t>01-10-2010 05:10:41</t>
  </si>
  <si>
    <t>01-10-2010 05:15:02</t>
  </si>
  <si>
    <t>01-10-2010 05:17:45</t>
  </si>
  <si>
    <t>01-10-2010 05:23:33</t>
  </si>
  <si>
    <t>01-10-2010 05:28:46</t>
  </si>
  <si>
    <t>01-10-2010 05:34:29</t>
  </si>
  <si>
    <t>01-10-2010 05:39:49</t>
  </si>
  <si>
    <t>5</t>
  </si>
  <si>
    <t>01-10-2010 05:42:16</t>
  </si>
  <si>
    <t>01-10-2010 05:46:29</t>
  </si>
  <si>
    <t>01-10-2010 05:52:51</t>
  </si>
  <si>
    <t>01-10-2010 05:55:29</t>
  </si>
  <si>
    <t>01-10-2010 05:56:34</t>
  </si>
  <si>
    <t>01-10-2010 05:57:46</t>
  </si>
  <si>
    <t>01-10-2010 06:01:12</t>
  </si>
  <si>
    <t>01-10-2010 06:02:15</t>
  </si>
  <si>
    <t>01-10-2010 06:06:55</t>
  </si>
  <si>
    <t>01-10-2010 06:08:34</t>
  </si>
  <si>
    <t>2</t>
  </si>
  <si>
    <t>01-10-2010 07:12:38</t>
  </si>
  <si>
    <t>01-10-2010 07:17:27</t>
  </si>
  <si>
    <t>01-10-2010 07:22:09</t>
  </si>
  <si>
    <t>01-10-2010 07:32:11</t>
  </si>
  <si>
    <t>01-10-2010 07:39:37</t>
  </si>
  <si>
    <t>01-10-2010 07:42:59</t>
  </si>
  <si>
    <t>01-10-2010 07:45:44</t>
  </si>
  <si>
    <t>01-10-2010 07:49:31</t>
  </si>
  <si>
    <t>01-10-2010 07:53:05</t>
  </si>
  <si>
    <t>01-10-2010 08:01:49</t>
  </si>
  <si>
    <t>01-10-2010 08:09:15</t>
  </si>
  <si>
    <t>01-10-2010 08:13:40</t>
  </si>
  <si>
    <t>01-10-2010 08:15:04</t>
  </si>
  <si>
    <t>01-10-2010 08:21:02</t>
  </si>
  <si>
    <t>01-10-2010 08:23:30</t>
  </si>
  <si>
    <t>RM</t>
  </si>
  <si>
    <t>01-10-2010 08:25:01</t>
  </si>
  <si>
    <t>01-10-2010 08:25:44</t>
  </si>
  <si>
    <t>01-10-2010 08:27:35</t>
  </si>
  <si>
    <t>01-10-2010 08:29:47</t>
  </si>
  <si>
    <t>01-10-2010 08:32:26</t>
  </si>
  <si>
    <t>01-10-2010 08:41:44</t>
  </si>
  <si>
    <t>01-10-2010 08:42:33</t>
  </si>
  <si>
    <t>01-10-2010 08:43:10</t>
  </si>
  <si>
    <t>01-11-2010 03:34:47</t>
  </si>
  <si>
    <t>01-11-2010 03:38:30</t>
  </si>
  <si>
    <t>01-11-2010 03:44:23</t>
  </si>
  <si>
    <t>01-11-2010 03:47:23</t>
  </si>
  <si>
    <t>YB</t>
  </si>
  <si>
    <t>01-11-2010 03:48:36</t>
  </si>
  <si>
    <t>BB</t>
  </si>
  <si>
    <t>01-11-2010 03:49:55</t>
  </si>
  <si>
    <t>01-11-2010 03:50:44</t>
  </si>
  <si>
    <t>PB</t>
  </si>
  <si>
    <t>01-11-2010 03:52:33</t>
  </si>
  <si>
    <t>01-11-2010 03:54:38</t>
  </si>
  <si>
    <t>01-11-2010 03:57:08</t>
  </si>
  <si>
    <t>WO</t>
  </si>
  <si>
    <t>01-11-2010 04:09:50</t>
  </si>
  <si>
    <t>01-11-2010 04:13:47</t>
  </si>
  <si>
    <t>01-11-2010 04:14:23</t>
  </si>
  <si>
    <t>01-11-2010 04:15:53</t>
  </si>
  <si>
    <t>01-11-2010 04:16:49</t>
  </si>
  <si>
    <t>01-11-2010 04:17:46</t>
  </si>
  <si>
    <t>01-11-2010 04:21:50</t>
  </si>
  <si>
    <t>01-11-2010 04:24:16</t>
  </si>
  <si>
    <t>01-11-2010 04:26:58</t>
  </si>
  <si>
    <t>01-11-2010 04:32:20</t>
  </si>
  <si>
    <t>01-11-2010 04:36:48</t>
  </si>
  <si>
    <t>01-11-2010 04:42:35</t>
  </si>
  <si>
    <t>01-11-2010 04:45:37</t>
  </si>
  <si>
    <t>01-11-2010 04:48:13</t>
  </si>
  <si>
    <t>01-11-2010 04:50:54</t>
  </si>
  <si>
    <t>01-11-2010 04:54:21</t>
  </si>
  <si>
    <t>absent</t>
  </si>
  <si>
    <t>01-11-2010 05:00:23</t>
  </si>
  <si>
    <t>01-11-2010 05:04:15</t>
  </si>
  <si>
    <t>01-11-2010 05:10:54</t>
  </si>
  <si>
    <t>01-11-2010 05:15:28</t>
  </si>
  <si>
    <t>01-11-2010 05:18:18</t>
  </si>
  <si>
    <t>01-11-2010 05:21:25</t>
  </si>
  <si>
    <t>SH</t>
  </si>
  <si>
    <t>01-11-2010 05:24:09</t>
  </si>
  <si>
    <t>01-11-2010 05:24:51</t>
  </si>
  <si>
    <t>01-11-2010 05:25:30</t>
  </si>
  <si>
    <t>01-11-2010 05:28:33</t>
  </si>
  <si>
    <t>1's</t>
  </si>
  <si>
    <t>2's</t>
  </si>
  <si>
    <t>3's</t>
  </si>
  <si>
    <t>4's</t>
  </si>
  <si>
    <t>5's</t>
  </si>
  <si>
    <t>Total</t>
  </si>
  <si>
    <t>BA</t>
  </si>
  <si>
    <t>Ash</t>
  </si>
  <si>
    <t>Other</t>
  </si>
  <si>
    <t>AshorOther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</si>
</sst>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tabSelected="1" workbookViewId="0">
      <pane ySplit="1" topLeftCell="A86" activePane="bottomLeft" state="frozen"/>
      <selection pane="bottomLeft" activeCell="C2" sqref="C2"/>
    </sheetView>
  </sheetViews>
  <sheetFormatPr defaultRowHeight="15" x14ac:dyDescent="0.25"/>
  <cols>
    <col min="1" max="1" width="14.7109375" style="1" customWidth="1"/>
    <col min="2" max="3" width="13.85546875" style="1" customWidth="1"/>
    <col min="4" max="4" width="11.7109375" style="2" customWidth="1"/>
    <col min="5" max="5" width="11.5703125" style="2" customWidth="1"/>
    <col min="6" max="6" width="14.7109375" style="2" customWidth="1"/>
    <col min="7" max="7" width="20.42578125" style="1" customWidth="1"/>
    <col min="8" max="8" width="14.140625" style="1" customWidth="1"/>
    <col min="9" max="9" width="14.42578125" style="1" customWidth="1"/>
    <col min="10" max="10" width="21.7109375" style="1" customWidth="1"/>
    <col min="11" max="11" width="6.7109375" style="1" customWidth="1"/>
    <col min="12" max="12" width="19.7109375" style="1" customWidth="1"/>
    <col min="13" max="13" width="9.5703125" style="1" customWidth="1"/>
    <col min="14" max="15" width="11.7109375" style="3" customWidth="1"/>
    <col min="16" max="16" width="10.7109375" style="4" customWidth="1"/>
    <col min="17" max="18" width="14.7109375" style="4" customWidth="1"/>
    <col min="19" max="19" width="10.7109375" style="4" customWidth="1"/>
  </cols>
  <sheetData>
    <row r="1" spans="1:19" x14ac:dyDescent="0.25">
      <c r="A1" s="1" t="s">
        <v>0</v>
      </c>
      <c r="B1" s="1" t="s">
        <v>1</v>
      </c>
      <c r="C1" s="1" t="s">
        <v>139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spans="1:19" x14ac:dyDescent="0.25">
      <c r="A2" s="1">
        <v>1</v>
      </c>
      <c r="B2" s="1" t="s">
        <v>18</v>
      </c>
      <c r="C2" s="1" t="str">
        <f>IF(OR(B2="WA", B2="GA"), "Ash", "Other")</f>
        <v>Ash</v>
      </c>
      <c r="D2" s="2">
        <v>11.6</v>
      </c>
      <c r="E2" s="2">
        <v>62</v>
      </c>
      <c r="F2" s="2">
        <v>12</v>
      </c>
      <c r="G2" s="1" t="s">
        <v>19</v>
      </c>
      <c r="H2" s="1" t="s">
        <v>20</v>
      </c>
      <c r="I2" s="1" t="s">
        <v>21</v>
      </c>
      <c r="J2" s="1" t="s">
        <v>22</v>
      </c>
      <c r="K2" s="1">
        <v>1</v>
      </c>
      <c r="L2" s="1" t="s">
        <v>23</v>
      </c>
      <c r="M2" s="1">
        <v>5</v>
      </c>
      <c r="N2" s="3">
        <v>43.130935000000001</v>
      </c>
      <c r="O2" s="3">
        <v>-71.315409000000002</v>
      </c>
      <c r="P2" s="4">
        <v>265.24700000000001</v>
      </c>
      <c r="Q2" s="4">
        <v>15718493.625</v>
      </c>
      <c r="R2" s="4">
        <v>2564626.3689999999</v>
      </c>
      <c r="S2" s="4">
        <v>265.24700000000001</v>
      </c>
    </row>
    <row r="3" spans="1:19" x14ac:dyDescent="0.25">
      <c r="A3" s="1">
        <v>2</v>
      </c>
      <c r="B3" s="1" t="s">
        <v>24</v>
      </c>
      <c r="C3" s="1" t="str">
        <f t="shared" ref="C3:C66" si="0">IF(OR(B3="WA", B3="GA"), "Ash", "Other")</f>
        <v>Ash</v>
      </c>
      <c r="D3" s="2">
        <v>8.8000000000000007</v>
      </c>
      <c r="E3" s="2">
        <v>65</v>
      </c>
      <c r="F3" s="2">
        <v>10.5</v>
      </c>
      <c r="G3" s="1" t="s">
        <v>19</v>
      </c>
      <c r="H3" s="1" t="s">
        <v>20</v>
      </c>
      <c r="I3" s="1" t="s">
        <v>21</v>
      </c>
      <c r="J3" s="1" t="s">
        <v>22</v>
      </c>
      <c r="K3" s="1">
        <v>2</v>
      </c>
      <c r="L3" s="1" t="s">
        <v>25</v>
      </c>
      <c r="M3" s="1">
        <v>5</v>
      </c>
      <c r="N3" s="3">
        <v>43.130899999999997</v>
      </c>
      <c r="O3" s="3">
        <v>-71.315366999999995</v>
      </c>
      <c r="P3" s="4">
        <v>277.96300000000002</v>
      </c>
      <c r="Q3" s="4">
        <v>15718459.738</v>
      </c>
      <c r="R3" s="4">
        <v>2564658.8199999998</v>
      </c>
      <c r="S3" s="4">
        <v>277.96300000000002</v>
      </c>
    </row>
    <row r="4" spans="1:19" x14ac:dyDescent="0.25">
      <c r="A4" s="1">
        <v>3</v>
      </c>
      <c r="B4" s="1" t="s">
        <v>24</v>
      </c>
      <c r="C4" s="1" t="str">
        <f t="shared" si="0"/>
        <v>Ash</v>
      </c>
      <c r="D4" s="2">
        <v>7.8</v>
      </c>
      <c r="E4" s="2">
        <v>55</v>
      </c>
      <c r="F4" s="2">
        <v>8</v>
      </c>
      <c r="G4" s="1" t="s">
        <v>19</v>
      </c>
      <c r="H4" s="1" t="s">
        <v>20</v>
      </c>
      <c r="I4" s="1" t="s">
        <v>21</v>
      </c>
      <c r="J4" s="1" t="s">
        <v>22</v>
      </c>
      <c r="K4" s="1">
        <v>3</v>
      </c>
      <c r="L4" s="1" t="s">
        <v>26</v>
      </c>
      <c r="M4" s="1">
        <v>5</v>
      </c>
      <c r="N4" s="3">
        <v>43.130875000000003</v>
      </c>
      <c r="O4" s="3">
        <v>-71.315329000000006</v>
      </c>
      <c r="P4" s="4">
        <v>275.35199999999998</v>
      </c>
      <c r="Q4" s="4">
        <v>15718435.552999999</v>
      </c>
      <c r="R4" s="4">
        <v>2564687.9759999998</v>
      </c>
      <c r="S4" s="4">
        <v>275.35199999999998</v>
      </c>
    </row>
    <row r="5" spans="1:19" x14ac:dyDescent="0.25">
      <c r="A5" s="1">
        <v>5</v>
      </c>
      <c r="B5" s="1" t="s">
        <v>24</v>
      </c>
      <c r="C5" s="1" t="str">
        <f t="shared" si="0"/>
        <v>Ash</v>
      </c>
      <c r="D5" s="2">
        <v>6.6</v>
      </c>
      <c r="E5" s="2">
        <v>57.5</v>
      </c>
      <c r="F5" s="2">
        <v>12.6</v>
      </c>
      <c r="G5" s="1" t="s">
        <v>19</v>
      </c>
      <c r="H5" s="1" t="s">
        <v>20</v>
      </c>
      <c r="I5" s="1" t="s">
        <v>21</v>
      </c>
      <c r="J5" s="1" t="s">
        <v>22</v>
      </c>
      <c r="K5" s="1">
        <v>4</v>
      </c>
      <c r="L5" s="1" t="s">
        <v>27</v>
      </c>
      <c r="M5" s="1">
        <v>5</v>
      </c>
      <c r="N5" s="3">
        <v>43.130836000000002</v>
      </c>
      <c r="O5" s="3">
        <v>-71.315327999999994</v>
      </c>
      <c r="P5" s="4">
        <v>265.20100000000002</v>
      </c>
      <c r="Q5" s="4">
        <v>15718395.509</v>
      </c>
      <c r="R5" s="4">
        <v>2564690.3199999998</v>
      </c>
      <c r="S5" s="4">
        <v>265.20100000000002</v>
      </c>
    </row>
    <row r="6" spans="1:19" x14ac:dyDescent="0.25">
      <c r="A6" s="1">
        <v>4</v>
      </c>
      <c r="B6" s="1" t="s">
        <v>18</v>
      </c>
      <c r="C6" s="1" t="str">
        <f t="shared" si="0"/>
        <v>Ash</v>
      </c>
      <c r="D6" s="2">
        <v>8.6999999999999993</v>
      </c>
      <c r="E6" s="2">
        <v>57</v>
      </c>
      <c r="F6" s="2">
        <v>11</v>
      </c>
      <c r="G6" s="1" t="s">
        <v>19</v>
      </c>
      <c r="H6" s="1" t="s">
        <v>20</v>
      </c>
      <c r="I6" s="1" t="s">
        <v>21</v>
      </c>
      <c r="J6" s="1" t="s">
        <v>22</v>
      </c>
      <c r="K6" s="1">
        <v>5</v>
      </c>
      <c r="L6" s="1" t="s">
        <v>28</v>
      </c>
      <c r="M6" s="1">
        <v>5</v>
      </c>
      <c r="N6" s="3">
        <v>43.130828999999999</v>
      </c>
      <c r="O6" s="3">
        <v>-71.315324000000004</v>
      </c>
      <c r="P6" s="4">
        <v>273.78800000000001</v>
      </c>
      <c r="Q6" s="4">
        <v>15718388.897</v>
      </c>
      <c r="R6" s="4">
        <v>2564693.6189999999</v>
      </c>
      <c r="S6" s="4">
        <v>273.78800000000001</v>
      </c>
    </row>
    <row r="7" spans="1:19" x14ac:dyDescent="0.25">
      <c r="A7" s="1">
        <v>6</v>
      </c>
      <c r="B7" s="1" t="s">
        <v>18</v>
      </c>
      <c r="C7" s="1" t="str">
        <f t="shared" si="0"/>
        <v>Ash</v>
      </c>
      <c r="D7" s="2">
        <v>8.6</v>
      </c>
      <c r="E7" s="2">
        <v>55</v>
      </c>
      <c r="F7" s="2">
        <v>11.4</v>
      </c>
      <c r="G7" s="1" t="s">
        <v>19</v>
      </c>
      <c r="H7" s="1" t="s">
        <v>20</v>
      </c>
      <c r="I7" s="1" t="s">
        <v>21</v>
      </c>
      <c r="J7" s="1" t="s">
        <v>22</v>
      </c>
      <c r="K7" s="1">
        <v>6</v>
      </c>
      <c r="L7" s="1" t="s">
        <v>29</v>
      </c>
      <c r="M7" s="1">
        <v>5</v>
      </c>
      <c r="N7" s="3">
        <v>43.130844000000003</v>
      </c>
      <c r="O7" s="3">
        <v>-71.315306000000007</v>
      </c>
      <c r="P7" s="4">
        <v>265.08199999999999</v>
      </c>
      <c r="Q7" s="4">
        <v>15718404.774</v>
      </c>
      <c r="R7" s="4">
        <v>2564706.3319999999</v>
      </c>
      <c r="S7" s="4">
        <v>265.08199999999999</v>
      </c>
    </row>
    <row r="8" spans="1:19" x14ac:dyDescent="0.25">
      <c r="A8" s="1">
        <v>7</v>
      </c>
      <c r="B8" s="1" t="s">
        <v>30</v>
      </c>
      <c r="C8" s="1" t="str">
        <f t="shared" si="0"/>
        <v>Other</v>
      </c>
      <c r="D8" s="2">
        <v>18</v>
      </c>
      <c r="E8" s="2">
        <v>68</v>
      </c>
      <c r="F8" s="2">
        <v>25</v>
      </c>
      <c r="G8" s="1" t="s">
        <v>31</v>
      </c>
      <c r="H8" s="1" t="s">
        <v>20</v>
      </c>
      <c r="I8" s="1" t="s">
        <v>32</v>
      </c>
      <c r="J8" s="1" t="s">
        <v>22</v>
      </c>
      <c r="K8" s="1">
        <v>7</v>
      </c>
      <c r="L8" s="1" t="s">
        <v>33</v>
      </c>
      <c r="M8" s="1">
        <v>5</v>
      </c>
      <c r="N8" s="3">
        <v>43.130982000000003</v>
      </c>
      <c r="O8" s="3">
        <v>-71.315226999999993</v>
      </c>
      <c r="P8" s="4">
        <v>274.77999999999997</v>
      </c>
      <c r="Q8" s="4">
        <v>15718547.256999999</v>
      </c>
      <c r="R8" s="4">
        <v>2564759.58</v>
      </c>
      <c r="S8" s="4">
        <v>274.77999999999997</v>
      </c>
    </row>
    <row r="9" spans="1:19" x14ac:dyDescent="0.25">
      <c r="A9" s="1">
        <v>8</v>
      </c>
      <c r="B9" s="1" t="s">
        <v>34</v>
      </c>
      <c r="C9" s="1" t="str">
        <f t="shared" si="0"/>
        <v>Other</v>
      </c>
      <c r="D9" s="2">
        <v>22</v>
      </c>
      <c r="E9" s="2">
        <v>70</v>
      </c>
      <c r="F9" s="2">
        <v>35</v>
      </c>
      <c r="G9" s="1" t="s">
        <v>31</v>
      </c>
      <c r="H9" s="1" t="s">
        <v>20</v>
      </c>
      <c r="I9" s="1" t="s">
        <v>32</v>
      </c>
      <c r="J9" s="1" t="s">
        <v>22</v>
      </c>
      <c r="K9" s="1">
        <v>8</v>
      </c>
      <c r="L9" s="1" t="s">
        <v>35</v>
      </c>
      <c r="M9" s="1">
        <v>5</v>
      </c>
      <c r="N9" s="3">
        <v>43.130932000000001</v>
      </c>
      <c r="O9" s="3">
        <v>-71.315169999999995</v>
      </c>
      <c r="P9" s="4">
        <v>244.00899999999999</v>
      </c>
      <c r="Q9" s="4">
        <v>15718498.08</v>
      </c>
      <c r="R9" s="4">
        <v>2564803.4339999999</v>
      </c>
      <c r="S9" s="4">
        <v>244.00899999999999</v>
      </c>
    </row>
    <row r="10" spans="1:19" x14ac:dyDescent="0.25">
      <c r="A10" s="1">
        <v>9</v>
      </c>
      <c r="B10" s="1" t="s">
        <v>34</v>
      </c>
      <c r="C10" s="1" t="str">
        <f t="shared" si="0"/>
        <v>Other</v>
      </c>
      <c r="D10" s="2">
        <v>21</v>
      </c>
      <c r="E10" s="2">
        <v>70</v>
      </c>
      <c r="F10" s="2">
        <v>30</v>
      </c>
      <c r="G10" s="1" t="s">
        <v>31</v>
      </c>
      <c r="H10" s="1" t="s">
        <v>20</v>
      </c>
      <c r="I10" s="1" t="s">
        <v>32</v>
      </c>
      <c r="J10" s="1" t="s">
        <v>22</v>
      </c>
      <c r="K10" s="1">
        <v>9</v>
      </c>
      <c r="L10" s="1" t="s">
        <v>36</v>
      </c>
      <c r="M10" s="1">
        <v>5</v>
      </c>
      <c r="N10" s="3">
        <v>43.130920000000003</v>
      </c>
      <c r="O10" s="3">
        <v>-71.315164999999993</v>
      </c>
      <c r="P10" s="4">
        <v>243.434</v>
      </c>
      <c r="Q10" s="4">
        <v>15718486.393999999</v>
      </c>
      <c r="R10" s="4">
        <v>2564807.9929999998</v>
      </c>
      <c r="S10" s="4">
        <v>243.434</v>
      </c>
    </row>
    <row r="11" spans="1:19" x14ac:dyDescent="0.25">
      <c r="A11" s="1">
        <v>10</v>
      </c>
      <c r="B11" s="1" t="s">
        <v>34</v>
      </c>
      <c r="C11" s="1" t="str">
        <f t="shared" si="0"/>
        <v>Other</v>
      </c>
      <c r="D11" s="2">
        <v>15</v>
      </c>
      <c r="E11" s="2">
        <v>70</v>
      </c>
      <c r="F11" s="2">
        <v>16</v>
      </c>
      <c r="G11" s="1" t="s">
        <v>31</v>
      </c>
      <c r="H11" s="1" t="s">
        <v>20</v>
      </c>
      <c r="I11" s="1" t="s">
        <v>32</v>
      </c>
      <c r="J11" s="1" t="s">
        <v>22</v>
      </c>
      <c r="K11" s="1">
        <v>10</v>
      </c>
      <c r="L11" s="1" t="s">
        <v>37</v>
      </c>
      <c r="M11" s="1">
        <v>5</v>
      </c>
      <c r="N11" s="3">
        <v>43.131106000000003</v>
      </c>
      <c r="O11" s="3">
        <v>-71.315287999999995</v>
      </c>
      <c r="P11" s="4">
        <v>254.923</v>
      </c>
      <c r="Q11" s="4">
        <v>15718670.744000001</v>
      </c>
      <c r="R11" s="4">
        <v>2564709.0869999998</v>
      </c>
      <c r="S11" s="4">
        <v>254.923</v>
      </c>
    </row>
    <row r="12" spans="1:19" x14ac:dyDescent="0.25">
      <c r="A12" s="1">
        <v>11</v>
      </c>
      <c r="B12" s="1" t="s">
        <v>24</v>
      </c>
      <c r="C12" s="1" t="str">
        <f t="shared" si="0"/>
        <v>Ash</v>
      </c>
      <c r="D12" s="2">
        <v>24</v>
      </c>
      <c r="E12" s="2">
        <v>70</v>
      </c>
      <c r="F12" s="2">
        <v>40</v>
      </c>
      <c r="G12" s="1" t="s">
        <v>19</v>
      </c>
      <c r="H12" s="1" t="s">
        <v>38</v>
      </c>
      <c r="I12" s="1" t="s">
        <v>39</v>
      </c>
      <c r="J12" s="1" t="s">
        <v>22</v>
      </c>
      <c r="K12" s="1">
        <v>11</v>
      </c>
      <c r="L12" s="1" t="s">
        <v>40</v>
      </c>
      <c r="M12" s="1">
        <v>5</v>
      </c>
      <c r="N12" s="3">
        <v>43.131174999999999</v>
      </c>
      <c r="O12" s="3">
        <v>-71.315386000000004</v>
      </c>
      <c r="P12" s="4">
        <v>262.12299999999999</v>
      </c>
      <c r="Q12" s="4">
        <v>15718737.506999999</v>
      </c>
      <c r="R12" s="4">
        <v>2564633.341</v>
      </c>
      <c r="S12" s="4">
        <v>262.12299999999999</v>
      </c>
    </row>
    <row r="13" spans="1:19" x14ac:dyDescent="0.25">
      <c r="A13" s="1">
        <v>12</v>
      </c>
      <c r="B13" s="1" t="s">
        <v>18</v>
      </c>
      <c r="C13" s="1" t="str">
        <f t="shared" si="0"/>
        <v>Ash</v>
      </c>
      <c r="D13" s="2">
        <v>14.2</v>
      </c>
      <c r="E13" s="2">
        <v>80</v>
      </c>
      <c r="F13" s="2">
        <v>29.7</v>
      </c>
      <c r="G13" s="1" t="s">
        <v>19</v>
      </c>
      <c r="H13" s="1" t="s">
        <v>38</v>
      </c>
      <c r="I13" s="1" t="s">
        <v>39</v>
      </c>
      <c r="J13" s="1" t="s">
        <v>22</v>
      </c>
      <c r="K13" s="1">
        <v>12</v>
      </c>
      <c r="L13" s="1" t="s">
        <v>41</v>
      </c>
      <c r="M13" s="1">
        <v>5</v>
      </c>
      <c r="N13" s="3">
        <v>43.131188999999999</v>
      </c>
      <c r="O13" s="3">
        <v>-71.315423999999993</v>
      </c>
      <c r="P13" s="4">
        <v>273.73399999999998</v>
      </c>
      <c r="Q13" s="4">
        <v>15718750.359999999</v>
      </c>
      <c r="R13" s="4">
        <v>2564604.7960000001</v>
      </c>
      <c r="S13" s="4">
        <v>273.73399999999998</v>
      </c>
    </row>
    <row r="14" spans="1:19" x14ac:dyDescent="0.25">
      <c r="A14" s="1">
        <v>13</v>
      </c>
      <c r="B14" s="1" t="s">
        <v>18</v>
      </c>
      <c r="C14" s="1" t="str">
        <f t="shared" si="0"/>
        <v>Ash</v>
      </c>
      <c r="D14" s="2">
        <v>9.1999999999999993</v>
      </c>
      <c r="E14" s="2">
        <v>70</v>
      </c>
      <c r="F14" s="2">
        <v>14</v>
      </c>
      <c r="G14" s="1" t="s">
        <v>19</v>
      </c>
      <c r="H14" s="1" t="s">
        <v>38</v>
      </c>
      <c r="I14" s="1" t="s">
        <v>39</v>
      </c>
      <c r="J14" s="1" t="s">
        <v>22</v>
      </c>
      <c r="K14" s="1">
        <v>13</v>
      </c>
      <c r="L14" s="1" t="s">
        <v>42</v>
      </c>
      <c r="M14" s="1">
        <v>5</v>
      </c>
      <c r="N14" s="3">
        <v>43.131168000000002</v>
      </c>
      <c r="O14" s="3">
        <v>-71.315455999999998</v>
      </c>
      <c r="P14" s="4">
        <v>266.43</v>
      </c>
      <c r="Q14" s="4">
        <v>15718727.736</v>
      </c>
      <c r="R14" s="4">
        <v>2564581.8369999998</v>
      </c>
      <c r="S14" s="4">
        <v>266.43</v>
      </c>
    </row>
    <row r="15" spans="1:19" x14ac:dyDescent="0.25">
      <c r="A15" s="1">
        <v>14</v>
      </c>
      <c r="B15" s="1" t="s">
        <v>18</v>
      </c>
      <c r="C15" s="1" t="str">
        <f t="shared" si="0"/>
        <v>Ash</v>
      </c>
      <c r="D15" s="2">
        <v>11.9</v>
      </c>
      <c r="E15" s="2">
        <v>90</v>
      </c>
      <c r="F15" s="2">
        <v>21.2</v>
      </c>
      <c r="G15" s="1" t="s">
        <v>19</v>
      </c>
      <c r="H15" s="1" t="s">
        <v>38</v>
      </c>
      <c r="I15" s="1" t="s">
        <v>39</v>
      </c>
      <c r="J15" s="1" t="s">
        <v>22</v>
      </c>
      <c r="K15" s="1">
        <v>14</v>
      </c>
      <c r="L15" s="1" t="s">
        <v>43</v>
      </c>
      <c r="M15" s="1">
        <v>5</v>
      </c>
      <c r="N15" s="3">
        <v>43.131166999999998</v>
      </c>
      <c r="O15" s="3">
        <v>-71.315460999999999</v>
      </c>
      <c r="P15" s="4">
        <v>263.69</v>
      </c>
      <c r="Q15" s="4">
        <v>15718726.893999999</v>
      </c>
      <c r="R15" s="4">
        <v>2564578.4109999998</v>
      </c>
      <c r="S15" s="4">
        <v>263.69</v>
      </c>
    </row>
    <row r="16" spans="1:19" x14ac:dyDescent="0.25">
      <c r="A16" s="1">
        <v>14</v>
      </c>
      <c r="B16" s="1" t="s">
        <v>18</v>
      </c>
      <c r="C16" s="1" t="str">
        <f t="shared" si="0"/>
        <v>Ash</v>
      </c>
      <c r="D16" s="2">
        <v>11.6</v>
      </c>
      <c r="E16" s="2">
        <v>80</v>
      </c>
      <c r="F16" s="2">
        <v>12.3</v>
      </c>
      <c r="G16" s="1" t="s">
        <v>19</v>
      </c>
      <c r="H16" s="1" t="s">
        <v>38</v>
      </c>
      <c r="I16" s="1" t="s">
        <v>39</v>
      </c>
      <c r="J16" s="1" t="s">
        <v>22</v>
      </c>
      <c r="K16" s="1">
        <v>15</v>
      </c>
      <c r="L16" s="1" t="s">
        <v>44</v>
      </c>
      <c r="M16" s="1">
        <v>5</v>
      </c>
      <c r="N16" s="3">
        <v>43.131171000000002</v>
      </c>
      <c r="O16" s="3">
        <v>-71.315518999999995</v>
      </c>
      <c r="P16" s="4">
        <v>256.99900000000002</v>
      </c>
      <c r="Q16" s="4">
        <v>15718729.15</v>
      </c>
      <c r="R16" s="4">
        <v>2564535.0490000001</v>
      </c>
      <c r="S16" s="4">
        <v>256.99900000000002</v>
      </c>
    </row>
    <row r="17" spans="1:19" x14ac:dyDescent="0.25">
      <c r="A17" s="1">
        <v>15</v>
      </c>
      <c r="B17" s="1" t="s">
        <v>18</v>
      </c>
      <c r="C17" s="1" t="str">
        <f t="shared" si="0"/>
        <v>Ash</v>
      </c>
      <c r="D17" s="2">
        <v>21.9</v>
      </c>
      <c r="E17" s="2">
        <v>75</v>
      </c>
      <c r="F17" s="2">
        <v>12.5</v>
      </c>
      <c r="G17" s="1" t="s">
        <v>19</v>
      </c>
      <c r="H17" s="1" t="s">
        <v>38</v>
      </c>
      <c r="I17" s="1" t="s">
        <v>39</v>
      </c>
      <c r="J17" s="1" t="s">
        <v>22</v>
      </c>
      <c r="K17" s="1">
        <v>16</v>
      </c>
      <c r="L17" s="1" t="s">
        <v>45</v>
      </c>
      <c r="M17" s="1">
        <v>5</v>
      </c>
      <c r="N17" s="3">
        <v>43.131174000000001</v>
      </c>
      <c r="O17" s="3">
        <v>-71.315566000000004</v>
      </c>
      <c r="P17" s="4">
        <v>263.80599999999998</v>
      </c>
      <c r="Q17" s="4">
        <v>15718730.776000001</v>
      </c>
      <c r="R17" s="4">
        <v>2564500.0359999998</v>
      </c>
      <c r="S17" s="4">
        <v>263.80599999999998</v>
      </c>
    </row>
    <row r="18" spans="1:19" x14ac:dyDescent="0.25">
      <c r="A18" s="1">
        <v>16</v>
      </c>
      <c r="B18" s="1" t="s">
        <v>18</v>
      </c>
      <c r="C18" s="1" t="str">
        <f t="shared" si="0"/>
        <v>Ash</v>
      </c>
      <c r="D18" s="2">
        <v>21.5</v>
      </c>
      <c r="E18" s="2">
        <v>80</v>
      </c>
      <c r="F18" s="2">
        <v>31</v>
      </c>
      <c r="G18" s="1" t="s">
        <v>19</v>
      </c>
      <c r="H18" s="1" t="s">
        <v>38</v>
      </c>
      <c r="I18" s="1" t="s">
        <v>39</v>
      </c>
      <c r="J18" s="1" t="s">
        <v>22</v>
      </c>
      <c r="K18" s="1">
        <v>17</v>
      </c>
      <c r="L18" s="1" t="s">
        <v>46</v>
      </c>
      <c r="M18" s="1">
        <v>5</v>
      </c>
      <c r="N18" s="3">
        <v>43.131169999999997</v>
      </c>
      <c r="O18" s="3">
        <v>-71.315580999999995</v>
      </c>
      <c r="P18" s="4">
        <v>270.60000000000002</v>
      </c>
      <c r="Q18" s="4">
        <v>15718726.696</v>
      </c>
      <c r="R18" s="4">
        <v>2564489.0129999998</v>
      </c>
      <c r="S18" s="4">
        <v>270.60000000000002</v>
      </c>
    </row>
    <row r="19" spans="1:19" x14ac:dyDescent="0.25">
      <c r="A19" s="1">
        <v>17</v>
      </c>
      <c r="B19" s="1" t="s">
        <v>18</v>
      </c>
      <c r="C19" s="1" t="str">
        <f t="shared" si="0"/>
        <v>Ash</v>
      </c>
      <c r="D19" s="2">
        <v>27</v>
      </c>
      <c r="E19" s="2">
        <v>85</v>
      </c>
      <c r="F19" s="2">
        <v>33</v>
      </c>
      <c r="G19" s="1" t="s">
        <v>19</v>
      </c>
      <c r="H19" s="1" t="s">
        <v>38</v>
      </c>
      <c r="I19" s="1" t="s">
        <v>39</v>
      </c>
      <c r="J19" s="1" t="s">
        <v>22</v>
      </c>
      <c r="K19" s="1">
        <v>18</v>
      </c>
      <c r="L19" s="1" t="s">
        <v>47</v>
      </c>
      <c r="M19" s="1">
        <v>5</v>
      </c>
      <c r="N19" s="3">
        <v>43.131132999999998</v>
      </c>
      <c r="O19" s="3">
        <v>-71.315579999999997</v>
      </c>
      <c r="P19" s="4">
        <v>263.512</v>
      </c>
      <c r="Q19" s="4">
        <v>15718688.375</v>
      </c>
      <c r="R19" s="4">
        <v>2564491.4479999999</v>
      </c>
      <c r="S19" s="4">
        <v>263.512</v>
      </c>
    </row>
    <row r="20" spans="1:19" x14ac:dyDescent="0.25">
      <c r="A20" s="1">
        <v>18</v>
      </c>
      <c r="B20" s="1" t="s">
        <v>18</v>
      </c>
      <c r="C20" s="1" t="str">
        <f t="shared" si="0"/>
        <v>Ash</v>
      </c>
      <c r="D20" s="2">
        <v>11.5</v>
      </c>
      <c r="E20" s="2">
        <v>83</v>
      </c>
      <c r="F20" s="2">
        <v>14</v>
      </c>
      <c r="G20" s="1" t="s">
        <v>19</v>
      </c>
      <c r="H20" s="1" t="s">
        <v>38</v>
      </c>
      <c r="I20" s="1" t="s">
        <v>39</v>
      </c>
      <c r="J20" s="1" t="s">
        <v>22</v>
      </c>
      <c r="K20" s="1">
        <v>19</v>
      </c>
      <c r="L20" s="1" t="s">
        <v>48</v>
      </c>
      <c r="M20" s="1">
        <v>5</v>
      </c>
      <c r="N20" s="3">
        <v>43.131118999999998</v>
      </c>
      <c r="O20" s="3">
        <v>-71.315580999999995</v>
      </c>
      <c r="P20" s="4">
        <v>260.18799999999999</v>
      </c>
      <c r="Q20" s="4">
        <v>15718674.943</v>
      </c>
      <c r="R20" s="4">
        <v>2564491.659</v>
      </c>
      <c r="S20" s="4">
        <v>260.18799999999999</v>
      </c>
    </row>
    <row r="21" spans="1:19" x14ac:dyDescent="0.25">
      <c r="A21" s="1">
        <v>19</v>
      </c>
      <c r="B21" s="1" t="s">
        <v>18</v>
      </c>
      <c r="C21" s="1" t="str">
        <f t="shared" si="0"/>
        <v>Ash</v>
      </c>
      <c r="D21" s="2">
        <v>14.4</v>
      </c>
      <c r="E21" s="2">
        <v>90</v>
      </c>
      <c r="F21" s="2">
        <v>23</v>
      </c>
      <c r="G21" s="1" t="s">
        <v>19</v>
      </c>
      <c r="H21" s="1" t="s">
        <v>38</v>
      </c>
      <c r="I21" s="1" t="s">
        <v>39</v>
      </c>
      <c r="J21" s="1" t="s">
        <v>22</v>
      </c>
      <c r="K21" s="1">
        <v>20</v>
      </c>
      <c r="L21" s="1" t="s">
        <v>49</v>
      </c>
      <c r="M21" s="1">
        <v>5</v>
      </c>
      <c r="N21" s="3">
        <v>43.131117000000003</v>
      </c>
      <c r="O21" s="3">
        <v>-71.315546999999995</v>
      </c>
      <c r="P21" s="4">
        <v>253.59899999999999</v>
      </c>
      <c r="Q21" s="4">
        <v>15718674.106000001</v>
      </c>
      <c r="R21" s="4">
        <v>2564516.7319999998</v>
      </c>
      <c r="S21" s="4">
        <v>253.59899999999999</v>
      </c>
    </row>
    <row r="22" spans="1:19" x14ac:dyDescent="0.25">
      <c r="A22" s="1">
        <v>20</v>
      </c>
      <c r="B22" s="1" t="s">
        <v>18</v>
      </c>
      <c r="C22" s="1" t="str">
        <f t="shared" si="0"/>
        <v>Ash</v>
      </c>
      <c r="D22" s="2">
        <v>20.8</v>
      </c>
      <c r="E22" s="2">
        <v>78</v>
      </c>
      <c r="F22" s="2">
        <v>25</v>
      </c>
      <c r="G22" s="1" t="s">
        <v>19</v>
      </c>
      <c r="H22" s="1" t="s">
        <v>38</v>
      </c>
      <c r="I22" s="1" t="s">
        <v>39</v>
      </c>
      <c r="J22" s="1" t="s">
        <v>22</v>
      </c>
      <c r="K22" s="1">
        <v>21</v>
      </c>
      <c r="L22" s="1" t="s">
        <v>50</v>
      </c>
      <c r="M22" s="1">
        <v>5</v>
      </c>
      <c r="N22" s="3">
        <v>43.131095999999999</v>
      </c>
      <c r="O22" s="3">
        <v>-71.315535999999994</v>
      </c>
      <c r="P22" s="4">
        <v>258.19400000000002</v>
      </c>
      <c r="Q22" s="4">
        <v>15718653.046</v>
      </c>
      <c r="R22" s="4">
        <v>2564525.8659999999</v>
      </c>
      <c r="S22" s="4">
        <v>258.19400000000002</v>
      </c>
    </row>
    <row r="23" spans="1:19" x14ac:dyDescent="0.25">
      <c r="A23" s="1">
        <v>22</v>
      </c>
      <c r="B23" s="1" t="s">
        <v>18</v>
      </c>
      <c r="C23" s="1" t="str">
        <f t="shared" si="0"/>
        <v>Ash</v>
      </c>
      <c r="D23" s="2">
        <v>16.3</v>
      </c>
      <c r="E23" s="2">
        <v>88</v>
      </c>
      <c r="F23" s="2">
        <v>19.399999999999999</v>
      </c>
      <c r="G23" s="1" t="s">
        <v>19</v>
      </c>
      <c r="H23" s="1" t="s">
        <v>38</v>
      </c>
      <c r="I23" s="1" t="s">
        <v>39</v>
      </c>
      <c r="J23" s="1" t="s">
        <v>22</v>
      </c>
      <c r="K23" s="1">
        <v>22</v>
      </c>
      <c r="L23" s="1" t="s">
        <v>51</v>
      </c>
      <c r="M23" s="1">
        <v>5</v>
      </c>
      <c r="N23" s="3">
        <v>43.131089000000003</v>
      </c>
      <c r="O23" s="3">
        <v>-71.315548000000007</v>
      </c>
      <c r="P23" s="4">
        <v>267.28100000000001</v>
      </c>
      <c r="Q23" s="4">
        <v>15718645.757999999</v>
      </c>
      <c r="R23" s="4">
        <v>2564517.3730000001</v>
      </c>
      <c r="S23" s="4">
        <v>267.28100000000001</v>
      </c>
    </row>
    <row r="24" spans="1:19" x14ac:dyDescent="0.25">
      <c r="A24" s="1">
        <v>23</v>
      </c>
      <c r="B24" s="1" t="s">
        <v>18</v>
      </c>
      <c r="C24" s="1" t="str">
        <f t="shared" si="0"/>
        <v>Ash</v>
      </c>
      <c r="D24" s="2">
        <v>22</v>
      </c>
      <c r="E24" s="2">
        <v>88.1</v>
      </c>
      <c r="F24" s="2">
        <v>25</v>
      </c>
      <c r="G24" s="1" t="s">
        <v>19</v>
      </c>
      <c r="H24" s="1" t="s">
        <v>38</v>
      </c>
      <c r="I24" s="1" t="s">
        <v>52</v>
      </c>
      <c r="J24" s="1" t="s">
        <v>22</v>
      </c>
      <c r="K24" s="1">
        <v>23</v>
      </c>
      <c r="L24" s="1" t="s">
        <v>53</v>
      </c>
      <c r="M24" s="1">
        <v>5</v>
      </c>
      <c r="N24" s="3">
        <v>43.131064000000002</v>
      </c>
      <c r="O24" s="3">
        <v>-71.315539999999999</v>
      </c>
      <c r="P24" s="4">
        <v>265.91699999999997</v>
      </c>
      <c r="Q24" s="4">
        <v>15718619.880000001</v>
      </c>
      <c r="R24" s="4">
        <v>2564524.1310000001</v>
      </c>
      <c r="S24" s="4">
        <v>265.91699999999997</v>
      </c>
    </row>
    <row r="25" spans="1:19" x14ac:dyDescent="0.25">
      <c r="A25" s="1">
        <v>24</v>
      </c>
      <c r="B25" s="1" t="s">
        <v>18</v>
      </c>
      <c r="C25" s="1" t="str">
        <f t="shared" si="0"/>
        <v>Ash</v>
      </c>
      <c r="D25" s="2">
        <v>15.4</v>
      </c>
      <c r="E25" s="2">
        <v>75</v>
      </c>
      <c r="F25" s="2">
        <v>18</v>
      </c>
      <c r="G25" s="1" t="s">
        <v>19</v>
      </c>
      <c r="H25" s="1" t="s">
        <v>20</v>
      </c>
      <c r="I25" s="1" t="s">
        <v>39</v>
      </c>
      <c r="J25" s="1" t="s">
        <v>22</v>
      </c>
      <c r="K25" s="1">
        <v>24</v>
      </c>
      <c r="L25" s="1" t="s">
        <v>54</v>
      </c>
      <c r="M25" s="1">
        <v>5</v>
      </c>
      <c r="N25" s="3">
        <v>43.131067999999999</v>
      </c>
      <c r="O25" s="3">
        <v>-71.315510000000003</v>
      </c>
      <c r="P25" s="4">
        <v>254.26400000000001</v>
      </c>
      <c r="Q25" s="4">
        <v>15718625.024</v>
      </c>
      <c r="R25" s="4">
        <v>2564545.838</v>
      </c>
      <c r="S25" s="4">
        <v>254.26400000000001</v>
      </c>
    </row>
    <row r="26" spans="1:19" x14ac:dyDescent="0.25">
      <c r="A26" s="1">
        <v>25</v>
      </c>
      <c r="B26" s="1" t="s">
        <v>18</v>
      </c>
      <c r="C26" s="1" t="str">
        <f t="shared" si="0"/>
        <v>Ash</v>
      </c>
      <c r="D26" s="2">
        <v>21</v>
      </c>
      <c r="E26" s="2">
        <v>84</v>
      </c>
      <c r="F26" s="2">
        <v>24.6</v>
      </c>
      <c r="G26" s="1" t="s">
        <v>19</v>
      </c>
      <c r="H26" s="1" t="s">
        <v>20</v>
      </c>
      <c r="I26" s="1" t="s">
        <v>39</v>
      </c>
      <c r="J26" s="1" t="s">
        <v>22</v>
      </c>
      <c r="K26" s="1">
        <v>25</v>
      </c>
      <c r="L26" s="1" t="s">
        <v>55</v>
      </c>
      <c r="M26" s="1">
        <v>5</v>
      </c>
      <c r="N26" s="3">
        <v>43.131059999999998</v>
      </c>
      <c r="O26" s="3">
        <v>-71.315484999999995</v>
      </c>
      <c r="P26" s="4">
        <v>266.63299999999998</v>
      </c>
      <c r="Q26" s="4">
        <v>15718617.467</v>
      </c>
      <c r="R26" s="4">
        <v>2564565.1230000001</v>
      </c>
      <c r="S26" s="4">
        <v>266.63299999999998</v>
      </c>
    </row>
    <row r="27" spans="1:19" x14ac:dyDescent="0.25">
      <c r="A27" s="1">
        <v>26</v>
      </c>
      <c r="B27" s="1" t="s">
        <v>34</v>
      </c>
      <c r="C27" s="1" t="str">
        <f t="shared" si="0"/>
        <v>Other</v>
      </c>
      <c r="D27" s="2">
        <v>11</v>
      </c>
      <c r="E27" s="2">
        <v>60</v>
      </c>
      <c r="F27" s="2">
        <v>21</v>
      </c>
      <c r="G27" s="1" t="s">
        <v>31</v>
      </c>
      <c r="H27" s="1" t="s">
        <v>20</v>
      </c>
      <c r="I27" s="1" t="s">
        <v>32</v>
      </c>
      <c r="J27" s="1" t="s">
        <v>22</v>
      </c>
      <c r="K27" s="1">
        <v>26</v>
      </c>
      <c r="L27" s="1" t="s">
        <v>56</v>
      </c>
      <c r="M27" s="1">
        <v>5</v>
      </c>
      <c r="N27" s="3">
        <v>43.131039000000001</v>
      </c>
      <c r="O27" s="3">
        <v>-71.315477999999999</v>
      </c>
      <c r="P27" s="4">
        <v>272.59899999999999</v>
      </c>
      <c r="Q27" s="4">
        <v>15718597.288000001</v>
      </c>
      <c r="R27" s="4">
        <v>2564571.1850000001</v>
      </c>
      <c r="S27" s="4">
        <v>272.59899999999999</v>
      </c>
    </row>
    <row r="28" spans="1:19" x14ac:dyDescent="0.25">
      <c r="A28" s="1">
        <v>27</v>
      </c>
      <c r="B28" s="1" t="s">
        <v>34</v>
      </c>
      <c r="C28" s="1" t="str">
        <f t="shared" si="0"/>
        <v>Other</v>
      </c>
      <c r="D28" s="2">
        <v>15</v>
      </c>
      <c r="E28" s="2">
        <v>65</v>
      </c>
      <c r="F28" s="2">
        <v>22</v>
      </c>
      <c r="G28" s="1" t="s">
        <v>31</v>
      </c>
      <c r="H28" s="1" t="s">
        <v>20</v>
      </c>
      <c r="I28" s="1" t="s">
        <v>32</v>
      </c>
      <c r="J28" s="1" t="s">
        <v>22</v>
      </c>
      <c r="K28" s="1">
        <v>27</v>
      </c>
      <c r="L28" s="1" t="s">
        <v>57</v>
      </c>
      <c r="M28" s="1">
        <v>5</v>
      </c>
      <c r="N28" s="3">
        <v>43.131048</v>
      </c>
      <c r="O28" s="3">
        <v>-71.315449999999998</v>
      </c>
      <c r="P28" s="4">
        <v>269.52100000000002</v>
      </c>
      <c r="Q28" s="4">
        <v>15718606.344000001</v>
      </c>
      <c r="R28" s="4">
        <v>2564591.5469999998</v>
      </c>
      <c r="S28" s="4">
        <v>269.52100000000002</v>
      </c>
    </row>
    <row r="29" spans="1:19" x14ac:dyDescent="0.25">
      <c r="A29" s="1">
        <v>28</v>
      </c>
      <c r="B29" s="1" t="s">
        <v>34</v>
      </c>
      <c r="C29" s="1" t="str">
        <f t="shared" si="0"/>
        <v>Other</v>
      </c>
      <c r="D29" s="2">
        <v>8.8000000000000007</v>
      </c>
      <c r="E29" s="2">
        <v>50</v>
      </c>
      <c r="F29" s="2">
        <v>15</v>
      </c>
      <c r="G29" s="1" t="s">
        <v>31</v>
      </c>
      <c r="H29" s="1" t="s">
        <v>20</v>
      </c>
      <c r="I29" s="1" t="s">
        <v>32</v>
      </c>
      <c r="J29" s="1" t="s">
        <v>22</v>
      </c>
      <c r="K29" s="1">
        <v>28</v>
      </c>
      <c r="L29" s="1" t="s">
        <v>58</v>
      </c>
      <c r="M29" s="1">
        <v>5</v>
      </c>
      <c r="N29" s="3">
        <v>43.131042000000001</v>
      </c>
      <c r="O29" s="3">
        <v>-71.315450999999996</v>
      </c>
      <c r="P29" s="4">
        <v>266.02699999999999</v>
      </c>
      <c r="Q29" s="4">
        <v>15718600.398</v>
      </c>
      <c r="R29" s="4">
        <v>2564591.2540000002</v>
      </c>
      <c r="S29" s="4">
        <v>266.02699999999999</v>
      </c>
    </row>
    <row r="30" spans="1:19" x14ac:dyDescent="0.25">
      <c r="A30" s="1">
        <v>29</v>
      </c>
      <c r="B30" s="1" t="s">
        <v>34</v>
      </c>
      <c r="C30" s="1" t="str">
        <f t="shared" si="0"/>
        <v>Other</v>
      </c>
      <c r="D30" s="2">
        <v>12</v>
      </c>
      <c r="E30" s="2">
        <v>65</v>
      </c>
      <c r="F30" s="2">
        <v>14</v>
      </c>
      <c r="G30" s="1" t="s">
        <v>31</v>
      </c>
      <c r="H30" s="1" t="s">
        <v>20</v>
      </c>
      <c r="I30" s="1" t="s">
        <v>32</v>
      </c>
      <c r="J30" s="1" t="s">
        <v>22</v>
      </c>
      <c r="K30" s="1">
        <v>29</v>
      </c>
      <c r="L30" s="1" t="s">
        <v>59</v>
      </c>
      <c r="M30" s="1">
        <v>5</v>
      </c>
      <c r="N30" s="3">
        <v>43.131107</v>
      </c>
      <c r="O30" s="3">
        <v>-71.315483</v>
      </c>
      <c r="P30" s="4">
        <v>262.68</v>
      </c>
      <c r="Q30" s="4">
        <v>15718665.926999999</v>
      </c>
      <c r="R30" s="4">
        <v>2564564.753</v>
      </c>
      <c r="S30" s="4">
        <v>262.68</v>
      </c>
    </row>
    <row r="31" spans="1:19" x14ac:dyDescent="0.25">
      <c r="A31" s="1">
        <v>30</v>
      </c>
      <c r="B31" s="1" t="s">
        <v>34</v>
      </c>
      <c r="C31" s="1" t="str">
        <f t="shared" si="0"/>
        <v>Other</v>
      </c>
      <c r="D31" s="2">
        <v>15</v>
      </c>
      <c r="E31" s="2">
        <v>70</v>
      </c>
      <c r="F31" s="2">
        <v>24</v>
      </c>
      <c r="G31" s="1" t="s">
        <v>31</v>
      </c>
      <c r="H31" s="1" t="s">
        <v>20</v>
      </c>
      <c r="I31" s="1" t="s">
        <v>32</v>
      </c>
      <c r="J31" s="1" t="s">
        <v>22</v>
      </c>
      <c r="K31" s="1">
        <v>30</v>
      </c>
      <c r="L31" s="1" t="s">
        <v>60</v>
      </c>
      <c r="M31" s="1">
        <v>5</v>
      </c>
      <c r="N31" s="3">
        <v>43.131107999999998</v>
      </c>
      <c r="O31" s="3">
        <v>-71.315443999999999</v>
      </c>
      <c r="P31" s="4">
        <v>265.87900000000002</v>
      </c>
      <c r="Q31" s="4">
        <v>15718667.530999999</v>
      </c>
      <c r="R31" s="4">
        <v>2564593.5120000001</v>
      </c>
      <c r="S31" s="4">
        <v>265.87900000000002</v>
      </c>
    </row>
    <row r="32" spans="1:19" x14ac:dyDescent="0.25">
      <c r="A32" s="1">
        <v>31</v>
      </c>
      <c r="B32" s="1" t="s">
        <v>18</v>
      </c>
      <c r="C32" s="1" t="str">
        <f t="shared" si="0"/>
        <v>Ash</v>
      </c>
      <c r="D32" s="2">
        <v>16.399999999999999</v>
      </c>
      <c r="E32" s="2">
        <v>76</v>
      </c>
      <c r="F32" s="2">
        <v>21.6</v>
      </c>
      <c r="G32" s="1" t="s">
        <v>19</v>
      </c>
      <c r="H32" s="1" t="s">
        <v>20</v>
      </c>
      <c r="I32" s="1" t="s">
        <v>21</v>
      </c>
      <c r="J32" s="1" t="s">
        <v>22</v>
      </c>
      <c r="K32" s="1">
        <v>31</v>
      </c>
      <c r="L32" s="1" t="s">
        <v>61</v>
      </c>
      <c r="M32" s="1">
        <v>5</v>
      </c>
      <c r="N32" s="3">
        <v>43.131072000000003</v>
      </c>
      <c r="O32" s="3">
        <v>-71.315537000000006</v>
      </c>
      <c r="P32" s="4">
        <v>254.28399999999999</v>
      </c>
      <c r="Q32" s="4">
        <v>15718628.241</v>
      </c>
      <c r="R32" s="4">
        <v>2564525.77</v>
      </c>
      <c r="S32" s="4">
        <v>254.28399999999999</v>
      </c>
    </row>
    <row r="33" spans="1:19" x14ac:dyDescent="0.25">
      <c r="A33" s="1">
        <v>32</v>
      </c>
      <c r="B33" s="1" t="s">
        <v>34</v>
      </c>
      <c r="C33" s="1" t="str">
        <f t="shared" si="0"/>
        <v>Other</v>
      </c>
      <c r="D33" s="2">
        <v>17</v>
      </c>
      <c r="E33" s="2">
        <v>75</v>
      </c>
      <c r="F33" s="2">
        <v>25</v>
      </c>
      <c r="G33" s="1" t="s">
        <v>31</v>
      </c>
      <c r="H33" s="1" t="s">
        <v>20</v>
      </c>
      <c r="I33" s="1" t="s">
        <v>32</v>
      </c>
      <c r="J33" s="1" t="s">
        <v>22</v>
      </c>
      <c r="K33" s="1">
        <v>32</v>
      </c>
      <c r="L33" s="1" t="s">
        <v>62</v>
      </c>
      <c r="M33" s="1">
        <v>5</v>
      </c>
      <c r="N33" s="3">
        <v>43.131056000000001</v>
      </c>
      <c r="O33" s="3">
        <v>-71.315580999999995</v>
      </c>
      <c r="P33" s="4">
        <v>254.59100000000001</v>
      </c>
      <c r="Q33" s="4">
        <v>15718611.357999999</v>
      </c>
      <c r="R33" s="4">
        <v>2564494.2560000001</v>
      </c>
      <c r="S33" s="4">
        <v>254.59100000000001</v>
      </c>
    </row>
    <row r="34" spans="1:19" x14ac:dyDescent="0.25">
      <c r="A34" s="1">
        <v>101</v>
      </c>
      <c r="B34" s="1" t="s">
        <v>24</v>
      </c>
      <c r="C34" s="1" t="str">
        <f t="shared" si="0"/>
        <v>Ash</v>
      </c>
      <c r="D34" s="2">
        <v>8.1999999999999993</v>
      </c>
      <c r="E34" s="2">
        <v>32.5</v>
      </c>
      <c r="F34" s="2">
        <v>12.3</v>
      </c>
      <c r="G34" s="1" t="s">
        <v>19</v>
      </c>
      <c r="H34" s="1" t="s">
        <v>20</v>
      </c>
      <c r="I34" s="1" t="s">
        <v>63</v>
      </c>
      <c r="J34" s="1" t="s">
        <v>22</v>
      </c>
      <c r="K34" s="1">
        <v>33</v>
      </c>
      <c r="L34" s="1" t="s">
        <v>64</v>
      </c>
      <c r="M34" s="1">
        <v>5</v>
      </c>
      <c r="N34" s="3">
        <v>43.063445999999999</v>
      </c>
      <c r="O34" s="3">
        <v>-71.273618999999997</v>
      </c>
      <c r="P34" s="4">
        <v>225.512</v>
      </c>
      <c r="Q34" s="4">
        <v>15679324.153999999</v>
      </c>
      <c r="R34" s="4">
        <v>2585409.1129999999</v>
      </c>
      <c r="S34" s="4">
        <v>225.512</v>
      </c>
    </row>
    <row r="35" spans="1:19" x14ac:dyDescent="0.25">
      <c r="A35" s="1">
        <v>102</v>
      </c>
      <c r="B35" s="1" t="s">
        <v>24</v>
      </c>
      <c r="C35" s="1" t="str">
        <f t="shared" si="0"/>
        <v>Ash</v>
      </c>
      <c r="D35" s="2">
        <v>7.6</v>
      </c>
      <c r="E35" s="2">
        <v>54</v>
      </c>
      <c r="F35" s="2">
        <v>15.9</v>
      </c>
      <c r="G35" s="1" t="s">
        <v>19</v>
      </c>
      <c r="H35" s="1" t="s">
        <v>20</v>
      </c>
      <c r="I35" s="1" t="s">
        <v>63</v>
      </c>
      <c r="J35" s="1" t="s">
        <v>22</v>
      </c>
      <c r="K35" s="1">
        <v>34</v>
      </c>
      <c r="L35" s="1" t="s">
        <v>65</v>
      </c>
      <c r="M35" s="1">
        <v>5</v>
      </c>
      <c r="N35" s="3">
        <v>43.063417000000001</v>
      </c>
      <c r="O35" s="3">
        <v>-71.273695000000004</v>
      </c>
      <c r="P35" s="4">
        <v>215.982</v>
      </c>
      <c r="Q35" s="4">
        <v>15679292.616</v>
      </c>
      <c r="R35" s="4">
        <v>2585354.2209999999</v>
      </c>
      <c r="S35" s="4">
        <v>215.982</v>
      </c>
    </row>
    <row r="36" spans="1:19" x14ac:dyDescent="0.25">
      <c r="A36" s="1">
        <v>102</v>
      </c>
      <c r="B36" s="1" t="s">
        <v>18</v>
      </c>
      <c r="C36" s="1" t="str">
        <f t="shared" si="0"/>
        <v>Ash</v>
      </c>
      <c r="D36" s="2">
        <v>6</v>
      </c>
      <c r="E36" s="2">
        <v>53</v>
      </c>
      <c r="F36" s="2">
        <v>15</v>
      </c>
      <c r="G36" s="1" t="s">
        <v>19</v>
      </c>
      <c r="H36" s="1" t="s">
        <v>20</v>
      </c>
      <c r="I36" s="1" t="s">
        <v>63</v>
      </c>
      <c r="J36" s="1" t="s">
        <v>22</v>
      </c>
      <c r="K36" s="1">
        <v>35</v>
      </c>
      <c r="L36" s="1" t="s">
        <v>66</v>
      </c>
      <c r="M36" s="1">
        <v>5</v>
      </c>
      <c r="N36" s="3">
        <v>43.063408000000003</v>
      </c>
      <c r="O36" s="3">
        <v>-71.273717000000005</v>
      </c>
      <c r="P36" s="4">
        <v>216.22</v>
      </c>
      <c r="Q36" s="4">
        <v>15679282.622</v>
      </c>
      <c r="R36" s="4">
        <v>2585338.5750000002</v>
      </c>
      <c r="S36" s="4">
        <v>216.22</v>
      </c>
    </row>
    <row r="37" spans="1:19" x14ac:dyDescent="0.25">
      <c r="A37" s="1">
        <v>103</v>
      </c>
      <c r="B37" s="1" t="s">
        <v>24</v>
      </c>
      <c r="C37" s="1" t="str">
        <f t="shared" si="0"/>
        <v>Ash</v>
      </c>
      <c r="D37" s="2">
        <v>10.3</v>
      </c>
      <c r="E37" s="2">
        <v>65</v>
      </c>
      <c r="F37" s="2">
        <v>20</v>
      </c>
      <c r="G37" s="1" t="s">
        <v>19</v>
      </c>
      <c r="H37" s="1" t="s">
        <v>20</v>
      </c>
      <c r="I37" s="1" t="s">
        <v>39</v>
      </c>
      <c r="J37" s="1" t="s">
        <v>22</v>
      </c>
      <c r="K37" s="1">
        <v>36</v>
      </c>
      <c r="L37" s="1" t="s">
        <v>67</v>
      </c>
      <c r="M37" s="1">
        <v>5</v>
      </c>
      <c r="N37" s="3">
        <v>43.063406000000001</v>
      </c>
      <c r="O37" s="3">
        <v>-71.273730999999998</v>
      </c>
      <c r="P37" s="4">
        <v>219.24700000000001</v>
      </c>
      <c r="Q37" s="4">
        <v>15679280.460000001</v>
      </c>
      <c r="R37" s="4">
        <v>2585327.702</v>
      </c>
      <c r="S37" s="4">
        <v>219.24700000000001</v>
      </c>
    </row>
    <row r="38" spans="1:19" x14ac:dyDescent="0.25">
      <c r="A38" s="1">
        <v>104</v>
      </c>
      <c r="B38" s="1" t="s">
        <v>24</v>
      </c>
      <c r="C38" s="1" t="str">
        <f t="shared" si="0"/>
        <v>Ash</v>
      </c>
      <c r="D38" s="2">
        <v>7</v>
      </c>
      <c r="E38" s="2">
        <v>45</v>
      </c>
      <c r="F38" s="2">
        <v>9.8000000000000007</v>
      </c>
      <c r="G38" s="1" t="s">
        <v>19</v>
      </c>
      <c r="H38" s="1" t="s">
        <v>20</v>
      </c>
      <c r="I38" s="1" t="s">
        <v>63</v>
      </c>
      <c r="J38" s="1" t="s">
        <v>22</v>
      </c>
      <c r="K38" s="1">
        <v>37</v>
      </c>
      <c r="L38" s="1" t="s">
        <v>68</v>
      </c>
      <c r="M38" s="1">
        <v>5</v>
      </c>
      <c r="N38" s="3">
        <v>43.063431999999999</v>
      </c>
      <c r="O38" s="3">
        <v>-71.273735000000002</v>
      </c>
      <c r="P38" s="4">
        <v>213.59399999999999</v>
      </c>
      <c r="Q38" s="4">
        <v>15679306.551000001</v>
      </c>
      <c r="R38" s="4">
        <v>2585323.9449999998</v>
      </c>
      <c r="S38" s="4">
        <v>213.59399999999999</v>
      </c>
    </row>
    <row r="39" spans="1:19" x14ac:dyDescent="0.25">
      <c r="A39" s="1">
        <v>105</v>
      </c>
      <c r="B39" s="1" t="s">
        <v>24</v>
      </c>
      <c r="C39" s="1" t="str">
        <f t="shared" si="0"/>
        <v>Ash</v>
      </c>
      <c r="D39" s="2">
        <v>8.1</v>
      </c>
      <c r="E39" s="2">
        <v>44</v>
      </c>
      <c r="F39" s="2">
        <v>15.6</v>
      </c>
      <c r="G39" s="1" t="s">
        <v>19</v>
      </c>
      <c r="H39" s="1" t="s">
        <v>20</v>
      </c>
      <c r="I39" s="1" t="s">
        <v>63</v>
      </c>
      <c r="J39" s="1" t="s">
        <v>22</v>
      </c>
      <c r="K39" s="1">
        <v>38</v>
      </c>
      <c r="L39" s="1" t="s">
        <v>69</v>
      </c>
      <c r="M39" s="1">
        <v>5</v>
      </c>
      <c r="N39" s="3">
        <v>43.063428000000002</v>
      </c>
      <c r="O39" s="3">
        <v>-71.273739000000006</v>
      </c>
      <c r="P39" s="4">
        <v>216.92400000000001</v>
      </c>
      <c r="Q39" s="4">
        <v>15679302.274</v>
      </c>
      <c r="R39" s="4">
        <v>2585321.52</v>
      </c>
      <c r="S39" s="4">
        <v>216.92400000000001</v>
      </c>
    </row>
    <row r="40" spans="1:19" x14ac:dyDescent="0.25">
      <c r="A40" s="1">
        <v>106</v>
      </c>
      <c r="B40" s="1" t="s">
        <v>24</v>
      </c>
      <c r="C40" s="1" t="str">
        <f t="shared" si="0"/>
        <v>Ash</v>
      </c>
      <c r="D40" s="2">
        <v>7.6</v>
      </c>
      <c r="E40" s="2">
        <v>43</v>
      </c>
      <c r="F40" s="2">
        <v>15</v>
      </c>
      <c r="G40" s="1" t="s">
        <v>19</v>
      </c>
      <c r="H40" s="1" t="s">
        <v>20</v>
      </c>
      <c r="I40" s="1" t="s">
        <v>63</v>
      </c>
      <c r="J40" s="1" t="s">
        <v>22</v>
      </c>
      <c r="K40" s="1">
        <v>39</v>
      </c>
      <c r="L40" s="1" t="s">
        <v>70</v>
      </c>
      <c r="M40" s="1">
        <v>5</v>
      </c>
      <c r="N40" s="3">
        <v>43.063431000000001</v>
      </c>
      <c r="O40" s="3">
        <v>-71.273786999999999</v>
      </c>
      <c r="P40" s="4">
        <v>215.874</v>
      </c>
      <c r="Q40" s="4">
        <v>15679303.221000001</v>
      </c>
      <c r="R40" s="4">
        <v>2585285.2069999999</v>
      </c>
      <c r="S40" s="4">
        <v>215.874</v>
      </c>
    </row>
    <row r="41" spans="1:19" x14ac:dyDescent="0.25">
      <c r="A41" s="1">
        <v>107</v>
      </c>
      <c r="B41" s="1" t="s">
        <v>24</v>
      </c>
      <c r="C41" s="1" t="str">
        <f t="shared" si="0"/>
        <v>Ash</v>
      </c>
      <c r="D41" s="2">
        <v>6.1</v>
      </c>
      <c r="E41" s="2">
        <v>37</v>
      </c>
      <c r="F41" s="2">
        <v>15.7</v>
      </c>
      <c r="G41" s="1" t="s">
        <v>19</v>
      </c>
      <c r="H41" s="1" t="s">
        <v>20</v>
      </c>
      <c r="I41" s="1" t="s">
        <v>63</v>
      </c>
      <c r="J41" s="1" t="s">
        <v>22</v>
      </c>
      <c r="K41" s="1">
        <v>40</v>
      </c>
      <c r="L41" s="1" t="s">
        <v>71</v>
      </c>
      <c r="M41" s="1">
        <v>5</v>
      </c>
      <c r="N41" s="3">
        <v>43.063423</v>
      </c>
      <c r="O41" s="3">
        <v>-71.273821999999996</v>
      </c>
      <c r="P41" s="4">
        <v>206.505</v>
      </c>
      <c r="Q41" s="4">
        <v>15679294.285</v>
      </c>
      <c r="R41" s="4">
        <v>2585260.162</v>
      </c>
      <c r="S41" s="4">
        <v>206.505</v>
      </c>
    </row>
    <row r="42" spans="1:19" x14ac:dyDescent="0.25">
      <c r="A42" s="1">
        <v>107</v>
      </c>
      <c r="B42" s="1" t="s">
        <v>24</v>
      </c>
      <c r="C42" s="1" t="str">
        <f t="shared" si="0"/>
        <v>Ash</v>
      </c>
      <c r="D42" s="2">
        <v>13.2</v>
      </c>
      <c r="E42" s="2">
        <v>60</v>
      </c>
      <c r="F42" s="2">
        <v>18.399999999999999</v>
      </c>
      <c r="G42" s="1" t="s">
        <v>19</v>
      </c>
      <c r="H42" s="1" t="s">
        <v>20</v>
      </c>
      <c r="I42" s="1" t="s">
        <v>63</v>
      </c>
      <c r="J42" s="1" t="s">
        <v>22</v>
      </c>
      <c r="K42" s="1">
        <v>41</v>
      </c>
      <c r="L42" s="1" t="s">
        <v>72</v>
      </c>
      <c r="M42" s="1">
        <v>5</v>
      </c>
      <c r="N42" s="3">
        <v>43.063378999999998</v>
      </c>
      <c r="O42" s="3">
        <v>-71.273836000000003</v>
      </c>
      <c r="P42" s="4">
        <v>219.78100000000001</v>
      </c>
      <c r="Q42" s="4">
        <v>15679249.038000001</v>
      </c>
      <c r="R42" s="4">
        <v>2585251.0520000001</v>
      </c>
      <c r="S42" s="4">
        <v>219.78100000000001</v>
      </c>
    </row>
    <row r="43" spans="1:19" x14ac:dyDescent="0.25">
      <c r="A43" s="1">
        <v>108</v>
      </c>
      <c r="B43" s="1" t="s">
        <v>24</v>
      </c>
      <c r="C43" s="1" t="str">
        <f t="shared" si="0"/>
        <v>Ash</v>
      </c>
      <c r="D43" s="2">
        <v>23.3</v>
      </c>
      <c r="E43" s="2">
        <v>65</v>
      </c>
      <c r="F43" s="2">
        <v>48.3</v>
      </c>
      <c r="G43" s="1" t="s">
        <v>19</v>
      </c>
      <c r="H43" s="1" t="s">
        <v>20</v>
      </c>
      <c r="I43" s="1" t="s">
        <v>63</v>
      </c>
      <c r="J43" s="1" t="s">
        <v>22</v>
      </c>
      <c r="K43" s="1">
        <v>42</v>
      </c>
      <c r="L43" s="1" t="s">
        <v>73</v>
      </c>
      <c r="M43" s="1">
        <v>5</v>
      </c>
      <c r="N43" s="3">
        <v>43.064132999999998</v>
      </c>
      <c r="O43" s="3">
        <v>-71.274192999999997</v>
      </c>
      <c r="P43" s="4">
        <v>202.732</v>
      </c>
      <c r="Q43" s="4">
        <v>15680001.895</v>
      </c>
      <c r="R43" s="4">
        <v>2584954.4330000002</v>
      </c>
      <c r="S43" s="4">
        <v>202.732</v>
      </c>
    </row>
    <row r="44" spans="1:19" x14ac:dyDescent="0.25">
      <c r="A44" s="1">
        <v>109</v>
      </c>
      <c r="B44" s="1" t="s">
        <v>24</v>
      </c>
      <c r="C44" s="1" t="str">
        <f t="shared" si="0"/>
        <v>Ash</v>
      </c>
      <c r="D44" s="2">
        <v>12.5</v>
      </c>
      <c r="E44" s="2">
        <v>60</v>
      </c>
      <c r="F44" s="2">
        <v>23</v>
      </c>
      <c r="G44" s="1" t="s">
        <v>19</v>
      </c>
      <c r="H44" s="1" t="s">
        <v>20</v>
      </c>
      <c r="I44" s="1" t="s">
        <v>63</v>
      </c>
      <c r="J44" s="1" t="s">
        <v>22</v>
      </c>
      <c r="K44" s="1">
        <v>43</v>
      </c>
      <c r="L44" s="1" t="s">
        <v>74</v>
      </c>
      <c r="M44" s="1">
        <v>5</v>
      </c>
      <c r="N44" s="3">
        <v>43.064169999999997</v>
      </c>
      <c r="O44" s="3">
        <v>-71.273956999999996</v>
      </c>
      <c r="P44" s="4">
        <v>223.44200000000001</v>
      </c>
      <c r="Q44" s="4">
        <v>15680046.622</v>
      </c>
      <c r="R44" s="4">
        <v>2585127.4240000001</v>
      </c>
      <c r="S44" s="4">
        <v>223.44200000000001</v>
      </c>
    </row>
    <row r="45" spans="1:19" x14ac:dyDescent="0.25">
      <c r="A45" s="1">
        <v>110</v>
      </c>
      <c r="B45" s="1" t="s">
        <v>24</v>
      </c>
      <c r="C45" s="1" t="str">
        <f t="shared" si="0"/>
        <v>Ash</v>
      </c>
      <c r="D45" s="2">
        <v>9.6999999999999993</v>
      </c>
      <c r="E45" s="2">
        <v>55</v>
      </c>
      <c r="F45" s="2">
        <v>15</v>
      </c>
      <c r="G45" s="1" t="s">
        <v>19</v>
      </c>
      <c r="H45" s="1" t="s">
        <v>20</v>
      </c>
      <c r="I45" s="1" t="s">
        <v>63</v>
      </c>
      <c r="J45" s="1" t="s">
        <v>22</v>
      </c>
      <c r="K45" s="1">
        <v>44</v>
      </c>
      <c r="L45" s="1" t="s">
        <v>75</v>
      </c>
      <c r="M45" s="1">
        <v>5</v>
      </c>
      <c r="N45" s="3">
        <v>43.064186999999997</v>
      </c>
      <c r="O45" s="3">
        <v>-71.273938999999999</v>
      </c>
      <c r="P45" s="4">
        <v>218.66200000000001</v>
      </c>
      <c r="Q45" s="4">
        <v>15680063.964</v>
      </c>
      <c r="R45" s="4">
        <v>2585140.2820000001</v>
      </c>
      <c r="S45" s="4">
        <v>218.66200000000001</v>
      </c>
    </row>
    <row r="46" spans="1:19" x14ac:dyDescent="0.25">
      <c r="A46" s="1">
        <v>111</v>
      </c>
      <c r="B46" s="1" t="s">
        <v>24</v>
      </c>
      <c r="C46" s="1" t="str">
        <f t="shared" si="0"/>
        <v>Ash</v>
      </c>
      <c r="D46" s="2">
        <v>8</v>
      </c>
      <c r="E46" s="2">
        <v>67.5</v>
      </c>
      <c r="F46" s="2">
        <v>14.9</v>
      </c>
      <c r="G46" s="1" t="s">
        <v>19</v>
      </c>
      <c r="H46" s="1" t="s">
        <v>20</v>
      </c>
      <c r="I46" s="1" t="s">
        <v>63</v>
      </c>
      <c r="J46" s="1" t="s">
        <v>22</v>
      </c>
      <c r="K46" s="1">
        <v>45</v>
      </c>
      <c r="L46" s="1" t="s">
        <v>76</v>
      </c>
      <c r="M46" s="1">
        <v>5</v>
      </c>
      <c r="N46" s="3">
        <v>43.064191000000001</v>
      </c>
      <c r="O46" s="3">
        <v>-71.273945999999995</v>
      </c>
      <c r="P46" s="4">
        <v>222.27600000000001</v>
      </c>
      <c r="Q46" s="4">
        <v>15680067.821</v>
      </c>
      <c r="R46" s="4">
        <v>2585134.9479999999</v>
      </c>
      <c r="S46" s="4">
        <v>222.27600000000001</v>
      </c>
    </row>
    <row r="47" spans="1:19" x14ac:dyDescent="0.25">
      <c r="A47" s="1">
        <v>112</v>
      </c>
      <c r="B47" s="1" t="s">
        <v>24</v>
      </c>
      <c r="C47" s="1" t="str">
        <f t="shared" si="0"/>
        <v>Ash</v>
      </c>
      <c r="D47" s="2">
        <v>7.5</v>
      </c>
      <c r="E47" s="2">
        <v>45</v>
      </c>
      <c r="F47" s="2">
        <v>13.6</v>
      </c>
      <c r="G47" s="1" t="s">
        <v>19</v>
      </c>
      <c r="H47" s="1" t="s">
        <v>20</v>
      </c>
      <c r="I47" s="1" t="s">
        <v>63</v>
      </c>
      <c r="J47" s="1" t="s">
        <v>22</v>
      </c>
      <c r="K47" s="1">
        <v>46</v>
      </c>
      <c r="L47" s="1" t="s">
        <v>77</v>
      </c>
      <c r="M47" s="1">
        <v>5</v>
      </c>
      <c r="N47" s="3">
        <v>43.064196000000003</v>
      </c>
      <c r="O47" s="3">
        <v>-71.273882</v>
      </c>
      <c r="P47" s="4">
        <v>224.03299999999999</v>
      </c>
      <c r="Q47" s="4">
        <v>15680075.431</v>
      </c>
      <c r="R47" s="4">
        <v>2585182.3450000002</v>
      </c>
      <c r="S47" s="4">
        <v>224.03299999999999</v>
      </c>
    </row>
    <row r="48" spans="1:19" x14ac:dyDescent="0.25">
      <c r="A48" s="1">
        <v>113</v>
      </c>
      <c r="B48" s="1" t="s">
        <v>24</v>
      </c>
      <c r="C48" s="1" t="str">
        <f t="shared" si="0"/>
        <v>Ash</v>
      </c>
      <c r="D48" s="2">
        <v>7.3</v>
      </c>
      <c r="E48" s="2">
        <v>45</v>
      </c>
      <c r="F48" s="2">
        <v>12</v>
      </c>
      <c r="G48" s="1" t="s">
        <v>19</v>
      </c>
      <c r="H48" s="1" t="s">
        <v>20</v>
      </c>
      <c r="I48" s="1" t="s">
        <v>63</v>
      </c>
      <c r="J48" s="1" t="s">
        <v>22</v>
      </c>
      <c r="K48" s="1">
        <v>47</v>
      </c>
      <c r="L48" s="1" t="s">
        <v>78</v>
      </c>
      <c r="M48" s="1">
        <v>5</v>
      </c>
      <c r="N48" s="3">
        <v>43.064174000000001</v>
      </c>
      <c r="O48" s="3">
        <v>-71.273882999999998</v>
      </c>
      <c r="P48" s="4">
        <v>225.87899999999999</v>
      </c>
      <c r="Q48" s="4">
        <v>15680052.866</v>
      </c>
      <c r="R48" s="4">
        <v>2585182.1639999999</v>
      </c>
      <c r="S48" s="4">
        <v>225.87899999999999</v>
      </c>
    </row>
    <row r="49" spans="1:19" x14ac:dyDescent="0.25">
      <c r="A49" s="1">
        <v>114</v>
      </c>
      <c r="B49" s="1" t="s">
        <v>79</v>
      </c>
      <c r="C49" s="1" t="str">
        <f t="shared" si="0"/>
        <v>Other</v>
      </c>
      <c r="D49" s="2">
        <v>13</v>
      </c>
      <c r="E49" s="2">
        <v>50</v>
      </c>
      <c r="F49" s="2">
        <v>12.1</v>
      </c>
      <c r="G49" s="1" t="s">
        <v>31</v>
      </c>
      <c r="H49" s="1" t="s">
        <v>20</v>
      </c>
      <c r="I49" s="1" t="s">
        <v>32</v>
      </c>
      <c r="J49" s="1" t="s">
        <v>22</v>
      </c>
      <c r="K49" s="1">
        <v>48</v>
      </c>
      <c r="L49" s="1" t="s">
        <v>80</v>
      </c>
      <c r="M49" s="1">
        <v>5</v>
      </c>
      <c r="N49" s="3">
        <v>43.064168000000002</v>
      </c>
      <c r="O49" s="3">
        <v>-71.273877999999996</v>
      </c>
      <c r="P49" s="4">
        <v>223.22800000000001</v>
      </c>
      <c r="Q49" s="4">
        <v>15680046.58</v>
      </c>
      <c r="R49" s="4">
        <v>2585186.227</v>
      </c>
      <c r="S49" s="4">
        <v>223.22800000000001</v>
      </c>
    </row>
    <row r="50" spans="1:19" x14ac:dyDescent="0.25">
      <c r="A50" s="1">
        <v>115</v>
      </c>
      <c r="B50" s="1" t="s">
        <v>79</v>
      </c>
      <c r="C50" s="1" t="str">
        <f t="shared" si="0"/>
        <v>Other</v>
      </c>
      <c r="D50" s="2">
        <v>8</v>
      </c>
      <c r="E50" s="2">
        <v>45</v>
      </c>
      <c r="F50" s="2">
        <v>8</v>
      </c>
      <c r="G50" s="1" t="s">
        <v>31</v>
      </c>
      <c r="H50" s="1" t="s">
        <v>20</v>
      </c>
      <c r="I50" s="1" t="s">
        <v>32</v>
      </c>
      <c r="J50" s="1" t="s">
        <v>22</v>
      </c>
      <c r="K50" s="1">
        <v>49</v>
      </c>
      <c r="L50" s="1" t="s">
        <v>81</v>
      </c>
      <c r="M50" s="1">
        <v>5</v>
      </c>
      <c r="N50" s="3">
        <v>43.064152</v>
      </c>
      <c r="O50" s="3">
        <v>-71.273867999999993</v>
      </c>
      <c r="P50" s="4">
        <v>224.86500000000001</v>
      </c>
      <c r="Q50" s="4">
        <v>15680030.736</v>
      </c>
      <c r="R50" s="4">
        <v>2585194.2960000001</v>
      </c>
      <c r="S50" s="4">
        <v>224.86500000000001</v>
      </c>
    </row>
    <row r="51" spans="1:19" x14ac:dyDescent="0.25">
      <c r="A51" s="1">
        <v>116</v>
      </c>
      <c r="B51" s="1" t="s">
        <v>24</v>
      </c>
      <c r="C51" s="1" t="str">
        <f t="shared" si="0"/>
        <v>Ash</v>
      </c>
      <c r="D51" s="2">
        <v>8.5</v>
      </c>
      <c r="E51" s="2">
        <v>45</v>
      </c>
      <c r="F51" s="2">
        <v>14.5</v>
      </c>
      <c r="G51" s="1" t="s">
        <v>19</v>
      </c>
      <c r="H51" s="1" t="s">
        <v>20</v>
      </c>
      <c r="I51" s="1" t="s">
        <v>63</v>
      </c>
      <c r="J51" s="1" t="s">
        <v>22</v>
      </c>
      <c r="K51" s="1">
        <v>50</v>
      </c>
      <c r="L51" s="1" t="s">
        <v>82</v>
      </c>
      <c r="M51" s="1">
        <v>5</v>
      </c>
      <c r="N51" s="3">
        <v>43.064135</v>
      </c>
      <c r="O51" s="3">
        <v>-71.273865000000001</v>
      </c>
      <c r="P51" s="4">
        <v>220.72200000000001</v>
      </c>
      <c r="Q51" s="4">
        <v>15680013.593</v>
      </c>
      <c r="R51" s="4">
        <v>2585197.432</v>
      </c>
      <c r="S51" s="4">
        <v>220.72200000000001</v>
      </c>
    </row>
    <row r="52" spans="1:19" x14ac:dyDescent="0.25">
      <c r="A52" s="1">
        <v>118</v>
      </c>
      <c r="B52" s="1" t="s">
        <v>24</v>
      </c>
      <c r="C52" s="1" t="str">
        <f t="shared" si="0"/>
        <v>Ash</v>
      </c>
      <c r="D52" s="2">
        <v>9.1</v>
      </c>
      <c r="E52" s="2">
        <v>60</v>
      </c>
      <c r="F52" s="2">
        <v>21</v>
      </c>
      <c r="G52" s="1" t="s">
        <v>19</v>
      </c>
      <c r="H52" s="1" t="s">
        <v>20</v>
      </c>
      <c r="I52" s="1" t="s">
        <v>63</v>
      </c>
      <c r="J52" s="1" t="s">
        <v>22</v>
      </c>
      <c r="K52" s="1">
        <v>51</v>
      </c>
      <c r="L52" s="1" t="s">
        <v>83</v>
      </c>
      <c r="M52" s="1">
        <v>5</v>
      </c>
      <c r="N52" s="3">
        <v>43.064131000000003</v>
      </c>
      <c r="O52" s="3">
        <v>-71.273853000000003</v>
      </c>
      <c r="P52" s="4">
        <v>217.31700000000001</v>
      </c>
      <c r="Q52" s="4">
        <v>15680009.808</v>
      </c>
      <c r="R52" s="4">
        <v>2585206.733</v>
      </c>
      <c r="S52" s="4">
        <v>217.31700000000001</v>
      </c>
    </row>
    <row r="53" spans="1:19" x14ac:dyDescent="0.25">
      <c r="A53" s="1">
        <v>119</v>
      </c>
      <c r="B53" s="1" t="s">
        <v>24</v>
      </c>
      <c r="C53" s="1" t="str">
        <f t="shared" si="0"/>
        <v>Ash</v>
      </c>
      <c r="D53" s="2">
        <v>15.8</v>
      </c>
      <c r="E53" s="2">
        <v>72.5</v>
      </c>
      <c r="F53" s="2">
        <v>25.8</v>
      </c>
      <c r="G53" s="1" t="s">
        <v>19</v>
      </c>
      <c r="H53" s="1" t="s">
        <v>20</v>
      </c>
      <c r="I53" s="1" t="s">
        <v>63</v>
      </c>
      <c r="J53" s="1" t="s">
        <v>22</v>
      </c>
      <c r="K53" s="1">
        <v>52</v>
      </c>
      <c r="L53" s="1" t="s">
        <v>84</v>
      </c>
      <c r="M53" s="1">
        <v>5</v>
      </c>
      <c r="N53" s="3">
        <v>43.064106000000002</v>
      </c>
      <c r="O53" s="3">
        <v>-71.273871999999997</v>
      </c>
      <c r="P53" s="4">
        <v>224.13200000000001</v>
      </c>
      <c r="Q53" s="4">
        <v>15679983.949999999</v>
      </c>
      <c r="R53" s="4">
        <v>2585193.2439999999</v>
      </c>
      <c r="S53" s="4">
        <v>224.13200000000001</v>
      </c>
    </row>
    <row r="54" spans="1:19" x14ac:dyDescent="0.25">
      <c r="A54" s="1">
        <v>120</v>
      </c>
      <c r="B54" s="1" t="s">
        <v>24</v>
      </c>
      <c r="C54" s="1" t="str">
        <f t="shared" si="0"/>
        <v>Ash</v>
      </c>
      <c r="D54" s="2">
        <v>7.8</v>
      </c>
      <c r="E54" s="2">
        <v>60</v>
      </c>
      <c r="F54" s="2">
        <v>16.899999999999999</v>
      </c>
      <c r="G54" s="1" t="s">
        <v>19</v>
      </c>
      <c r="H54" s="1" t="s">
        <v>20</v>
      </c>
      <c r="I54" s="1" t="s">
        <v>63</v>
      </c>
      <c r="J54" s="1" t="s">
        <v>22</v>
      </c>
      <c r="K54" s="1">
        <v>53</v>
      </c>
      <c r="L54" s="1" t="s">
        <v>85</v>
      </c>
      <c r="M54" s="1">
        <v>5</v>
      </c>
      <c r="N54" s="3">
        <v>43.064385999999999</v>
      </c>
      <c r="O54" s="3">
        <v>-71.274386000000007</v>
      </c>
      <c r="P54" s="4">
        <v>230.03399999999999</v>
      </c>
      <c r="Q54" s="4">
        <v>15680251.317</v>
      </c>
      <c r="R54" s="4">
        <v>2584800.33</v>
      </c>
      <c r="S54" s="4">
        <v>230.03399999999999</v>
      </c>
    </row>
    <row r="55" spans="1:19" x14ac:dyDescent="0.25">
      <c r="A55" s="1">
        <v>121</v>
      </c>
      <c r="B55" s="1" t="s">
        <v>34</v>
      </c>
      <c r="C55" s="1" t="str">
        <f t="shared" si="0"/>
        <v>Other</v>
      </c>
      <c r="D55" s="2">
        <v>11.5</v>
      </c>
      <c r="E55" s="2">
        <v>65</v>
      </c>
      <c r="F55" s="2">
        <v>18</v>
      </c>
      <c r="G55" s="1" t="s">
        <v>31</v>
      </c>
      <c r="H55" s="1" t="s">
        <v>20</v>
      </c>
      <c r="I55" s="1" t="s">
        <v>32</v>
      </c>
      <c r="J55" s="1" t="s">
        <v>22</v>
      </c>
      <c r="K55" s="1">
        <v>54</v>
      </c>
      <c r="L55" s="1" t="s">
        <v>86</v>
      </c>
      <c r="M55" s="1">
        <v>5</v>
      </c>
      <c r="N55" s="3">
        <v>43.064399999999999</v>
      </c>
      <c r="O55" s="3">
        <v>-71.274370000000005</v>
      </c>
      <c r="P55" s="4">
        <v>230.828</v>
      </c>
      <c r="Q55" s="4">
        <v>15680265.763</v>
      </c>
      <c r="R55" s="4">
        <v>2584811.4219999998</v>
      </c>
      <c r="S55" s="4">
        <v>230.828</v>
      </c>
    </row>
    <row r="56" spans="1:19" x14ac:dyDescent="0.25">
      <c r="A56" s="1">
        <v>122</v>
      </c>
      <c r="B56" s="1" t="s">
        <v>34</v>
      </c>
      <c r="C56" s="1" t="str">
        <f t="shared" si="0"/>
        <v>Other</v>
      </c>
      <c r="D56" s="2">
        <v>13.5</v>
      </c>
      <c r="E56" s="2">
        <v>63</v>
      </c>
      <c r="F56" s="2">
        <v>17</v>
      </c>
      <c r="G56" s="1" t="s">
        <v>31</v>
      </c>
      <c r="H56" s="1" t="s">
        <v>20</v>
      </c>
      <c r="I56" s="1" t="s">
        <v>32</v>
      </c>
      <c r="J56" s="1" t="s">
        <v>22</v>
      </c>
      <c r="K56" s="1">
        <v>55</v>
      </c>
      <c r="L56" s="1" t="s">
        <v>87</v>
      </c>
      <c r="M56" s="1">
        <v>5</v>
      </c>
      <c r="N56" s="3">
        <v>43.064402000000001</v>
      </c>
      <c r="O56" s="3">
        <v>-71.274366999999998</v>
      </c>
      <c r="P56" s="4">
        <v>234.53399999999999</v>
      </c>
      <c r="Q56" s="4">
        <v>15680268.42</v>
      </c>
      <c r="R56" s="4">
        <v>2584813.767</v>
      </c>
      <c r="S56" s="4">
        <v>234.53399999999999</v>
      </c>
    </row>
    <row r="57" spans="1:19" x14ac:dyDescent="0.25">
      <c r="A57" s="1">
        <v>201</v>
      </c>
      <c r="B57" s="1" t="s">
        <v>18</v>
      </c>
      <c r="C57" s="1" t="str">
        <f t="shared" si="0"/>
        <v>Ash</v>
      </c>
      <c r="D57" s="2">
        <v>6.3</v>
      </c>
      <c r="E57" s="2">
        <v>55</v>
      </c>
      <c r="F57" s="2">
        <v>7.9</v>
      </c>
      <c r="G57" s="1" t="s">
        <v>19</v>
      </c>
      <c r="H57" s="1" t="s">
        <v>20</v>
      </c>
      <c r="I57" s="1" t="s">
        <v>63</v>
      </c>
      <c r="J57" s="1" t="s">
        <v>22</v>
      </c>
      <c r="K57" s="1">
        <v>56</v>
      </c>
      <c r="L57" s="1" t="s">
        <v>88</v>
      </c>
      <c r="M57" s="1">
        <v>5</v>
      </c>
      <c r="N57" s="3">
        <v>42.490433000000003</v>
      </c>
      <c r="O57" s="3">
        <v>-71.081143999999995</v>
      </c>
      <c r="P57" s="4">
        <v>236.78700000000001</v>
      </c>
      <c r="Q57" s="4">
        <v>15576849.801999999</v>
      </c>
      <c r="R57" s="4">
        <v>2676679.6329999999</v>
      </c>
      <c r="S57" s="4">
        <v>236.78700000000001</v>
      </c>
    </row>
    <row r="58" spans="1:19" x14ac:dyDescent="0.25">
      <c r="A58" s="1">
        <v>202</v>
      </c>
      <c r="B58" s="1" t="s">
        <v>18</v>
      </c>
      <c r="C58" s="1" t="str">
        <f t="shared" si="0"/>
        <v>Ash</v>
      </c>
      <c r="D58" s="2">
        <v>12.7</v>
      </c>
      <c r="E58" s="2">
        <v>80</v>
      </c>
      <c r="F58" s="2">
        <v>18</v>
      </c>
      <c r="G58" s="1" t="s">
        <v>19</v>
      </c>
      <c r="H58" s="1" t="s">
        <v>20</v>
      </c>
      <c r="I58" s="1" t="s">
        <v>63</v>
      </c>
      <c r="J58" s="1" t="s">
        <v>22</v>
      </c>
      <c r="K58" s="1">
        <v>57</v>
      </c>
      <c r="L58" s="1" t="s">
        <v>89</v>
      </c>
      <c r="M58" s="1">
        <v>5</v>
      </c>
      <c r="N58" s="3">
        <v>42.490451</v>
      </c>
      <c r="O58" s="3">
        <v>-71.081342000000006</v>
      </c>
      <c r="P58" s="4">
        <v>243.91300000000001</v>
      </c>
      <c r="Q58" s="4">
        <v>15576861.379000001</v>
      </c>
      <c r="R58" s="4">
        <v>2676531.3080000002</v>
      </c>
      <c r="S58" s="4">
        <v>243.91300000000001</v>
      </c>
    </row>
    <row r="59" spans="1:19" x14ac:dyDescent="0.25">
      <c r="A59" s="1">
        <v>203</v>
      </c>
      <c r="B59" s="1" t="s">
        <v>18</v>
      </c>
      <c r="C59" s="1" t="str">
        <f t="shared" si="0"/>
        <v>Ash</v>
      </c>
      <c r="D59" s="2">
        <v>8.6999999999999993</v>
      </c>
      <c r="E59" s="2">
        <v>55</v>
      </c>
      <c r="F59" s="2">
        <v>15</v>
      </c>
      <c r="G59" s="1" t="s">
        <v>19</v>
      </c>
      <c r="H59" s="1" t="s">
        <v>20</v>
      </c>
      <c r="I59" s="1" t="s">
        <v>63</v>
      </c>
      <c r="J59" s="1" t="s">
        <v>22</v>
      </c>
      <c r="K59" s="1">
        <v>58</v>
      </c>
      <c r="L59" s="1" t="s">
        <v>90</v>
      </c>
      <c r="M59" s="1">
        <v>5</v>
      </c>
      <c r="N59" s="3">
        <v>42.490487000000002</v>
      </c>
      <c r="O59" s="3">
        <v>-71.081380999999993</v>
      </c>
      <c r="P59" s="4">
        <v>257.52999999999997</v>
      </c>
      <c r="Q59" s="4">
        <v>15576896.334000001</v>
      </c>
      <c r="R59" s="4">
        <v>2676501.1140000001</v>
      </c>
      <c r="S59" s="4">
        <v>257.52999999999997</v>
      </c>
    </row>
    <row r="60" spans="1:19" x14ac:dyDescent="0.25">
      <c r="A60" s="1">
        <v>204</v>
      </c>
      <c r="B60" s="1" t="s">
        <v>34</v>
      </c>
      <c r="C60" s="1" t="str">
        <f t="shared" si="0"/>
        <v>Other</v>
      </c>
      <c r="D60" s="2">
        <v>18</v>
      </c>
      <c r="E60" s="2">
        <v>85</v>
      </c>
      <c r="F60" s="2">
        <v>50</v>
      </c>
      <c r="G60" s="1" t="s">
        <v>31</v>
      </c>
      <c r="H60" s="1" t="s">
        <v>38</v>
      </c>
      <c r="I60" s="1" t="s">
        <v>32</v>
      </c>
      <c r="J60" s="1" t="s">
        <v>22</v>
      </c>
      <c r="K60" s="1">
        <v>59</v>
      </c>
      <c r="L60" s="1" t="s">
        <v>91</v>
      </c>
      <c r="M60" s="1">
        <v>5</v>
      </c>
      <c r="N60" s="3">
        <v>42.490678000000003</v>
      </c>
      <c r="O60" s="3">
        <v>-71.081359000000006</v>
      </c>
      <c r="P60" s="4">
        <v>252.858</v>
      </c>
      <c r="Q60" s="4">
        <v>15577090.432</v>
      </c>
      <c r="R60" s="4">
        <v>2676508.5329999998</v>
      </c>
      <c r="S60" s="4">
        <v>252.858</v>
      </c>
    </row>
    <row r="61" spans="1:19" x14ac:dyDescent="0.25">
      <c r="A61" s="1">
        <v>205</v>
      </c>
      <c r="B61" s="1" t="s">
        <v>92</v>
      </c>
      <c r="C61" s="1" t="str">
        <f t="shared" si="0"/>
        <v>Other</v>
      </c>
      <c r="D61" s="2">
        <v>9</v>
      </c>
      <c r="E61" s="2">
        <v>65</v>
      </c>
      <c r="F61" s="2">
        <v>8</v>
      </c>
      <c r="G61" s="1" t="s">
        <v>31</v>
      </c>
      <c r="H61" s="1" t="s">
        <v>38</v>
      </c>
      <c r="I61" s="1" t="s">
        <v>32</v>
      </c>
      <c r="J61" s="1" t="s">
        <v>22</v>
      </c>
      <c r="K61" s="1">
        <v>60</v>
      </c>
      <c r="L61" s="1" t="s">
        <v>93</v>
      </c>
      <c r="M61" s="1">
        <v>5</v>
      </c>
      <c r="N61" s="3">
        <v>42.490721000000001</v>
      </c>
      <c r="O61" s="3">
        <v>-71.081365000000005</v>
      </c>
      <c r="P61" s="4">
        <v>250.42400000000001</v>
      </c>
      <c r="Q61" s="4">
        <v>15577134.498</v>
      </c>
      <c r="R61" s="4">
        <v>2676502.0529999998</v>
      </c>
      <c r="S61" s="4">
        <v>250.42400000000001</v>
      </c>
    </row>
    <row r="62" spans="1:19" x14ac:dyDescent="0.25">
      <c r="A62" s="1">
        <v>206</v>
      </c>
      <c r="B62" s="1" t="s">
        <v>94</v>
      </c>
      <c r="C62" s="1" t="str">
        <f t="shared" si="0"/>
        <v>Other</v>
      </c>
      <c r="D62" s="2">
        <v>10</v>
      </c>
      <c r="E62" s="2">
        <v>55</v>
      </c>
      <c r="F62" s="2">
        <v>10</v>
      </c>
      <c r="G62" s="1" t="s">
        <v>31</v>
      </c>
      <c r="H62" s="1" t="s">
        <v>20</v>
      </c>
      <c r="I62" s="1" t="s">
        <v>32</v>
      </c>
      <c r="J62" s="1" t="s">
        <v>22</v>
      </c>
      <c r="K62" s="1">
        <v>61</v>
      </c>
      <c r="L62" s="1" t="s">
        <v>95</v>
      </c>
      <c r="M62" s="1">
        <v>5</v>
      </c>
      <c r="N62" s="3">
        <v>42.490730999999997</v>
      </c>
      <c r="O62" s="3">
        <v>-71.081322</v>
      </c>
      <c r="P62" s="4">
        <v>243.59200000000001</v>
      </c>
      <c r="Q62" s="4">
        <v>15577145.278000001</v>
      </c>
      <c r="R62" s="4">
        <v>2676533.054</v>
      </c>
      <c r="S62" s="4">
        <v>243.59200000000001</v>
      </c>
    </row>
    <row r="63" spans="1:19" x14ac:dyDescent="0.25">
      <c r="A63" s="1">
        <v>207</v>
      </c>
      <c r="B63" s="1" t="s">
        <v>79</v>
      </c>
      <c r="C63" s="1" t="str">
        <f t="shared" si="0"/>
        <v>Other</v>
      </c>
      <c r="D63" s="2">
        <v>18</v>
      </c>
      <c r="E63" s="2">
        <v>65</v>
      </c>
      <c r="F63" s="2">
        <v>15</v>
      </c>
      <c r="G63" s="1" t="s">
        <v>31</v>
      </c>
      <c r="H63" s="1" t="s">
        <v>20</v>
      </c>
      <c r="I63" s="1" t="s">
        <v>32</v>
      </c>
      <c r="J63" s="1" t="s">
        <v>22</v>
      </c>
      <c r="K63" s="1">
        <v>62</v>
      </c>
      <c r="L63" s="1" t="s">
        <v>96</v>
      </c>
      <c r="M63" s="1">
        <v>5</v>
      </c>
      <c r="N63" s="3">
        <v>42.490724</v>
      </c>
      <c r="O63" s="3">
        <v>-71.081298000000004</v>
      </c>
      <c r="P63" s="4">
        <v>239.30500000000001</v>
      </c>
      <c r="Q63" s="4">
        <v>15577139.539000001</v>
      </c>
      <c r="R63" s="4">
        <v>2676551.34</v>
      </c>
      <c r="S63" s="4">
        <v>239.30500000000001</v>
      </c>
    </row>
    <row r="64" spans="1:19" x14ac:dyDescent="0.25">
      <c r="A64" s="1">
        <v>208</v>
      </c>
      <c r="B64" s="1" t="s">
        <v>97</v>
      </c>
      <c r="C64" s="1" t="str">
        <f t="shared" si="0"/>
        <v>Other</v>
      </c>
      <c r="D64" s="2">
        <v>8</v>
      </c>
      <c r="E64" s="2">
        <v>55</v>
      </c>
      <c r="F64" s="2">
        <v>12</v>
      </c>
      <c r="G64" s="1" t="s">
        <v>31</v>
      </c>
      <c r="H64" s="1" t="s">
        <v>20</v>
      </c>
      <c r="I64" s="1" t="s">
        <v>32</v>
      </c>
      <c r="J64" s="1" t="s">
        <v>22</v>
      </c>
      <c r="K64" s="1">
        <v>63</v>
      </c>
      <c r="L64" s="1" t="s">
        <v>98</v>
      </c>
      <c r="M64" s="1">
        <v>5</v>
      </c>
      <c r="N64" s="3">
        <v>42.490675000000003</v>
      </c>
      <c r="O64" s="3">
        <v>-71.081202000000005</v>
      </c>
      <c r="P64" s="4">
        <v>265.67399999999998</v>
      </c>
      <c r="Q64" s="4">
        <v>15577093.232000001</v>
      </c>
      <c r="R64" s="4">
        <v>2676625.6639999999</v>
      </c>
      <c r="S64" s="4">
        <v>265.67399999999998</v>
      </c>
    </row>
    <row r="65" spans="1:19" x14ac:dyDescent="0.25">
      <c r="A65" s="1">
        <v>208</v>
      </c>
      <c r="B65" s="1" t="s">
        <v>18</v>
      </c>
      <c r="C65" s="1" t="str">
        <f t="shared" si="0"/>
        <v>Ash</v>
      </c>
      <c r="D65" s="2">
        <v>8.3000000000000007</v>
      </c>
      <c r="E65" s="2">
        <v>52</v>
      </c>
      <c r="F65" s="2">
        <v>9</v>
      </c>
      <c r="G65" s="1" t="s">
        <v>19</v>
      </c>
      <c r="H65" s="1" t="s">
        <v>20</v>
      </c>
      <c r="I65" s="1" t="s">
        <v>39</v>
      </c>
      <c r="J65" s="1" t="s">
        <v>22</v>
      </c>
      <c r="K65" s="1">
        <v>64</v>
      </c>
      <c r="L65" s="1" t="s">
        <v>99</v>
      </c>
      <c r="M65" s="1">
        <v>5</v>
      </c>
      <c r="N65" s="3">
        <v>42.490685999999997</v>
      </c>
      <c r="O65" s="3">
        <v>-71.081140000000005</v>
      </c>
      <c r="P65" s="4">
        <v>264.048</v>
      </c>
      <c r="Q65" s="4">
        <v>15577106.598999999</v>
      </c>
      <c r="R65" s="4">
        <v>2676670.753</v>
      </c>
      <c r="S65" s="4">
        <v>264.048</v>
      </c>
    </row>
    <row r="66" spans="1:19" x14ac:dyDescent="0.25">
      <c r="A66" s="1">
        <v>209</v>
      </c>
      <c r="B66" s="1" t="s">
        <v>18</v>
      </c>
      <c r="C66" s="1" t="str">
        <f t="shared" si="0"/>
        <v>Ash</v>
      </c>
      <c r="D66" s="2">
        <v>11</v>
      </c>
      <c r="E66" s="2">
        <v>65</v>
      </c>
      <c r="F66" s="2">
        <v>12.6</v>
      </c>
      <c r="G66" s="1" t="s">
        <v>19</v>
      </c>
      <c r="H66" s="1" t="s">
        <v>20</v>
      </c>
      <c r="I66" s="1" t="s">
        <v>21</v>
      </c>
      <c r="J66" s="1" t="s">
        <v>22</v>
      </c>
      <c r="K66" s="1">
        <v>65</v>
      </c>
      <c r="L66" s="1" t="s">
        <v>100</v>
      </c>
      <c r="M66" s="1">
        <v>5</v>
      </c>
      <c r="N66" s="3">
        <v>42.490662</v>
      </c>
      <c r="O66" s="3">
        <v>-71.081067000000004</v>
      </c>
      <c r="P66" s="4">
        <v>251.07</v>
      </c>
      <c r="Q66" s="4">
        <v>15577084.301999999</v>
      </c>
      <c r="R66" s="4">
        <v>2676726.8840000001</v>
      </c>
      <c r="S66" s="4">
        <v>251.07</v>
      </c>
    </row>
    <row r="67" spans="1:19" x14ac:dyDescent="0.25">
      <c r="A67" s="1">
        <v>210</v>
      </c>
      <c r="B67" s="1" t="s">
        <v>101</v>
      </c>
      <c r="C67" s="1" t="str">
        <f t="shared" ref="C67:C92" si="1">IF(OR(B67="WA", B67="GA"), "Ash", "Other")</f>
        <v>Other</v>
      </c>
      <c r="D67" s="2">
        <v>20</v>
      </c>
      <c r="E67" s="2">
        <v>75</v>
      </c>
      <c r="F67" s="2">
        <v>30</v>
      </c>
      <c r="G67" s="1" t="s">
        <v>31</v>
      </c>
      <c r="H67" s="1" t="s">
        <v>20</v>
      </c>
      <c r="I67" s="1" t="s">
        <v>32</v>
      </c>
      <c r="J67" s="1" t="s">
        <v>22</v>
      </c>
      <c r="K67" s="1">
        <v>66</v>
      </c>
      <c r="L67" s="1" t="s">
        <v>102</v>
      </c>
      <c r="M67" s="1">
        <v>5</v>
      </c>
      <c r="N67" s="3">
        <v>42.490907999999997</v>
      </c>
      <c r="O67" s="3">
        <v>-71.082198000000005</v>
      </c>
      <c r="P67" s="4">
        <v>227.834</v>
      </c>
      <c r="Q67" s="4">
        <v>15577294.946</v>
      </c>
      <c r="R67" s="4">
        <v>2675872.503</v>
      </c>
      <c r="S67" s="4">
        <v>227.834</v>
      </c>
    </row>
    <row r="68" spans="1:19" x14ac:dyDescent="0.25">
      <c r="A68" s="1">
        <v>212</v>
      </c>
      <c r="B68" s="1" t="s">
        <v>101</v>
      </c>
      <c r="C68" s="1" t="str">
        <f t="shared" si="1"/>
        <v>Other</v>
      </c>
      <c r="D68" s="2">
        <v>15</v>
      </c>
      <c r="E68" s="2">
        <v>75</v>
      </c>
      <c r="F68" s="2">
        <v>20</v>
      </c>
      <c r="G68" s="1" t="s">
        <v>31</v>
      </c>
      <c r="H68" s="1" t="s">
        <v>20</v>
      </c>
      <c r="I68" s="1" t="s">
        <v>32</v>
      </c>
      <c r="J68" s="1" t="s">
        <v>22</v>
      </c>
      <c r="K68" s="1">
        <v>67</v>
      </c>
      <c r="L68" s="1" t="s">
        <v>103</v>
      </c>
      <c r="M68" s="1">
        <v>5</v>
      </c>
      <c r="N68" s="3">
        <v>42.490695000000002</v>
      </c>
      <c r="O68" s="3">
        <v>-71.082645999999997</v>
      </c>
      <c r="P68" s="4">
        <v>248.96</v>
      </c>
      <c r="Q68" s="4">
        <v>15577063.734999999</v>
      </c>
      <c r="R68" s="4">
        <v>2675548.6290000002</v>
      </c>
      <c r="S68" s="4">
        <v>248.96</v>
      </c>
    </row>
    <row r="69" spans="1:19" x14ac:dyDescent="0.25">
      <c r="A69" s="1">
        <v>213</v>
      </c>
      <c r="B69" s="1" t="s">
        <v>34</v>
      </c>
      <c r="C69" s="1" t="str">
        <f t="shared" si="1"/>
        <v>Other</v>
      </c>
      <c r="D69" s="2">
        <v>21</v>
      </c>
      <c r="E69" s="2">
        <v>80</v>
      </c>
      <c r="F69" s="2">
        <v>40</v>
      </c>
      <c r="G69" s="1" t="s">
        <v>31</v>
      </c>
      <c r="H69" s="1" t="s">
        <v>20</v>
      </c>
      <c r="I69" s="1" t="s">
        <v>32</v>
      </c>
      <c r="J69" s="1" t="s">
        <v>22</v>
      </c>
      <c r="K69" s="1">
        <v>68</v>
      </c>
      <c r="L69" s="1" t="s">
        <v>104</v>
      </c>
      <c r="M69" s="1">
        <v>5</v>
      </c>
      <c r="N69" s="3">
        <v>42.490682999999997</v>
      </c>
      <c r="O69" s="3">
        <v>-71.082682000000005</v>
      </c>
      <c r="P69" s="4">
        <v>254.298</v>
      </c>
      <c r="Q69" s="4">
        <v>15577051.115</v>
      </c>
      <c r="R69" s="4">
        <v>2675522.1269999999</v>
      </c>
      <c r="S69" s="4">
        <v>254.298</v>
      </c>
    </row>
    <row r="70" spans="1:19" x14ac:dyDescent="0.25">
      <c r="A70" s="1">
        <v>214</v>
      </c>
      <c r="B70" s="1" t="s">
        <v>79</v>
      </c>
      <c r="C70" s="1" t="str">
        <f t="shared" si="1"/>
        <v>Other</v>
      </c>
      <c r="D70" s="2">
        <v>14</v>
      </c>
      <c r="E70" s="2">
        <v>65</v>
      </c>
      <c r="F70" s="2">
        <v>20</v>
      </c>
      <c r="G70" s="1" t="s">
        <v>31</v>
      </c>
      <c r="H70" s="1" t="s">
        <v>20</v>
      </c>
      <c r="I70" s="1" t="s">
        <v>32</v>
      </c>
      <c r="J70" s="1" t="s">
        <v>22</v>
      </c>
      <c r="K70" s="1">
        <v>69</v>
      </c>
      <c r="L70" s="1" t="s">
        <v>105</v>
      </c>
      <c r="M70" s="1">
        <v>5</v>
      </c>
      <c r="N70" s="3">
        <v>42.490606999999997</v>
      </c>
      <c r="O70" s="3">
        <v>-71.082876999999996</v>
      </c>
      <c r="P70" s="4">
        <v>245.95400000000001</v>
      </c>
      <c r="Q70" s="4">
        <v>15576966.994999999</v>
      </c>
      <c r="R70" s="4">
        <v>2675380.65</v>
      </c>
      <c r="S70" s="4">
        <v>245.95400000000001</v>
      </c>
    </row>
    <row r="71" spans="1:19" x14ac:dyDescent="0.25">
      <c r="A71" s="1">
        <v>215</v>
      </c>
      <c r="B71" s="1" t="s">
        <v>34</v>
      </c>
      <c r="C71" s="1" t="str">
        <f t="shared" si="1"/>
        <v>Other</v>
      </c>
      <c r="D71" s="2">
        <v>15</v>
      </c>
      <c r="E71" s="2">
        <v>70</v>
      </c>
      <c r="F71" s="2">
        <v>22</v>
      </c>
      <c r="G71" s="1" t="s">
        <v>31</v>
      </c>
      <c r="H71" s="1" t="s">
        <v>20</v>
      </c>
      <c r="I71" s="1" t="s">
        <v>32</v>
      </c>
      <c r="J71" s="1" t="s">
        <v>22</v>
      </c>
      <c r="K71" s="1">
        <v>70</v>
      </c>
      <c r="L71" s="1" t="s">
        <v>106</v>
      </c>
      <c r="M71" s="1">
        <v>5</v>
      </c>
      <c r="N71" s="3">
        <v>42.490594000000002</v>
      </c>
      <c r="O71" s="3">
        <v>-71.082948000000002</v>
      </c>
      <c r="P71" s="4">
        <v>239.52</v>
      </c>
      <c r="Q71" s="4">
        <v>15576951.977</v>
      </c>
      <c r="R71" s="4">
        <v>2675328.4810000001</v>
      </c>
      <c r="S71" s="4">
        <v>239.52</v>
      </c>
    </row>
    <row r="72" spans="1:19" x14ac:dyDescent="0.25">
      <c r="A72" s="1">
        <v>216</v>
      </c>
      <c r="B72" s="1" t="s">
        <v>79</v>
      </c>
      <c r="C72" s="1" t="str">
        <f t="shared" si="1"/>
        <v>Other</v>
      </c>
      <c r="D72" s="2">
        <v>13</v>
      </c>
      <c r="E72" s="2">
        <v>65</v>
      </c>
      <c r="F72" s="2">
        <v>25</v>
      </c>
      <c r="G72" s="1" t="s">
        <v>31</v>
      </c>
      <c r="H72" s="1" t="s">
        <v>20</v>
      </c>
      <c r="I72" s="1" t="s">
        <v>32</v>
      </c>
      <c r="J72" s="1" t="s">
        <v>22</v>
      </c>
      <c r="K72" s="1">
        <v>71</v>
      </c>
      <c r="L72" s="1" t="s">
        <v>107</v>
      </c>
      <c r="M72" s="1">
        <v>5</v>
      </c>
      <c r="N72" s="3">
        <v>42.490583000000001</v>
      </c>
      <c r="O72" s="3">
        <v>-71.083015000000003</v>
      </c>
      <c r="P72" s="4">
        <v>249.358</v>
      </c>
      <c r="Q72" s="4">
        <v>15576937.674000001</v>
      </c>
      <c r="R72" s="4">
        <v>2675278.9010000001</v>
      </c>
      <c r="S72" s="4">
        <v>249.358</v>
      </c>
    </row>
    <row r="73" spans="1:19" x14ac:dyDescent="0.25">
      <c r="A73" s="1">
        <v>217</v>
      </c>
      <c r="B73" s="1" t="s">
        <v>18</v>
      </c>
      <c r="C73" s="1" t="str">
        <f t="shared" si="1"/>
        <v>Ash</v>
      </c>
      <c r="D73" s="2">
        <v>12.9</v>
      </c>
      <c r="E73" s="2">
        <v>45</v>
      </c>
      <c r="F73" s="2">
        <v>18.5</v>
      </c>
      <c r="G73" s="1" t="s">
        <v>19</v>
      </c>
      <c r="H73" s="1" t="s">
        <v>20</v>
      </c>
      <c r="I73" s="1" t="s">
        <v>21</v>
      </c>
      <c r="J73" s="1" t="s">
        <v>22</v>
      </c>
      <c r="K73" s="1">
        <v>72</v>
      </c>
      <c r="L73" s="1" t="s">
        <v>108</v>
      </c>
      <c r="M73" s="1">
        <v>5</v>
      </c>
      <c r="N73" s="3">
        <v>42.490627000000003</v>
      </c>
      <c r="O73" s="3">
        <v>-71.083163999999996</v>
      </c>
      <c r="P73" s="4">
        <v>251.19399999999999</v>
      </c>
      <c r="Q73" s="4">
        <v>15576977.952</v>
      </c>
      <c r="R73" s="4">
        <v>2675165.8369999998</v>
      </c>
      <c r="S73" s="4">
        <v>251.19399999999999</v>
      </c>
    </row>
    <row r="74" spans="1:19" x14ac:dyDescent="0.25">
      <c r="A74" s="1">
        <v>218</v>
      </c>
      <c r="B74" s="1" t="s">
        <v>79</v>
      </c>
      <c r="C74" s="1" t="str">
        <f t="shared" si="1"/>
        <v>Other</v>
      </c>
      <c r="D74" s="2">
        <v>12</v>
      </c>
      <c r="E74" s="2">
        <v>65</v>
      </c>
      <c r="F74" s="2">
        <v>15</v>
      </c>
      <c r="G74" s="1" t="s">
        <v>31</v>
      </c>
      <c r="H74" s="1" t="s">
        <v>20</v>
      </c>
      <c r="I74" s="1" t="s">
        <v>32</v>
      </c>
      <c r="J74" s="1" t="s">
        <v>22</v>
      </c>
      <c r="K74" s="1">
        <v>73</v>
      </c>
      <c r="L74" s="1" t="s">
        <v>109</v>
      </c>
      <c r="M74" s="1">
        <v>5</v>
      </c>
      <c r="N74" s="3">
        <v>42.490564999999997</v>
      </c>
      <c r="O74" s="3">
        <v>-71.083231999999995</v>
      </c>
      <c r="P74" s="4">
        <v>258.447</v>
      </c>
      <c r="Q74" s="4">
        <v>15576912.25</v>
      </c>
      <c r="R74" s="4">
        <v>2675117.6340000001</v>
      </c>
      <c r="S74" s="4">
        <v>258.447</v>
      </c>
    </row>
    <row r="75" spans="1:19" x14ac:dyDescent="0.25">
      <c r="A75" s="1">
        <v>219</v>
      </c>
      <c r="B75" s="1" t="s">
        <v>18</v>
      </c>
      <c r="C75" s="1" t="str">
        <f t="shared" si="1"/>
        <v>Ash</v>
      </c>
      <c r="D75" s="2">
        <v>10.9</v>
      </c>
      <c r="E75" s="2">
        <v>75</v>
      </c>
      <c r="F75" s="2">
        <v>13.8</v>
      </c>
      <c r="G75" s="1" t="s">
        <v>19</v>
      </c>
      <c r="H75" s="1" t="s">
        <v>20</v>
      </c>
      <c r="I75" s="1" t="s">
        <v>39</v>
      </c>
      <c r="J75" s="1" t="s">
        <v>22</v>
      </c>
      <c r="K75" s="1">
        <v>74</v>
      </c>
      <c r="L75" s="1" t="s">
        <v>110</v>
      </c>
      <c r="M75" s="1">
        <v>5</v>
      </c>
      <c r="N75" s="3">
        <v>42.490521999999999</v>
      </c>
      <c r="O75" s="3">
        <v>-71.083288999999994</v>
      </c>
      <c r="P75" s="4">
        <v>243.614</v>
      </c>
      <c r="Q75" s="4">
        <v>15576866.607999999</v>
      </c>
      <c r="R75" s="4">
        <v>2675077.41</v>
      </c>
      <c r="S75" s="4">
        <v>243.614</v>
      </c>
    </row>
    <row r="76" spans="1:19" x14ac:dyDescent="0.25">
      <c r="A76" s="1">
        <v>225</v>
      </c>
      <c r="B76" s="1" t="s">
        <v>18</v>
      </c>
      <c r="C76" s="1" t="str">
        <f t="shared" si="1"/>
        <v>Ash</v>
      </c>
      <c r="D76" s="2">
        <v>8.3000000000000007</v>
      </c>
      <c r="E76" s="2">
        <v>55</v>
      </c>
      <c r="F76" s="2">
        <v>15.6</v>
      </c>
      <c r="G76" s="1" t="s">
        <v>19</v>
      </c>
      <c r="H76" s="1" t="s">
        <v>20</v>
      </c>
      <c r="I76" s="1" t="s">
        <v>21</v>
      </c>
      <c r="J76" s="1" t="s">
        <v>22</v>
      </c>
      <c r="K76" s="1">
        <v>75</v>
      </c>
      <c r="L76" s="1" t="s">
        <v>111</v>
      </c>
      <c r="M76" s="1">
        <v>5</v>
      </c>
      <c r="N76" s="3">
        <v>42.490305999999997</v>
      </c>
      <c r="O76" s="3">
        <v>-71.083472999999998</v>
      </c>
      <c r="P76" s="4">
        <v>261.49200000000002</v>
      </c>
      <c r="Q76" s="4">
        <v>15576641.922</v>
      </c>
      <c r="R76" s="4">
        <v>2674950.4679999999</v>
      </c>
      <c r="S76" s="4">
        <v>261.49200000000002</v>
      </c>
    </row>
    <row r="77" spans="1:19" x14ac:dyDescent="0.25">
      <c r="A77" s="1">
        <v>226</v>
      </c>
      <c r="B77" s="1" t="s">
        <v>18</v>
      </c>
      <c r="C77" s="1" t="str">
        <f t="shared" si="1"/>
        <v>Ash</v>
      </c>
      <c r="D77" s="2">
        <v>15.3</v>
      </c>
      <c r="E77" s="2">
        <v>60</v>
      </c>
      <c r="F77" s="2">
        <v>25.4</v>
      </c>
      <c r="G77" s="1" t="s">
        <v>19</v>
      </c>
      <c r="H77" s="1" t="s">
        <v>20</v>
      </c>
      <c r="I77" s="1" t="s">
        <v>21</v>
      </c>
      <c r="J77" s="1" t="s">
        <v>22</v>
      </c>
      <c r="K77" s="1">
        <v>76</v>
      </c>
      <c r="L77" s="1" t="s">
        <v>112</v>
      </c>
      <c r="M77" s="1">
        <v>5</v>
      </c>
      <c r="N77" s="3">
        <v>42.490425999999999</v>
      </c>
      <c r="O77" s="3">
        <v>-71.083455999999998</v>
      </c>
      <c r="P77" s="4">
        <v>261.18799999999999</v>
      </c>
      <c r="Q77" s="4">
        <v>15576763.851</v>
      </c>
      <c r="R77" s="4">
        <v>2674957.4840000002</v>
      </c>
      <c r="S77" s="4">
        <v>261.18799999999999</v>
      </c>
    </row>
    <row r="78" spans="1:19" x14ac:dyDescent="0.25">
      <c r="A78" s="1">
        <v>227</v>
      </c>
      <c r="B78" s="1" t="s">
        <v>18</v>
      </c>
      <c r="C78" s="1" t="str">
        <f t="shared" si="1"/>
        <v>Ash</v>
      </c>
      <c r="D78" s="2">
        <v>12.9</v>
      </c>
      <c r="E78" s="2">
        <v>75</v>
      </c>
      <c r="F78" s="2">
        <v>17.2</v>
      </c>
      <c r="G78" s="1" t="s">
        <v>19</v>
      </c>
      <c r="H78" s="1" t="s">
        <v>20</v>
      </c>
      <c r="I78" s="1" t="s">
        <v>39</v>
      </c>
      <c r="J78" s="1" t="s">
        <v>22</v>
      </c>
      <c r="K78" s="1">
        <v>77</v>
      </c>
      <c r="L78" s="1" t="s">
        <v>113</v>
      </c>
      <c r="M78" s="1">
        <v>5</v>
      </c>
      <c r="N78" s="3">
        <v>42.490588000000002</v>
      </c>
      <c r="O78" s="3">
        <v>-71.083337</v>
      </c>
      <c r="P78" s="4">
        <v>236.96</v>
      </c>
      <c r="Q78" s="4">
        <v>15576932.036</v>
      </c>
      <c r="R78" s="4">
        <v>2675038.6770000001</v>
      </c>
      <c r="S78" s="4">
        <v>236.96</v>
      </c>
    </row>
    <row r="79" spans="1:19" x14ac:dyDescent="0.25">
      <c r="A79" s="1">
        <v>228</v>
      </c>
      <c r="B79" s="1" t="s">
        <v>18</v>
      </c>
      <c r="C79" s="1" t="str">
        <f t="shared" si="1"/>
        <v>Ash</v>
      </c>
      <c r="D79" s="2">
        <v>11.9</v>
      </c>
      <c r="E79" s="2">
        <v>80</v>
      </c>
      <c r="F79" s="2">
        <v>17.600000000000001</v>
      </c>
      <c r="G79" s="1" t="s">
        <v>19</v>
      </c>
      <c r="H79" s="1" t="s">
        <v>20</v>
      </c>
      <c r="I79" s="1" t="s">
        <v>21</v>
      </c>
      <c r="J79" s="1" t="s">
        <v>22</v>
      </c>
      <c r="K79" s="1">
        <v>78</v>
      </c>
      <c r="L79" s="1" t="s">
        <v>114</v>
      </c>
      <c r="M79" s="1">
        <v>5</v>
      </c>
      <c r="N79" s="3">
        <v>42.490608000000002</v>
      </c>
      <c r="O79" s="3">
        <v>-71.083326</v>
      </c>
      <c r="P79" s="4">
        <v>249.077</v>
      </c>
      <c r="Q79" s="4">
        <v>15576952.886</v>
      </c>
      <c r="R79" s="4">
        <v>2675045.81</v>
      </c>
      <c r="S79" s="4">
        <v>249.077</v>
      </c>
    </row>
    <row r="80" spans="1:19" x14ac:dyDescent="0.25">
      <c r="A80" s="1">
        <v>230</v>
      </c>
      <c r="B80" s="1" t="s">
        <v>18</v>
      </c>
      <c r="C80" s="1" t="str">
        <f t="shared" si="1"/>
        <v>Ash</v>
      </c>
      <c r="D80" s="2">
        <v>7.8</v>
      </c>
      <c r="E80" s="2">
        <v>75</v>
      </c>
      <c r="F80" s="2">
        <v>12.8</v>
      </c>
      <c r="G80" s="1" t="s">
        <v>19</v>
      </c>
      <c r="H80" s="1" t="s">
        <v>20</v>
      </c>
      <c r="I80" s="1" t="s">
        <v>21</v>
      </c>
      <c r="J80" s="1" t="s">
        <v>22</v>
      </c>
      <c r="K80" s="1">
        <v>79</v>
      </c>
      <c r="L80" s="1" t="s">
        <v>115</v>
      </c>
      <c r="M80" s="1">
        <v>5</v>
      </c>
      <c r="N80" s="3">
        <v>42.490634999999997</v>
      </c>
      <c r="O80" s="3">
        <v>-71.083337999999998</v>
      </c>
      <c r="P80" s="4">
        <v>265.62700000000001</v>
      </c>
      <c r="Q80" s="4">
        <v>15576979.312000001</v>
      </c>
      <c r="R80" s="4">
        <v>2675035.7609999999</v>
      </c>
      <c r="S80" s="4">
        <v>265.62700000000001</v>
      </c>
    </row>
    <row r="81" spans="1:19" x14ac:dyDescent="0.25">
      <c r="A81" s="1">
        <v>232</v>
      </c>
      <c r="B81" s="1" t="s">
        <v>18</v>
      </c>
      <c r="C81" s="1" t="str">
        <f t="shared" si="1"/>
        <v>Ash</v>
      </c>
      <c r="D81" s="2">
        <v>10.3</v>
      </c>
      <c r="E81" s="2">
        <v>75</v>
      </c>
      <c r="F81" s="2">
        <v>16.600000000000001</v>
      </c>
      <c r="G81" s="1" t="s">
        <v>19</v>
      </c>
      <c r="H81" s="1" t="s">
        <v>20</v>
      </c>
      <c r="I81" s="1" t="s">
        <v>21</v>
      </c>
      <c r="J81" s="1" t="s">
        <v>22</v>
      </c>
      <c r="K81" s="1">
        <v>80</v>
      </c>
      <c r="L81" s="1" t="s">
        <v>116</v>
      </c>
      <c r="M81" s="1">
        <v>5</v>
      </c>
      <c r="N81" s="3">
        <v>42.490645999999998</v>
      </c>
      <c r="O81" s="3">
        <v>-71.083262000000005</v>
      </c>
      <c r="P81" s="4">
        <v>269.03399999999999</v>
      </c>
      <c r="Q81" s="4">
        <v>15576993.244000001</v>
      </c>
      <c r="R81" s="4">
        <v>2675091.5260000001</v>
      </c>
      <c r="S81" s="4">
        <v>269.03399999999999</v>
      </c>
    </row>
    <row r="82" spans="1:19" x14ac:dyDescent="0.25">
      <c r="A82" s="1">
        <v>234</v>
      </c>
      <c r="B82" s="1" t="s">
        <v>18</v>
      </c>
      <c r="C82" s="1" t="str">
        <f t="shared" si="1"/>
        <v>Ash</v>
      </c>
      <c r="D82" s="2">
        <v>9.5</v>
      </c>
      <c r="E82" s="2">
        <v>80</v>
      </c>
      <c r="F82" s="2">
        <v>15.4</v>
      </c>
      <c r="G82" s="1" t="s">
        <v>19</v>
      </c>
      <c r="H82" s="1" t="s">
        <v>20</v>
      </c>
      <c r="I82" s="1" t="s">
        <v>21</v>
      </c>
      <c r="J82" s="1" t="s">
        <v>22</v>
      </c>
      <c r="K82" s="1">
        <v>81</v>
      </c>
      <c r="L82" s="1" t="s">
        <v>117</v>
      </c>
      <c r="M82" s="1">
        <v>5</v>
      </c>
      <c r="N82" s="3">
        <v>42.490577999999999</v>
      </c>
      <c r="O82" s="3">
        <v>-71.083258000000001</v>
      </c>
      <c r="P82" s="4">
        <v>260.06</v>
      </c>
      <c r="Q82" s="4">
        <v>15576925.182</v>
      </c>
      <c r="R82" s="4">
        <v>2675098.0120000001</v>
      </c>
      <c r="S82" s="4">
        <v>260.06</v>
      </c>
    </row>
    <row r="83" spans="1:19" x14ac:dyDescent="0.25">
      <c r="A83" s="1">
        <v>235</v>
      </c>
      <c r="B83" s="1" t="s">
        <v>18</v>
      </c>
      <c r="C83" s="1" t="str">
        <f t="shared" si="1"/>
        <v>Ash</v>
      </c>
      <c r="D83" s="2">
        <v>12.1</v>
      </c>
      <c r="E83" s="2">
        <v>45</v>
      </c>
      <c r="F83" s="2">
        <v>15.5</v>
      </c>
      <c r="G83" s="1" t="s">
        <v>118</v>
      </c>
      <c r="H83" s="1" t="s">
        <v>20</v>
      </c>
      <c r="I83" s="1" t="s">
        <v>32</v>
      </c>
      <c r="J83" s="1" t="s">
        <v>22</v>
      </c>
      <c r="K83" s="1">
        <v>82</v>
      </c>
      <c r="L83" s="1" t="s">
        <v>119</v>
      </c>
      <c r="M83" s="1">
        <v>5</v>
      </c>
      <c r="N83" s="3">
        <v>42.490633000000003</v>
      </c>
      <c r="O83" s="3">
        <v>-71.083163999999996</v>
      </c>
      <c r="P83" s="4">
        <v>274.96899999999999</v>
      </c>
      <c r="Q83" s="4">
        <v>15576983.372</v>
      </c>
      <c r="R83" s="4">
        <v>2675165.65</v>
      </c>
      <c r="S83" s="4">
        <v>274.96899999999999</v>
      </c>
    </row>
    <row r="84" spans="1:19" x14ac:dyDescent="0.25">
      <c r="A84" s="1">
        <v>236</v>
      </c>
      <c r="B84" s="1" t="s">
        <v>97</v>
      </c>
      <c r="C84" s="1" t="str">
        <f t="shared" si="1"/>
        <v>Other</v>
      </c>
      <c r="D84" s="2">
        <v>16</v>
      </c>
      <c r="E84" s="2">
        <v>65</v>
      </c>
      <c r="F84" s="2">
        <v>33</v>
      </c>
      <c r="G84" s="1" t="s">
        <v>31</v>
      </c>
      <c r="H84" s="1" t="s">
        <v>20</v>
      </c>
      <c r="I84" s="1" t="s">
        <v>32</v>
      </c>
      <c r="J84" s="1" t="s">
        <v>22</v>
      </c>
      <c r="K84" s="1">
        <v>83</v>
      </c>
      <c r="L84" s="1" t="s">
        <v>120</v>
      </c>
      <c r="M84" s="1">
        <v>5</v>
      </c>
      <c r="N84" s="3">
        <v>42.490923000000002</v>
      </c>
      <c r="O84" s="3">
        <v>-71.083186999999995</v>
      </c>
      <c r="P84" s="4">
        <v>282.38</v>
      </c>
      <c r="Q84" s="4">
        <v>15577276.584000001</v>
      </c>
      <c r="R84" s="4">
        <v>2675134.8930000002</v>
      </c>
      <c r="S84" s="4">
        <v>282.38</v>
      </c>
    </row>
    <row r="85" spans="1:19" x14ac:dyDescent="0.25">
      <c r="A85" s="1">
        <v>237</v>
      </c>
      <c r="B85" s="1" t="s">
        <v>18</v>
      </c>
      <c r="C85" s="1" t="str">
        <f t="shared" si="1"/>
        <v>Ash</v>
      </c>
      <c r="D85" s="2">
        <v>9.8000000000000007</v>
      </c>
      <c r="E85" s="2">
        <v>55</v>
      </c>
      <c r="F85" s="2">
        <v>17</v>
      </c>
      <c r="G85" s="1" t="s">
        <v>31</v>
      </c>
      <c r="H85" s="1" t="s">
        <v>20</v>
      </c>
      <c r="I85" s="1" t="s">
        <v>32</v>
      </c>
      <c r="J85" s="1" t="s">
        <v>22</v>
      </c>
      <c r="K85" s="1">
        <v>84</v>
      </c>
      <c r="L85" s="1" t="s">
        <v>121</v>
      </c>
      <c r="M85" s="1">
        <v>5</v>
      </c>
      <c r="N85" s="3">
        <v>42.491154000000002</v>
      </c>
      <c r="O85" s="3">
        <v>-71.083647999999997</v>
      </c>
      <c r="P85" s="4">
        <v>234.077</v>
      </c>
      <c r="Q85" s="4">
        <v>15577494.861</v>
      </c>
      <c r="R85" s="4">
        <v>2674780.2400000002</v>
      </c>
      <c r="S85" s="4">
        <v>234.077</v>
      </c>
    </row>
    <row r="86" spans="1:19" x14ac:dyDescent="0.25">
      <c r="A86" s="1">
        <v>237</v>
      </c>
      <c r="B86" s="1" t="s">
        <v>79</v>
      </c>
      <c r="C86" s="1" t="str">
        <f t="shared" si="1"/>
        <v>Other</v>
      </c>
      <c r="D86" s="2">
        <v>13</v>
      </c>
      <c r="E86" s="2">
        <v>60</v>
      </c>
      <c r="F86" s="2">
        <v>15</v>
      </c>
      <c r="G86" s="1" t="s">
        <v>31</v>
      </c>
      <c r="H86" s="1" t="s">
        <v>20</v>
      </c>
      <c r="I86" s="1" t="s">
        <v>32</v>
      </c>
      <c r="J86" s="1" t="s">
        <v>22</v>
      </c>
      <c r="K86" s="1">
        <v>85</v>
      </c>
      <c r="L86" s="1" t="s">
        <v>122</v>
      </c>
      <c r="M86" s="1">
        <v>5</v>
      </c>
      <c r="N86" s="3">
        <v>42.491518999999997</v>
      </c>
      <c r="O86" s="3">
        <v>-71.083883</v>
      </c>
      <c r="P86" s="4">
        <v>236.26</v>
      </c>
      <c r="Q86" s="4">
        <v>15577855.562999999</v>
      </c>
      <c r="R86" s="4">
        <v>2674588.7059999998</v>
      </c>
      <c r="S86" s="4">
        <v>236.26</v>
      </c>
    </row>
    <row r="87" spans="1:19" x14ac:dyDescent="0.25">
      <c r="A87" s="1">
        <v>238</v>
      </c>
      <c r="B87" s="1" t="s">
        <v>18</v>
      </c>
      <c r="C87" s="1" t="str">
        <f t="shared" si="1"/>
        <v>Ash</v>
      </c>
      <c r="D87" s="2">
        <v>14.5</v>
      </c>
      <c r="E87" s="2">
        <v>84</v>
      </c>
      <c r="F87" s="2">
        <v>18</v>
      </c>
      <c r="G87" s="1" t="s">
        <v>19</v>
      </c>
      <c r="H87" s="1" t="s">
        <v>20</v>
      </c>
      <c r="I87" s="1" t="s">
        <v>39</v>
      </c>
      <c r="J87" s="1" t="s">
        <v>22</v>
      </c>
      <c r="K87" s="1">
        <v>86</v>
      </c>
      <c r="L87" s="1" t="s">
        <v>123</v>
      </c>
      <c r="M87" s="1">
        <v>5</v>
      </c>
      <c r="N87" s="3">
        <v>42.491481</v>
      </c>
      <c r="O87" s="3">
        <v>-71.083938000000003</v>
      </c>
      <c r="P87" s="4">
        <v>234.71600000000001</v>
      </c>
      <c r="Q87" s="4">
        <v>15577815.423</v>
      </c>
      <c r="R87" s="4">
        <v>2674549.3309999998</v>
      </c>
      <c r="S87" s="4">
        <v>234.71600000000001</v>
      </c>
    </row>
    <row r="88" spans="1:19" x14ac:dyDescent="0.25">
      <c r="A88" s="1">
        <v>240</v>
      </c>
      <c r="B88" s="1" t="s">
        <v>18</v>
      </c>
      <c r="C88" s="1" t="str">
        <f t="shared" si="1"/>
        <v>Ash</v>
      </c>
      <c r="D88" s="2">
        <v>23.2</v>
      </c>
      <c r="E88" s="2">
        <v>75</v>
      </c>
      <c r="F88" s="2">
        <v>21.2</v>
      </c>
      <c r="G88" s="1" t="s">
        <v>19</v>
      </c>
      <c r="H88" s="1" t="s">
        <v>20</v>
      </c>
      <c r="I88" s="1" t="s">
        <v>39</v>
      </c>
      <c r="J88" s="1" t="s">
        <v>22</v>
      </c>
      <c r="K88" s="1">
        <v>87</v>
      </c>
      <c r="L88" s="1" t="s">
        <v>124</v>
      </c>
      <c r="M88" s="1">
        <v>5</v>
      </c>
      <c r="N88" s="3">
        <v>42.491458999999999</v>
      </c>
      <c r="O88" s="3">
        <v>-71.083903000000007</v>
      </c>
      <c r="P88" s="4">
        <v>241.12100000000001</v>
      </c>
      <c r="Q88" s="4">
        <v>15577794.345000001</v>
      </c>
      <c r="R88" s="4">
        <v>2674576.412</v>
      </c>
      <c r="S88" s="4">
        <v>241.12100000000001</v>
      </c>
    </row>
    <row r="89" spans="1:19" x14ac:dyDescent="0.25">
      <c r="A89" s="1">
        <v>241</v>
      </c>
      <c r="B89" s="1" t="s">
        <v>125</v>
      </c>
      <c r="C89" s="1" t="str">
        <f t="shared" si="1"/>
        <v>Other</v>
      </c>
      <c r="D89" s="2">
        <v>21</v>
      </c>
      <c r="E89" s="2">
        <v>70</v>
      </c>
      <c r="F89" s="2">
        <v>22</v>
      </c>
      <c r="G89" s="1" t="s">
        <v>31</v>
      </c>
      <c r="H89" s="1" t="s">
        <v>20</v>
      </c>
      <c r="I89" s="1" t="s">
        <v>32</v>
      </c>
      <c r="J89" s="1" t="s">
        <v>22</v>
      </c>
      <c r="K89" s="1">
        <v>88</v>
      </c>
      <c r="L89" s="1" t="s">
        <v>126</v>
      </c>
      <c r="M89" s="1">
        <v>5</v>
      </c>
      <c r="N89" s="3">
        <v>42.491393000000002</v>
      </c>
      <c r="O89" s="3">
        <v>-71.083994000000004</v>
      </c>
      <c r="P89" s="4">
        <v>240.89599999999999</v>
      </c>
      <c r="Q89" s="4">
        <v>15577724.694</v>
      </c>
      <c r="R89" s="4">
        <v>2674511.9819999998</v>
      </c>
      <c r="S89" s="4">
        <v>240.89599999999999</v>
      </c>
    </row>
    <row r="90" spans="1:19" x14ac:dyDescent="0.25">
      <c r="A90" s="1">
        <v>242</v>
      </c>
      <c r="B90" s="1" t="s">
        <v>101</v>
      </c>
      <c r="C90" s="1" t="str">
        <f t="shared" si="1"/>
        <v>Other</v>
      </c>
      <c r="D90" s="2">
        <v>16</v>
      </c>
      <c r="E90" s="2">
        <v>70</v>
      </c>
      <c r="F90" s="2">
        <v>18</v>
      </c>
      <c r="G90" s="1" t="s">
        <v>31</v>
      </c>
      <c r="H90" s="1" t="s">
        <v>20</v>
      </c>
      <c r="I90" s="1" t="s">
        <v>32</v>
      </c>
      <c r="J90" s="1" t="s">
        <v>22</v>
      </c>
      <c r="K90" s="1">
        <v>89</v>
      </c>
      <c r="L90" s="1" t="s">
        <v>127</v>
      </c>
      <c r="M90" s="1">
        <v>5</v>
      </c>
      <c r="N90" s="3">
        <v>42.491382999999999</v>
      </c>
      <c r="O90" s="3">
        <v>-71.084030999999996</v>
      </c>
      <c r="P90" s="4">
        <v>245.32599999999999</v>
      </c>
      <c r="Q90" s="4">
        <v>15577713.419</v>
      </c>
      <c r="R90" s="4">
        <v>2674484.4980000001</v>
      </c>
      <c r="S90" s="4">
        <v>245.32599999999999</v>
      </c>
    </row>
    <row r="91" spans="1:19" x14ac:dyDescent="0.25">
      <c r="A91" s="1">
        <v>244</v>
      </c>
      <c r="B91" s="1" t="s">
        <v>34</v>
      </c>
      <c r="C91" s="1" t="str">
        <f t="shared" si="1"/>
        <v>Other</v>
      </c>
      <c r="D91" s="2">
        <v>18</v>
      </c>
      <c r="E91" s="2">
        <v>75</v>
      </c>
      <c r="F91" s="2">
        <v>22</v>
      </c>
      <c r="G91" s="1" t="s">
        <v>31</v>
      </c>
      <c r="H91" s="1" t="s">
        <v>20</v>
      </c>
      <c r="I91" s="1" t="s">
        <v>32</v>
      </c>
      <c r="J91" s="1" t="s">
        <v>22</v>
      </c>
      <c r="K91" s="1">
        <v>90</v>
      </c>
      <c r="L91" s="1" t="s">
        <v>128</v>
      </c>
      <c r="M91" s="1">
        <v>5</v>
      </c>
      <c r="N91" s="3">
        <v>42.491366999999997</v>
      </c>
      <c r="O91" s="3">
        <v>-71.084052999999997</v>
      </c>
      <c r="P91" s="4">
        <v>245.476</v>
      </c>
      <c r="Q91" s="4">
        <v>15577695.747</v>
      </c>
      <c r="R91" s="4">
        <v>2674468.6090000002</v>
      </c>
      <c r="S91" s="4">
        <v>245.476</v>
      </c>
    </row>
    <row r="92" spans="1:19" x14ac:dyDescent="0.25">
      <c r="A92" s="1">
        <v>244</v>
      </c>
      <c r="B92" s="1" t="s">
        <v>18</v>
      </c>
      <c r="C92" s="1" t="str">
        <f t="shared" si="1"/>
        <v>Ash</v>
      </c>
      <c r="D92" s="2">
        <v>12</v>
      </c>
      <c r="E92" s="2">
        <v>80</v>
      </c>
      <c r="F92" s="2">
        <v>22.1</v>
      </c>
      <c r="G92" s="1" t="s">
        <v>31</v>
      </c>
      <c r="H92" s="1" t="s">
        <v>20</v>
      </c>
      <c r="I92" s="1" t="s">
        <v>39</v>
      </c>
      <c r="J92" s="1" t="s">
        <v>22</v>
      </c>
      <c r="K92" s="1">
        <v>91</v>
      </c>
      <c r="L92" s="1" t="s">
        <v>129</v>
      </c>
      <c r="M92" s="1">
        <v>5</v>
      </c>
      <c r="N92" s="3">
        <v>42.491422999999998</v>
      </c>
      <c r="O92" s="3">
        <v>-71.084069</v>
      </c>
      <c r="P92" s="4">
        <v>244.73599999999999</v>
      </c>
      <c r="Q92" s="4">
        <v>15577752.689999999</v>
      </c>
      <c r="R92" s="4">
        <v>2674454.1320000002</v>
      </c>
      <c r="S92" s="4">
        <v>244.73599999999999</v>
      </c>
    </row>
    <row r="94" spans="1:19" x14ac:dyDescent="0.25">
      <c r="A94" s="1" t="s">
        <v>18</v>
      </c>
      <c r="B94" s="1">
        <f>COUNTIF(B2:B92, "WA")</f>
        <v>38</v>
      </c>
    </row>
    <row r="95" spans="1:19" x14ac:dyDescent="0.25">
      <c r="A95" s="1" t="s">
        <v>24</v>
      </c>
      <c r="B95" s="1">
        <f>COUNTIF(B2:B92, "GA")</f>
        <v>22</v>
      </c>
    </row>
    <row r="96" spans="1:19" x14ac:dyDescent="0.25">
      <c r="A96" s="1" t="s">
        <v>136</v>
      </c>
      <c r="B96" s="1">
        <f>COUNTIF(B2:B92, "BA")</f>
        <v>0</v>
      </c>
    </row>
    <row r="97" spans="1:10" x14ac:dyDescent="0.25">
      <c r="A97" s="1" t="s">
        <v>34</v>
      </c>
      <c r="B97" s="1">
        <f>COUNTIF(B2:B92, "RO")</f>
        <v>15</v>
      </c>
      <c r="I97" s="1" t="s">
        <v>137</v>
      </c>
      <c r="J97" s="1" t="s">
        <v>138</v>
      </c>
    </row>
    <row r="98" spans="1:10" x14ac:dyDescent="0.25">
      <c r="A98" s="1" t="s">
        <v>30</v>
      </c>
      <c r="B98" s="1">
        <f>COUNTIF(B2:B92, "BW")</f>
        <v>1</v>
      </c>
      <c r="H98" s="1" t="s">
        <v>130</v>
      </c>
      <c r="I98" s="1">
        <f>COUNTIFS(C2:C92, "Ash", I2:I92, "1")</f>
        <v>2</v>
      </c>
      <c r="J98" s="1">
        <f>COUNTIFS(C2:C92, "Other", I2:I92, "1")</f>
        <v>31</v>
      </c>
    </row>
    <row r="99" spans="1:10" x14ac:dyDescent="0.25">
      <c r="A99" s="1" t="s">
        <v>101</v>
      </c>
      <c r="B99" s="1">
        <f>COUNTIF(B2:B92, "WO")</f>
        <v>3</v>
      </c>
      <c r="H99" s="1" t="s">
        <v>131</v>
      </c>
      <c r="I99" s="1">
        <f>COUNTIFS(C2:C92, "Ash", I2:I92, "2")</f>
        <v>21</v>
      </c>
      <c r="J99" s="1">
        <f>COUNTIFS(C2:C92, "Other", I2:I92, "2")</f>
        <v>0</v>
      </c>
    </row>
    <row r="100" spans="1:10" x14ac:dyDescent="0.25">
      <c r="A100" s="1" t="s">
        <v>125</v>
      </c>
      <c r="B100" s="1">
        <f>COUNTIF(B2:B92, "SH")</f>
        <v>1</v>
      </c>
      <c r="H100" s="1" t="s">
        <v>132</v>
      </c>
      <c r="I100" s="1">
        <f>COUNTIFS(C2:C92, "Ash", I2:I92, "3")</f>
        <v>15</v>
      </c>
      <c r="J100" s="1">
        <f>COUNTIFS(C2:C92, "Other", I2:I92, "3")</f>
        <v>0</v>
      </c>
    </row>
    <row r="101" spans="1:10" x14ac:dyDescent="0.25">
      <c r="A101" s="1" t="s">
        <v>79</v>
      </c>
      <c r="B101" s="1">
        <f>COUNTIF(B2:B92, "RM")</f>
        <v>7</v>
      </c>
      <c r="H101" s="1" t="s">
        <v>133</v>
      </c>
      <c r="I101" s="1">
        <f>COUNTIFS(C2:C92, "Ash", I2:I92, "4")</f>
        <v>21</v>
      </c>
      <c r="J101" s="1">
        <f>COUNTIFS(C2:C92, "Other", I2:I92, "4")</f>
        <v>0</v>
      </c>
    </row>
    <row r="102" spans="1:10" x14ac:dyDescent="0.25">
      <c r="A102" s="1" t="s">
        <v>97</v>
      </c>
      <c r="B102" s="1">
        <f>COUNTIF(B2:B92, "PB")</f>
        <v>2</v>
      </c>
      <c r="H102" s="1" t="s">
        <v>134</v>
      </c>
      <c r="I102" s="1">
        <f>COUNTIFS(C2:C92, "Ash", I2:I92, "5")</f>
        <v>1</v>
      </c>
      <c r="J102" s="1">
        <f>COUNTIFS(C2:C92, "Other", I2:I92, "5")</f>
        <v>0</v>
      </c>
    </row>
    <row r="103" spans="1:10" x14ac:dyDescent="0.25">
      <c r="A103" s="1" t="s">
        <v>94</v>
      </c>
      <c r="B103" s="1">
        <f>COUNTIF(B2:B92, "BB")</f>
        <v>1</v>
      </c>
      <c r="H103" s="1" t="s">
        <v>135</v>
      </c>
      <c r="I103" s="1">
        <f>SUM(I98:I102)</f>
        <v>60</v>
      </c>
      <c r="J103" s="1">
        <f>SUM(J98:J102)</f>
        <v>31</v>
      </c>
    </row>
    <row r="104" spans="1:10" x14ac:dyDescent="0.25">
      <c r="A104" s="1" t="s">
        <v>92</v>
      </c>
      <c r="B104" s="1">
        <f>COUNTIF(B2:B92, "YB")</f>
        <v>1</v>
      </c>
    </row>
    <row r="106" spans="1:10" x14ac:dyDescent="0.25">
      <c r="B106" s="1">
        <f>SUM(B94:B104)</f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EAB_NH_Chan_Ash UAS NH000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Huang Chan</dc:creator>
  <cp:lastModifiedBy>Catherine Huang Chan</cp:lastModifiedBy>
  <dcterms:created xsi:type="dcterms:W3CDTF">2020-01-22T16:36:22Z</dcterms:created>
  <dcterms:modified xsi:type="dcterms:W3CDTF">2020-01-22T20:32:52Z</dcterms:modified>
</cp:coreProperties>
</file>