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f33165\Google Drive\Kumar lab\Draft\Manuscript\rateCorrelation\submit\Figures\Fig2\"/>
    </mc:Choice>
  </mc:AlternateContent>
  <bookViews>
    <workbookView xWindow="0" yWindow="0" windowWidth="38400" windowHeight="20100"/>
  </bookViews>
  <sheets>
    <sheet name="PNAS_data" sheetId="2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3" i="2" l="1"/>
  <c r="E43" i="2"/>
  <c r="D43" i="2"/>
  <c r="C43" i="2"/>
  <c r="B43" i="2"/>
  <c r="F42" i="2"/>
  <c r="E42" i="2"/>
  <c r="D42" i="2"/>
  <c r="C42" i="2"/>
  <c r="B42" i="2"/>
  <c r="F41" i="2"/>
  <c r="E41" i="2"/>
  <c r="D41" i="2"/>
  <c r="C41" i="2"/>
  <c r="B41" i="2"/>
  <c r="F40" i="2"/>
  <c r="E40" i="2"/>
  <c r="D40" i="2"/>
  <c r="C40" i="2"/>
  <c r="B40" i="2"/>
  <c r="F39" i="2"/>
  <c r="E39" i="2"/>
  <c r="D39" i="2"/>
  <c r="C39" i="2"/>
  <c r="B39" i="2"/>
  <c r="Y35" i="2"/>
  <c r="X35" i="2"/>
  <c r="F35" i="2"/>
  <c r="E35" i="2"/>
  <c r="D35" i="2"/>
  <c r="C35" i="2"/>
  <c r="B35" i="2"/>
  <c r="Y34" i="2"/>
  <c r="X34" i="2"/>
  <c r="F34" i="2"/>
  <c r="E34" i="2"/>
  <c r="D34" i="2"/>
  <c r="C34" i="2"/>
  <c r="B34" i="2"/>
  <c r="Y33" i="2"/>
  <c r="X33" i="2"/>
  <c r="F33" i="2"/>
  <c r="E33" i="2"/>
  <c r="D33" i="2"/>
  <c r="C33" i="2"/>
  <c r="B33" i="2"/>
  <c r="Y32" i="2"/>
  <c r="X32" i="2"/>
  <c r="F32" i="2"/>
  <c r="E32" i="2"/>
  <c r="D32" i="2"/>
  <c r="C32" i="2"/>
  <c r="B32" i="2"/>
  <c r="Y31" i="2"/>
  <c r="X31" i="2"/>
  <c r="F31" i="2"/>
  <c r="E31" i="2"/>
  <c r="D31" i="2"/>
  <c r="C31" i="2"/>
  <c r="B31" i="2"/>
  <c r="Y28" i="2"/>
  <c r="X28" i="2"/>
  <c r="Y27" i="2"/>
  <c r="X27" i="2"/>
  <c r="Y26" i="2"/>
  <c r="X26" i="2"/>
  <c r="Y25" i="2"/>
  <c r="X25" i="2"/>
  <c r="Y24" i="2"/>
  <c r="X24" i="2"/>
  <c r="Y21" i="2"/>
  <c r="X21" i="2"/>
  <c r="Y20" i="2"/>
  <c r="X20" i="2"/>
  <c r="Y19" i="2"/>
  <c r="X19" i="2"/>
  <c r="Y18" i="2"/>
  <c r="X18" i="2"/>
  <c r="Y17" i="2"/>
  <c r="X17" i="2"/>
  <c r="G16" i="2"/>
  <c r="F16" i="2"/>
  <c r="G15" i="2"/>
  <c r="F15" i="2"/>
  <c r="Y14" i="2"/>
  <c r="X14" i="2"/>
  <c r="G14" i="2"/>
  <c r="F14" i="2"/>
  <c r="Y13" i="2"/>
  <c r="X13" i="2"/>
  <c r="Y12" i="2"/>
  <c r="X12" i="2"/>
  <c r="Y11" i="2"/>
  <c r="X11" i="2"/>
  <c r="G11" i="2"/>
  <c r="F11" i="2"/>
  <c r="Y10" i="2"/>
  <c r="X10" i="2"/>
  <c r="G10" i="2"/>
  <c r="F10" i="2"/>
  <c r="G9" i="2"/>
  <c r="F9" i="2"/>
  <c r="Y7" i="2"/>
  <c r="X7" i="2"/>
  <c r="Y6" i="2"/>
  <c r="X6" i="2"/>
  <c r="Y5" i="2"/>
  <c r="X5" i="2"/>
  <c r="G5" i="2"/>
  <c r="F5" i="2"/>
  <c r="Y4" i="2"/>
  <c r="X4" i="2"/>
  <c r="G4" i="2"/>
  <c r="F4" i="2"/>
  <c r="Y3" i="2"/>
  <c r="X3" i="2"/>
  <c r="G3" i="2"/>
  <c r="F3" i="2"/>
</calcChain>
</file>

<file path=xl/sharedStrings.xml><?xml version="1.0" encoding="utf-8"?>
<sst xmlns="http://schemas.openxmlformats.org/spreadsheetml/2006/main" count="111" uniqueCount="39">
  <si>
    <t>TransRatio</t>
  </si>
  <si>
    <t>TP</t>
  </si>
  <si>
    <t>FN</t>
  </si>
  <si>
    <t>FP</t>
  </si>
  <si>
    <t>TN</t>
  </si>
  <si>
    <t>accuracy</t>
  </si>
  <si>
    <t>fpr</t>
  </si>
  <si>
    <t>Rfdist_50taxa</t>
  </si>
  <si>
    <t>&lt;3</t>
  </si>
  <si>
    <t>&lt;5%</t>
  </si>
  <si>
    <t>3-5</t>
  </si>
  <si>
    <t>5%-10%</t>
  </si>
  <si>
    <t>&gt;5</t>
  </si>
  <si>
    <t>10%-15%</t>
  </si>
  <si>
    <t>15%-20%</t>
  </si>
  <si>
    <t>&gt;20%</t>
  </si>
  <si>
    <t>Rate</t>
  </si>
  <si>
    <t>&lt;1</t>
  </si>
  <si>
    <t>Rfdist_100taxa</t>
  </si>
  <si>
    <t>1-2</t>
  </si>
  <si>
    <t>&gt;2</t>
  </si>
  <si>
    <t>GC</t>
  </si>
  <si>
    <t>&lt;50%</t>
  </si>
  <si>
    <t>50%-70%</t>
  </si>
  <si>
    <t>&gt;70%</t>
  </si>
  <si>
    <t>Rfdist_200taxa</t>
  </si>
  <si>
    <t>Rfdist_300taxa</t>
  </si>
  <si>
    <t>Rfdist_400taxa</t>
  </si>
  <si>
    <t>&gt;3000</t>
  </si>
  <si>
    <t>2000-3000</t>
  </si>
  <si>
    <t>1000-2000</t>
  </si>
  <si>
    <t>500-1000</t>
  </si>
  <si>
    <t>&lt;500</t>
  </si>
  <si>
    <t>NJ_K2</t>
  </si>
  <si>
    <t>Rfdist</t>
  </si>
  <si>
    <t>ML_KHY</t>
  </si>
  <si>
    <t>Fig. 2a-c</t>
  </si>
  <si>
    <t>Fig. 2d-e</t>
  </si>
  <si>
    <t>Fig. 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</si>
</sst>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3" fillId="0" borderId="0" xfId="0" applyFont="1"/>
    <xf numFmtId="9" fontId="0" fillId="0" borderId="0" xfId="1" applyNumberFormat="1" applyFont="1"/>
    <xf numFmtId="49" fontId="0" fillId="0" borderId="0" xfId="0" applyNumberFormat="1"/>
    <xf numFmtId="9" fontId="0" fillId="0" borderId="0" xfId="1" applyFont="1"/>
    <xf numFmtId="9" fontId="0" fillId="0" borderId="0" xfId="0" applyNumberFormat="1"/>
    <xf numFmtId="0" fontId="5" fillId="0" borderId="0" xfId="0" applyFont="1"/>
    <xf numFmtId="0" fontId="2" fillId="0" borderId="0" xfId="0" applyFont="1"/>
    <xf numFmtId="9" fontId="2" fillId="0" borderId="0" xfId="1" applyFont="1"/>
    <xf numFmtId="0" fontId="6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PNAS_data!$F$2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PNAS_data!$A$3:$A$5</c:f>
              <c:strCache>
                <c:ptCount val="3"/>
                <c:pt idx="0">
                  <c:v>&lt;3</c:v>
                </c:pt>
                <c:pt idx="1">
                  <c:v>3-5</c:v>
                </c:pt>
                <c:pt idx="2">
                  <c:v>&gt;5</c:v>
                </c:pt>
              </c:strCache>
            </c:strRef>
          </c:cat>
          <c:val>
            <c:numRef>
              <c:f>PNAS_data!$F$3:$F$5</c:f>
              <c:numCache>
                <c:formatCode>0%</c:formatCode>
                <c:ptCount val="3"/>
                <c:pt idx="0">
                  <c:v>1</c:v>
                </c:pt>
                <c:pt idx="1">
                  <c:v>0.98611111111111116</c:v>
                </c:pt>
                <c:pt idx="2">
                  <c:v>0.94444444444444442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F2-49B8-9FDC-7840A003D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52493296"/>
        <c:axId val="252497232"/>
      </c:barChart>
      <c:catAx>
        <c:axId val="25249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Transition/</a:t>
                </a:r>
                <a:r>
                  <a:rPr lang="en-US" baseline="0"/>
                  <a:t> transversion ratio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497232"/>
        <c:crosses val="autoZero"/>
        <c:auto val="1"/>
        <c:lblAlgn val="ctr"/>
        <c:lblOffset val="100"/>
        <c:noMultiLvlLbl val="0"/>
      </c:catAx>
      <c:valAx>
        <c:axId val="252497232"/>
        <c:scaling>
          <c:orientation val="minMax"/>
          <c:max val="1"/>
          <c:min val="0.9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493296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PNAS_data!$F$2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PNAS_data!$A$9:$A$11</c:f>
              <c:strCache>
                <c:ptCount val="3"/>
                <c:pt idx="0">
                  <c:v>&lt;1</c:v>
                </c:pt>
                <c:pt idx="1">
                  <c:v>1-2</c:v>
                </c:pt>
                <c:pt idx="2">
                  <c:v>&gt;2</c:v>
                </c:pt>
              </c:strCache>
            </c:strRef>
          </c:cat>
          <c:val>
            <c:numRef>
              <c:f>PNAS_data!$F$9:$F$11</c:f>
              <c:numCache>
                <c:formatCode>0%</c:formatCode>
                <c:ptCount val="3"/>
                <c:pt idx="0">
                  <c:v>1</c:v>
                </c:pt>
                <c:pt idx="1">
                  <c:v>0.98958333333333326</c:v>
                </c:pt>
                <c:pt idx="2">
                  <c:v>0.98958333333333326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F-41D9-A836-6E08E8BDD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52493296"/>
        <c:axId val="252497232"/>
      </c:barChart>
      <c:catAx>
        <c:axId val="25249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 (x10</a:t>
                </a:r>
                <a:r>
                  <a:rPr lang="en-US" baseline="30000"/>
                  <a:t>-3</a:t>
                </a:r>
                <a:r>
                  <a:rPr lang="en-US"/>
                  <a:t>subs/site/Myr)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497232"/>
        <c:crosses val="autoZero"/>
        <c:auto val="1"/>
        <c:lblAlgn val="ctr"/>
        <c:lblOffset val="100"/>
        <c:noMultiLvlLbl val="0"/>
      </c:catAx>
      <c:valAx>
        <c:axId val="252497232"/>
        <c:scaling>
          <c:orientation val="minMax"/>
          <c:max val="1"/>
          <c:min val="0.9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493296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PNAS_data!$F$13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PNAS_data!$A$14:$A$16</c:f>
              <c:strCache>
                <c:ptCount val="3"/>
                <c:pt idx="0">
                  <c:v>&lt;50%</c:v>
                </c:pt>
                <c:pt idx="1">
                  <c:v>50%-70%</c:v>
                </c:pt>
                <c:pt idx="2">
                  <c:v>&gt;70%</c:v>
                </c:pt>
              </c:strCache>
            </c:strRef>
          </c:cat>
          <c:val>
            <c:numRef>
              <c:f>PNAS_data!$F$14:$F$16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0.97777777777777775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04-4F2F-925B-0D15F7575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52493296"/>
        <c:axId val="252497232"/>
      </c:barChart>
      <c:catAx>
        <c:axId val="25249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GC content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497232"/>
        <c:crosses val="autoZero"/>
        <c:auto val="1"/>
        <c:lblAlgn val="ctr"/>
        <c:lblOffset val="100"/>
        <c:noMultiLvlLbl val="0"/>
      </c:catAx>
      <c:valAx>
        <c:axId val="252497232"/>
        <c:scaling>
          <c:orientation val="minMax"/>
          <c:max val="1"/>
          <c:min val="0.9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493296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214313</xdr:colOff>
      <xdr:row>2</xdr:row>
      <xdr:rowOff>142876</xdr:rowOff>
    </xdr:from>
    <xdr:to>
      <xdr:col>14</xdr:col>
      <xdr:colOff>552451</xdr:colOff>
      <xdr:row>14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209550</xdr:colOff>
      <xdr:row>15</xdr:row>
      <xdr:rowOff>76200</xdr:rowOff>
    </xdr:from>
    <xdr:to>
      <xdr:col>14</xdr:col>
      <xdr:colOff>547688</xdr:colOff>
      <xdr:row>27</xdr:row>
      <xdr:rowOff>95249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200025</xdr:colOff>
      <xdr:row>28</xdr:row>
      <xdr:rowOff>19050</xdr:rowOff>
    </xdr:from>
    <xdr:to>
      <xdr:col>14</xdr:col>
      <xdr:colOff>538163</xdr:colOff>
      <xdr:row>40</xdr:row>
      <xdr:rowOff>38099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uf33165/Google%20Drive/Kumar%20lab/timetree/rateCorrelation/machineLearnig/trainWithNELSI_mo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 + RR50 as train"/>
      <sheetName val="ACLN + UCLN as train"/>
      <sheetName val="other data"/>
      <sheetName val="PNAS"/>
    </sheetNames>
    <sheetDataSet>
      <sheetData sheetId="0"/>
      <sheetData sheetId="1"/>
      <sheetData sheetId="2">
        <row r="1">
          <cell r="F1" t="str">
            <v>accuracy</v>
          </cell>
        </row>
        <row r="2">
          <cell r="A2" t="str">
            <v>&lt;3</v>
          </cell>
          <cell r="F2">
            <v>1</v>
          </cell>
        </row>
        <row r="3">
          <cell r="A3" t="str">
            <v>3-5</v>
          </cell>
          <cell r="F3">
            <v>0.98611111111111116</v>
          </cell>
        </row>
        <row r="4">
          <cell r="A4" t="str">
            <v>&gt;5</v>
          </cell>
          <cell r="F4">
            <v>0.94444444444444442</v>
          </cell>
        </row>
        <row r="8">
          <cell r="A8" t="str">
            <v>&lt;1</v>
          </cell>
          <cell r="F8">
            <v>1</v>
          </cell>
        </row>
        <row r="9">
          <cell r="A9" t="str">
            <v>1-2</v>
          </cell>
          <cell r="F9">
            <v>0.98958333333333326</v>
          </cell>
        </row>
        <row r="10">
          <cell r="A10" t="str">
            <v>&gt;2</v>
          </cell>
          <cell r="F10">
            <v>0.98958333333333326</v>
          </cell>
        </row>
        <row r="12">
          <cell r="F12" t="str">
            <v>accuracy</v>
          </cell>
        </row>
        <row r="13">
          <cell r="A13" t="str">
            <v>&lt;50%</v>
          </cell>
          <cell r="F13">
            <v>1</v>
          </cell>
        </row>
        <row r="14">
          <cell r="A14" t="str">
            <v>50%-70%</v>
          </cell>
          <cell r="F14">
            <v>1</v>
          </cell>
        </row>
        <row r="15">
          <cell r="A15" t="str">
            <v>&gt;70%</v>
          </cell>
          <cell r="F15">
            <v>0.97777777777777775</v>
          </cell>
        </row>
        <row r="21">
          <cell r="A21" t="str">
            <v>AR</v>
          </cell>
          <cell r="F21">
            <v>0.99</v>
          </cell>
          <cell r="G21">
            <v>0.01</v>
          </cell>
        </row>
        <row r="22">
          <cell r="A22" t="str">
            <v>RR50</v>
          </cell>
          <cell r="F22">
            <v>0.01</v>
          </cell>
          <cell r="G22">
            <v>0.99</v>
          </cell>
        </row>
        <row r="23">
          <cell r="A23" t="str">
            <v>RR100</v>
          </cell>
          <cell r="F23">
            <v>0</v>
          </cell>
          <cell r="G23">
            <v>1</v>
          </cell>
        </row>
        <row r="24">
          <cell r="A24" t="str">
            <v>CR</v>
          </cell>
          <cell r="F24">
            <v>0</v>
          </cell>
          <cell r="G24">
            <v>1</v>
          </cell>
        </row>
        <row r="55">
          <cell r="H55" t="str">
            <v>AR - AR perferred</v>
          </cell>
          <cell r="I55" t="str">
            <v>AR - UR perferred</v>
          </cell>
        </row>
        <row r="56">
          <cell r="H56">
            <v>0.19</v>
          </cell>
          <cell r="I56">
            <v>0.34</v>
          </cell>
          <cell r="J56">
            <v>0.47</v>
          </cell>
          <cell r="K56">
            <v>0.05</v>
          </cell>
          <cell r="L56">
            <v>0.65</v>
          </cell>
          <cell r="M56">
            <v>0.3</v>
          </cell>
        </row>
        <row r="57">
          <cell r="H57">
            <v>0.88</v>
          </cell>
          <cell r="I57">
            <v>0.12</v>
          </cell>
          <cell r="K57">
            <v>0.14000000000000001</v>
          </cell>
          <cell r="L57">
            <v>0.86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tabSelected="1" workbookViewId="0">
      <selection activeCell="J57" sqref="J57"/>
    </sheetView>
  </sheetViews>
  <sheetFormatPr defaultRowHeight="15" x14ac:dyDescent="0.25"/>
  <cols>
    <col min="19" max="19" width="14.5703125" customWidth="1"/>
  </cols>
  <sheetData>
    <row r="1" spans="1:25" x14ac:dyDescent="0.25">
      <c r="A1" s="10" t="s">
        <v>36</v>
      </c>
      <c r="S1" s="10" t="s">
        <v>38</v>
      </c>
    </row>
    <row r="2" spans="1:25" s="2" customForma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S2" s="1" t="s">
        <v>7</v>
      </c>
      <c r="T2" s="2" t="s">
        <v>1</v>
      </c>
      <c r="U2" s="2" t="s">
        <v>2</v>
      </c>
      <c r="V2" s="2" t="s">
        <v>3</v>
      </c>
      <c r="W2" s="2" t="s">
        <v>4</v>
      </c>
      <c r="X2" s="2" t="s">
        <v>5</v>
      </c>
      <c r="Y2" s="2" t="s">
        <v>6</v>
      </c>
    </row>
    <row r="3" spans="1:25" x14ac:dyDescent="0.25">
      <c r="A3" t="s">
        <v>8</v>
      </c>
      <c r="B3">
        <v>55</v>
      </c>
      <c r="C3">
        <v>0</v>
      </c>
      <c r="D3">
        <v>0</v>
      </c>
      <c r="E3">
        <v>55</v>
      </c>
      <c r="F3" s="3">
        <f>0.5*(B3/(B3+C3)+E3/(D3+E3))</f>
        <v>1</v>
      </c>
      <c r="G3" s="3">
        <f>D3/(D3+E3)</f>
        <v>0</v>
      </c>
      <c r="S3" t="s">
        <v>9</v>
      </c>
      <c r="T3">
        <v>16</v>
      </c>
      <c r="U3">
        <v>5</v>
      </c>
      <c r="V3">
        <v>0</v>
      </c>
      <c r="W3">
        <v>25</v>
      </c>
      <c r="X3" s="3">
        <f>0.5*(T3/(T3+U3)+W3/(V3+W3))</f>
        <v>0.88095238095238093</v>
      </c>
      <c r="Y3" s="3">
        <f>V3/(V3+W3)</f>
        <v>0</v>
      </c>
    </row>
    <row r="4" spans="1:25" x14ac:dyDescent="0.25">
      <c r="A4" s="4" t="s">
        <v>10</v>
      </c>
      <c r="B4">
        <v>36</v>
      </c>
      <c r="C4">
        <v>0</v>
      </c>
      <c r="D4">
        <v>1</v>
      </c>
      <c r="E4">
        <v>35</v>
      </c>
      <c r="F4" s="3">
        <f>0.5*(B4/(B4+C4)+E4/(D4+E4))</f>
        <v>0.98611111111111116</v>
      </c>
      <c r="G4" s="3">
        <f>D4/(D4+E4)</f>
        <v>2.7777777777777776E-2</v>
      </c>
      <c r="S4" t="s">
        <v>11</v>
      </c>
      <c r="T4">
        <v>23</v>
      </c>
      <c r="U4">
        <v>4</v>
      </c>
      <c r="V4">
        <v>0</v>
      </c>
      <c r="W4">
        <v>23</v>
      </c>
      <c r="X4" s="3">
        <f>0.5*(T4/(T4+U4)+W4/(V4+W4))</f>
        <v>0.92592592592592593</v>
      </c>
      <c r="Y4" s="3">
        <f>V4/(V4+W4)</f>
        <v>0</v>
      </c>
    </row>
    <row r="5" spans="1:25" x14ac:dyDescent="0.25">
      <c r="A5" t="s">
        <v>12</v>
      </c>
      <c r="B5">
        <v>8</v>
      </c>
      <c r="C5">
        <v>1</v>
      </c>
      <c r="D5">
        <v>0</v>
      </c>
      <c r="E5">
        <v>9</v>
      </c>
      <c r="F5" s="3">
        <f>0.5*(B5/(B5+C5)+E5/(D5+E5))</f>
        <v>0.94444444444444442</v>
      </c>
      <c r="G5" s="3">
        <f>D5/(D5+E5)</f>
        <v>0</v>
      </c>
      <c r="S5" t="s">
        <v>13</v>
      </c>
      <c r="T5">
        <v>15</v>
      </c>
      <c r="U5">
        <v>9</v>
      </c>
      <c r="V5">
        <v>4</v>
      </c>
      <c r="W5">
        <v>30</v>
      </c>
      <c r="X5" s="3">
        <f>0.5*(T5/(T5+U5)+W5/(V5+W5))</f>
        <v>0.75367647058823528</v>
      </c>
      <c r="Y5" s="3">
        <f>V5/(V5+W5)</f>
        <v>0.11764705882352941</v>
      </c>
    </row>
    <row r="6" spans="1:25" x14ac:dyDescent="0.25">
      <c r="F6" s="3"/>
      <c r="G6" s="3"/>
      <c r="S6" t="s">
        <v>14</v>
      </c>
      <c r="T6">
        <v>9</v>
      </c>
      <c r="U6">
        <v>3</v>
      </c>
      <c r="V6">
        <v>0</v>
      </c>
      <c r="W6">
        <v>11</v>
      </c>
      <c r="X6" s="3">
        <f>0.5*(T6/(T6+U6)+W6/(V6+W6))</f>
        <v>0.875</v>
      </c>
      <c r="Y6" s="3">
        <f>V6/(V6+W6)</f>
        <v>0</v>
      </c>
    </row>
    <row r="7" spans="1:25" x14ac:dyDescent="0.25">
      <c r="S7" t="s">
        <v>15</v>
      </c>
      <c r="T7">
        <v>9</v>
      </c>
      <c r="U7">
        <v>7</v>
      </c>
      <c r="V7">
        <v>3</v>
      </c>
      <c r="W7">
        <v>4</v>
      </c>
      <c r="X7" s="3">
        <f>0.5*(T7/(T7+U7)+W7/(V7+W7))</f>
        <v>0.5669642857142857</v>
      </c>
      <c r="Y7" s="3">
        <f>V7/(V7+W7)</f>
        <v>0.42857142857142855</v>
      </c>
    </row>
    <row r="8" spans="1:25" s="2" customFormat="1" x14ac:dyDescent="0.25">
      <c r="A8" s="1" t="s">
        <v>16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S8"/>
      <c r="T8"/>
      <c r="U8"/>
      <c r="V8"/>
      <c r="W8"/>
      <c r="X8" s="3"/>
      <c r="Y8" s="3"/>
    </row>
    <row r="9" spans="1:25" x14ac:dyDescent="0.25">
      <c r="A9" t="s">
        <v>17</v>
      </c>
      <c r="B9">
        <v>4</v>
      </c>
      <c r="C9">
        <v>0</v>
      </c>
      <c r="D9">
        <v>0</v>
      </c>
      <c r="E9">
        <v>4</v>
      </c>
      <c r="F9" s="3">
        <f>0.5*(B9/(B9+C9)+E9/(D9+E9))</f>
        <v>1</v>
      </c>
      <c r="G9" s="3">
        <f>D9/(D9+E9)</f>
        <v>0</v>
      </c>
      <c r="S9" s="1" t="s">
        <v>18</v>
      </c>
      <c r="T9" s="2" t="s">
        <v>1</v>
      </c>
      <c r="U9" s="2" t="s">
        <v>2</v>
      </c>
      <c r="V9" s="2" t="s">
        <v>3</v>
      </c>
      <c r="W9" s="2" t="s">
        <v>4</v>
      </c>
      <c r="X9" s="2" t="s">
        <v>5</v>
      </c>
      <c r="Y9" s="2" t="s">
        <v>6</v>
      </c>
    </row>
    <row r="10" spans="1:25" x14ac:dyDescent="0.25">
      <c r="A10" s="4" t="s">
        <v>19</v>
      </c>
      <c r="B10">
        <v>47</v>
      </c>
      <c r="C10">
        <v>1</v>
      </c>
      <c r="D10">
        <v>0</v>
      </c>
      <c r="E10">
        <v>48</v>
      </c>
      <c r="F10" s="3">
        <f>0.5*(B10/(B10+C10)+E10/(D10+E10))</f>
        <v>0.98958333333333326</v>
      </c>
      <c r="G10" s="3">
        <f>D10/(D10+E10)</f>
        <v>0</v>
      </c>
      <c r="S10" t="s">
        <v>9</v>
      </c>
      <c r="T10">
        <v>12</v>
      </c>
      <c r="U10">
        <v>1</v>
      </c>
      <c r="V10">
        <v>0</v>
      </c>
      <c r="W10">
        <v>14</v>
      </c>
      <c r="X10" s="3">
        <f>0.5*(T10/(T10+U10)+W10/(V10+W10))</f>
        <v>0.96153846153846156</v>
      </c>
      <c r="Y10" s="3">
        <f>V10/(V10+W10)</f>
        <v>0</v>
      </c>
    </row>
    <row r="11" spans="1:25" x14ac:dyDescent="0.25">
      <c r="A11" t="s">
        <v>20</v>
      </c>
      <c r="B11">
        <v>48</v>
      </c>
      <c r="C11">
        <v>0</v>
      </c>
      <c r="D11">
        <v>1</v>
      </c>
      <c r="E11">
        <v>47</v>
      </c>
      <c r="F11" s="3">
        <f>0.5*(B11/(B11+C11)+E11/(D11+E11))</f>
        <v>0.98958333333333326</v>
      </c>
      <c r="G11" s="3">
        <f>D11/(D11+E11)</f>
        <v>2.0833333333333332E-2</v>
      </c>
      <c r="S11" t="s">
        <v>11</v>
      </c>
      <c r="T11">
        <v>33</v>
      </c>
      <c r="U11">
        <v>3</v>
      </c>
      <c r="V11">
        <v>0</v>
      </c>
      <c r="W11">
        <v>43</v>
      </c>
      <c r="X11" s="3">
        <f>0.5*(T11/(T11+U11)+W11/(V11+W11))</f>
        <v>0.95833333333333326</v>
      </c>
      <c r="Y11" s="3">
        <f>V11/(V11+W11)</f>
        <v>0</v>
      </c>
    </row>
    <row r="12" spans="1:25" x14ac:dyDescent="0.25">
      <c r="S12" t="s">
        <v>13</v>
      </c>
      <c r="T12">
        <v>17</v>
      </c>
      <c r="U12">
        <v>6</v>
      </c>
      <c r="V12">
        <v>0</v>
      </c>
      <c r="W12">
        <v>22</v>
      </c>
      <c r="X12" s="3">
        <f>0.5*(T12/(T12+U12)+W12/(V12+W12))</f>
        <v>0.86956521739130432</v>
      </c>
      <c r="Y12" s="3">
        <f>V12/(V12+W12)</f>
        <v>0</v>
      </c>
    </row>
    <row r="13" spans="1:25" s="2" customFormat="1" x14ac:dyDescent="0.25">
      <c r="A13" s="1" t="s">
        <v>21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S13" t="s">
        <v>14</v>
      </c>
      <c r="T13">
        <v>11</v>
      </c>
      <c r="U13">
        <v>2</v>
      </c>
      <c r="V13">
        <v>1</v>
      </c>
      <c r="W13">
        <v>11</v>
      </c>
      <c r="X13" s="3">
        <f>0.5*(T13/(T13+U13)+W13/(V13+W13))</f>
        <v>0.88141025641025639</v>
      </c>
      <c r="Y13" s="3">
        <f>V13/(V13+W13)</f>
        <v>8.3333333333333329E-2</v>
      </c>
    </row>
    <row r="14" spans="1:25" x14ac:dyDescent="0.25">
      <c r="A14" s="4" t="s">
        <v>22</v>
      </c>
      <c r="B14">
        <v>17</v>
      </c>
      <c r="C14">
        <v>0</v>
      </c>
      <c r="D14">
        <v>0</v>
      </c>
      <c r="E14">
        <v>17</v>
      </c>
      <c r="F14" s="3">
        <f>0.5*(B14/(B14+C14)+E14/(D14+E14))</f>
        <v>1</v>
      </c>
      <c r="G14" s="3">
        <f>D14/(D14+E14)</f>
        <v>0</v>
      </c>
      <c r="S14" t="s">
        <v>15</v>
      </c>
      <c r="T14">
        <v>8</v>
      </c>
      <c r="U14">
        <v>7</v>
      </c>
      <c r="V14">
        <v>0</v>
      </c>
      <c r="W14">
        <v>9</v>
      </c>
      <c r="X14" s="3">
        <f>0.5*(T14/(T14+U14)+W14/(V14+W14))</f>
        <v>0.76666666666666661</v>
      </c>
      <c r="Y14" s="3">
        <f>V14/(V14+W14)</f>
        <v>0</v>
      </c>
    </row>
    <row r="15" spans="1:25" x14ac:dyDescent="0.25">
      <c r="A15" s="4" t="s">
        <v>23</v>
      </c>
      <c r="B15">
        <v>38</v>
      </c>
      <c r="C15">
        <v>0</v>
      </c>
      <c r="D15">
        <v>0</v>
      </c>
      <c r="E15">
        <v>38</v>
      </c>
      <c r="F15" s="3">
        <f>0.5*(B15/(B15+C15)+E15/(D15+E15))</f>
        <v>1</v>
      </c>
      <c r="G15" s="3">
        <f>D15/(D15+E15)</f>
        <v>0</v>
      </c>
      <c r="X15" s="3"/>
      <c r="Y15" s="3"/>
    </row>
    <row r="16" spans="1:25" x14ac:dyDescent="0.25">
      <c r="A16" s="4" t="s">
        <v>24</v>
      </c>
      <c r="B16">
        <v>44</v>
      </c>
      <c r="C16">
        <v>1</v>
      </c>
      <c r="D16">
        <v>1</v>
      </c>
      <c r="E16">
        <v>44</v>
      </c>
      <c r="F16" s="3">
        <f>0.5*(B16/(B16+C16)+E16/(D16+E16))</f>
        <v>0.97777777777777775</v>
      </c>
      <c r="G16" s="3">
        <f>D16/(D16+E16)</f>
        <v>2.2222222222222223E-2</v>
      </c>
      <c r="S16" s="1" t="s">
        <v>25</v>
      </c>
      <c r="T16" s="2" t="s">
        <v>1</v>
      </c>
      <c r="U16" s="2" t="s">
        <v>2</v>
      </c>
      <c r="V16" s="2" t="s">
        <v>3</v>
      </c>
      <c r="W16" s="2" t="s">
        <v>4</v>
      </c>
      <c r="X16" s="2" t="s">
        <v>5</v>
      </c>
      <c r="Y16" s="2" t="s">
        <v>6</v>
      </c>
    </row>
    <row r="17" spans="1:25" x14ac:dyDescent="0.25">
      <c r="A17" s="4"/>
      <c r="F17" s="3"/>
      <c r="G17" s="3"/>
      <c r="S17" t="s">
        <v>9</v>
      </c>
      <c r="T17">
        <v>12</v>
      </c>
      <c r="U17">
        <v>0</v>
      </c>
      <c r="V17">
        <v>0</v>
      </c>
      <c r="W17">
        <v>18</v>
      </c>
      <c r="X17" s="3">
        <f>0.5*(T17/(T17+U17)+W17/(V17+W17))</f>
        <v>1</v>
      </c>
      <c r="Y17" s="3">
        <f>V17/(V17+W17)</f>
        <v>0</v>
      </c>
    </row>
    <row r="18" spans="1:25" x14ac:dyDescent="0.25">
      <c r="A18" s="4"/>
      <c r="F18" s="3"/>
      <c r="G18" s="3"/>
      <c r="S18" t="s">
        <v>11</v>
      </c>
      <c r="T18">
        <v>23</v>
      </c>
      <c r="U18">
        <v>1</v>
      </c>
      <c r="V18">
        <v>0</v>
      </c>
      <c r="W18">
        <v>33</v>
      </c>
      <c r="X18" s="3">
        <f>0.5*(T18/(T18+U18)+W18/(V18+W18))</f>
        <v>0.97916666666666674</v>
      </c>
      <c r="Y18" s="3">
        <f>V18/(V18+W18)</f>
        <v>0</v>
      </c>
    </row>
    <row r="19" spans="1:25" x14ac:dyDescent="0.25">
      <c r="S19" t="s">
        <v>13</v>
      </c>
      <c r="T19">
        <v>30</v>
      </c>
      <c r="U19">
        <v>0</v>
      </c>
      <c r="V19">
        <v>0</v>
      </c>
      <c r="W19">
        <v>20</v>
      </c>
      <c r="X19" s="3">
        <f>0.5*(T19/(T19+U19)+W19/(V19+W19))</f>
        <v>1</v>
      </c>
      <c r="Y19" s="3">
        <f>V19/(V19+W19)</f>
        <v>0</v>
      </c>
    </row>
    <row r="20" spans="1:25" x14ac:dyDescent="0.25">
      <c r="S20" t="s">
        <v>14</v>
      </c>
      <c r="T20">
        <v>14</v>
      </c>
      <c r="U20">
        <v>1</v>
      </c>
      <c r="V20">
        <v>1</v>
      </c>
      <c r="W20">
        <v>15</v>
      </c>
      <c r="X20" s="3">
        <f>0.5*(T20/(T20+U20)+W20/(V20+W20))</f>
        <v>0.93541666666666667</v>
      </c>
      <c r="Y20" s="3">
        <f>V20/(V20+W20)</f>
        <v>6.25E-2</v>
      </c>
    </row>
    <row r="21" spans="1:25" s="2" customFormat="1" x14ac:dyDescent="0.25">
      <c r="A21" s="1"/>
      <c r="S21" t="s">
        <v>15</v>
      </c>
      <c r="T21">
        <v>13</v>
      </c>
      <c r="U21">
        <v>6</v>
      </c>
      <c r="V21">
        <v>1</v>
      </c>
      <c r="W21">
        <v>12</v>
      </c>
      <c r="X21" s="3">
        <f>0.5*(T21/(T21+U21)+W21/(V21+W21))</f>
        <v>0.80364372469635637</v>
      </c>
      <c r="Y21" s="3">
        <f>V21/(V21+W21)</f>
        <v>7.6923076923076927E-2</v>
      </c>
    </row>
    <row r="22" spans="1:25" x14ac:dyDescent="0.25">
      <c r="F22" s="3"/>
      <c r="G22" s="3"/>
      <c r="S22" s="1"/>
      <c r="T22" s="2"/>
      <c r="U22" s="2"/>
      <c r="V22" s="2"/>
      <c r="W22" s="2"/>
      <c r="X22" s="2"/>
      <c r="Y22" s="2"/>
    </row>
    <row r="23" spans="1:25" x14ac:dyDescent="0.25">
      <c r="F23" s="3"/>
      <c r="G23" s="3"/>
      <c r="S23" s="1" t="s">
        <v>26</v>
      </c>
      <c r="T23" s="2" t="s">
        <v>1</v>
      </c>
      <c r="U23" s="2" t="s">
        <v>2</v>
      </c>
      <c r="V23" s="2" t="s">
        <v>3</v>
      </c>
      <c r="W23" s="2" t="s">
        <v>4</v>
      </c>
      <c r="X23" s="2" t="s">
        <v>5</v>
      </c>
      <c r="Y23" s="2" t="s">
        <v>6</v>
      </c>
    </row>
    <row r="24" spans="1:25" x14ac:dyDescent="0.25">
      <c r="F24" s="3"/>
      <c r="G24" s="3"/>
      <c r="S24" t="s">
        <v>9</v>
      </c>
      <c r="T24">
        <v>11</v>
      </c>
      <c r="U24">
        <v>0</v>
      </c>
      <c r="V24">
        <v>0</v>
      </c>
      <c r="W24">
        <v>21</v>
      </c>
      <c r="X24" s="3">
        <f>0.5*(T24/(T24+U24)+W24/(V24+W24))</f>
        <v>1</v>
      </c>
      <c r="Y24" s="3">
        <f>V24/(V24+W24)</f>
        <v>0</v>
      </c>
    </row>
    <row r="25" spans="1:25" x14ac:dyDescent="0.25">
      <c r="F25" s="3"/>
      <c r="G25" s="3"/>
      <c r="S25" t="s">
        <v>11</v>
      </c>
      <c r="T25">
        <v>30</v>
      </c>
      <c r="U25">
        <v>0</v>
      </c>
      <c r="V25">
        <v>1</v>
      </c>
      <c r="W25">
        <v>28</v>
      </c>
      <c r="X25" s="3">
        <f>0.5*(T25/(T25+U25)+W25/(V25+W25))</f>
        <v>0.98275862068965525</v>
      </c>
      <c r="Y25" s="3">
        <f>V25/(V25+W25)</f>
        <v>3.4482758620689655E-2</v>
      </c>
    </row>
    <row r="26" spans="1:25" x14ac:dyDescent="0.25">
      <c r="S26" t="s">
        <v>13</v>
      </c>
      <c r="T26">
        <v>26</v>
      </c>
      <c r="U26">
        <v>1</v>
      </c>
      <c r="V26">
        <v>0</v>
      </c>
      <c r="W26">
        <v>22</v>
      </c>
      <c r="X26" s="3">
        <f>0.5*(T26/(T26+U26)+W26/(V26+W26))</f>
        <v>0.9814814814814814</v>
      </c>
      <c r="Y26" s="3">
        <f>V26/(V26+W26)</f>
        <v>0</v>
      </c>
    </row>
    <row r="27" spans="1:25" x14ac:dyDescent="0.25">
      <c r="A27" s="1"/>
      <c r="B27" s="2"/>
      <c r="C27" s="2"/>
      <c r="D27" s="2"/>
      <c r="E27" s="2"/>
      <c r="F27" s="2"/>
      <c r="G27" s="2"/>
      <c r="S27" t="s">
        <v>14</v>
      </c>
      <c r="T27">
        <v>11</v>
      </c>
      <c r="U27">
        <v>0</v>
      </c>
      <c r="V27">
        <v>0</v>
      </c>
      <c r="W27">
        <v>15</v>
      </c>
      <c r="X27" s="3">
        <f>0.5*(T27/(T27+U27)+W27/(V27+W27))</f>
        <v>1</v>
      </c>
      <c r="Y27" s="3">
        <f>V27/(V27+W27)</f>
        <v>0</v>
      </c>
    </row>
    <row r="28" spans="1:25" x14ac:dyDescent="0.25">
      <c r="F28" s="3"/>
      <c r="G28" s="3"/>
      <c r="S28" t="s">
        <v>15</v>
      </c>
      <c r="T28">
        <v>18</v>
      </c>
      <c r="U28">
        <v>3</v>
      </c>
      <c r="V28">
        <v>1</v>
      </c>
      <c r="W28">
        <v>12</v>
      </c>
      <c r="X28" s="3">
        <f>0.5*(T28/(T28+U28)+W28/(V28+W28))</f>
        <v>0.89010989010989006</v>
      </c>
      <c r="Y28" s="3">
        <f>V28/(V28+W28)</f>
        <v>7.6923076923076927E-2</v>
      </c>
    </row>
    <row r="29" spans="1:25" x14ac:dyDescent="0.25">
      <c r="A29" s="10" t="s">
        <v>37</v>
      </c>
      <c r="F29" s="3"/>
      <c r="G29" s="3"/>
      <c r="T29" s="3"/>
      <c r="U29" s="5"/>
      <c r="V29" s="5"/>
      <c r="W29" s="5"/>
      <c r="X29" s="5"/>
      <c r="Y29" s="6"/>
    </row>
    <row r="30" spans="1:25" x14ac:dyDescent="0.25">
      <c r="A30" s="1" t="s">
        <v>35</v>
      </c>
      <c r="B30">
        <v>50</v>
      </c>
      <c r="C30">
        <v>100</v>
      </c>
      <c r="D30">
        <v>200</v>
      </c>
      <c r="E30">
        <v>300</v>
      </c>
      <c r="F30">
        <v>400</v>
      </c>
      <c r="G30" s="3"/>
      <c r="S30" s="1" t="s">
        <v>27</v>
      </c>
      <c r="T30" s="2" t="s">
        <v>1</v>
      </c>
      <c r="U30" s="2" t="s">
        <v>2</v>
      </c>
      <c r="V30" s="2" t="s">
        <v>3</v>
      </c>
      <c r="W30" s="2" t="s">
        <v>4</v>
      </c>
      <c r="X30" s="2" t="s">
        <v>5</v>
      </c>
      <c r="Y30" s="2" t="s">
        <v>6</v>
      </c>
    </row>
    <row r="31" spans="1:25" x14ac:dyDescent="0.25">
      <c r="A31" t="s">
        <v>28</v>
      </c>
      <c r="B31" s="5">
        <f>(5+5)/10</f>
        <v>1</v>
      </c>
      <c r="C31" s="5">
        <f>(5+5)/10</f>
        <v>1</v>
      </c>
      <c r="D31" s="5">
        <f>(5+5)/10</f>
        <v>1</v>
      </c>
      <c r="E31" s="5">
        <f>(5+5)/10</f>
        <v>1</v>
      </c>
      <c r="F31" s="5">
        <f>(5+5)/10</f>
        <v>1</v>
      </c>
      <c r="S31" t="s">
        <v>9</v>
      </c>
      <c r="T31">
        <v>9</v>
      </c>
      <c r="U31">
        <v>0</v>
      </c>
      <c r="V31">
        <v>0</v>
      </c>
      <c r="W31">
        <v>14</v>
      </c>
      <c r="X31" s="3">
        <f>0.5*(T31/(T31+U31)+W31/(V31+W31))</f>
        <v>1</v>
      </c>
      <c r="Y31" s="3">
        <f>V31/(V31+W31)</f>
        <v>0</v>
      </c>
    </row>
    <row r="32" spans="1:25" x14ac:dyDescent="0.25">
      <c r="A32" t="s">
        <v>29</v>
      </c>
      <c r="B32" s="5">
        <f>(8+9)/18</f>
        <v>0.94444444444444442</v>
      </c>
      <c r="C32" s="5">
        <f>(7+9)/18</f>
        <v>0.88888888888888884</v>
      </c>
      <c r="D32" s="5">
        <f>(9+9)/18</f>
        <v>1</v>
      </c>
      <c r="E32" s="5">
        <f>(9+9)/18</f>
        <v>1</v>
      </c>
      <c r="F32" s="5">
        <f>(9+9)/18</f>
        <v>1</v>
      </c>
      <c r="S32" t="s">
        <v>11</v>
      </c>
      <c r="T32">
        <v>28</v>
      </c>
      <c r="U32">
        <v>0</v>
      </c>
      <c r="V32">
        <v>2</v>
      </c>
      <c r="W32">
        <v>27</v>
      </c>
      <c r="X32" s="3">
        <f>0.5*(T32/(T32+U32)+W32/(V32+W32))</f>
        <v>0.96551724137931028</v>
      </c>
      <c r="Y32" s="3">
        <f>V32/(V32+W32)</f>
        <v>6.8965517241379309E-2</v>
      </c>
    </row>
    <row r="33" spans="1:25" x14ac:dyDescent="0.25">
      <c r="A33" t="s">
        <v>30</v>
      </c>
      <c r="B33" s="5">
        <f>(33+39)/82</f>
        <v>0.87804878048780488</v>
      </c>
      <c r="C33" s="5">
        <f>(38+40)/82</f>
        <v>0.95121951219512191</v>
      </c>
      <c r="D33" s="5">
        <f>(41+40)/82</f>
        <v>0.98780487804878048</v>
      </c>
      <c r="E33" s="5">
        <f>(41+40)/82</f>
        <v>0.98780487804878048</v>
      </c>
      <c r="F33" s="5">
        <f>(41+40)/82</f>
        <v>0.98780487804878048</v>
      </c>
      <c r="S33" t="s">
        <v>13</v>
      </c>
      <c r="T33">
        <v>19</v>
      </c>
      <c r="U33">
        <v>0</v>
      </c>
      <c r="V33">
        <v>2</v>
      </c>
      <c r="W33">
        <v>25</v>
      </c>
      <c r="X33" s="3">
        <f>0.5*(T33/(T33+U33)+W33/(V33+W33))</f>
        <v>0.96296296296296302</v>
      </c>
      <c r="Y33" s="3">
        <f>V33/(V33+W33)</f>
        <v>7.407407407407407E-2</v>
      </c>
    </row>
    <row r="34" spans="1:25" x14ac:dyDescent="0.25">
      <c r="A34" t="s">
        <v>31</v>
      </c>
      <c r="B34" s="5">
        <f>(23+29)/62</f>
        <v>0.83870967741935487</v>
      </c>
      <c r="C34" s="5">
        <f>(28+31)/62</f>
        <v>0.95161290322580649</v>
      </c>
      <c r="D34" s="5">
        <f>(28+31)/62</f>
        <v>0.95161290322580649</v>
      </c>
      <c r="E34" s="5">
        <f>(30+31)/62</f>
        <v>0.9838709677419355</v>
      </c>
      <c r="F34" s="5">
        <f>(30+31)/62</f>
        <v>0.9838709677419355</v>
      </c>
      <c r="G34" s="2"/>
      <c r="S34" t="s">
        <v>14</v>
      </c>
      <c r="T34">
        <v>18</v>
      </c>
      <c r="U34">
        <v>0</v>
      </c>
      <c r="V34">
        <v>0</v>
      </c>
      <c r="W34">
        <v>9</v>
      </c>
      <c r="X34" s="3">
        <f>0.5*(T34/(T34+U34)+W34/(V34+W34))</f>
        <v>1</v>
      </c>
      <c r="Y34" s="3">
        <f>V34/(V34+W34)</f>
        <v>0</v>
      </c>
    </row>
    <row r="35" spans="1:25" x14ac:dyDescent="0.25">
      <c r="A35" t="s">
        <v>32</v>
      </c>
      <c r="B35" s="5">
        <f>(10+13)/28</f>
        <v>0.8214285714285714</v>
      </c>
      <c r="C35" s="5">
        <f>(11+13)/28</f>
        <v>0.8571428571428571</v>
      </c>
      <c r="D35" s="5">
        <f>(13+14)/28</f>
        <v>0.9642857142857143</v>
      </c>
      <c r="E35" s="5">
        <f>(13+14)/28</f>
        <v>0.9642857142857143</v>
      </c>
      <c r="F35" s="5">
        <f>(14+14)/28</f>
        <v>1</v>
      </c>
      <c r="G35" s="3"/>
      <c r="S35" t="s">
        <v>15</v>
      </c>
      <c r="T35">
        <v>25</v>
      </c>
      <c r="U35">
        <v>1</v>
      </c>
      <c r="V35">
        <v>3</v>
      </c>
      <c r="W35">
        <v>18</v>
      </c>
      <c r="X35" s="3">
        <f>0.5*(T35/(T35+U35)+W35/(V35+W35))</f>
        <v>0.90934065934065933</v>
      </c>
      <c r="Y35" s="3">
        <f>V35/(V35+W35)</f>
        <v>0.14285714285714285</v>
      </c>
    </row>
    <row r="36" spans="1:25" x14ac:dyDescent="0.25">
      <c r="G36" s="3"/>
    </row>
    <row r="37" spans="1:25" x14ac:dyDescent="0.25">
      <c r="G37" s="3"/>
    </row>
    <row r="38" spans="1:25" x14ac:dyDescent="0.25">
      <c r="A38" s="1" t="s">
        <v>33</v>
      </c>
      <c r="B38">
        <v>50</v>
      </c>
      <c r="C38">
        <v>100</v>
      </c>
      <c r="D38">
        <v>200</v>
      </c>
      <c r="E38">
        <v>300</v>
      </c>
      <c r="F38">
        <v>400</v>
      </c>
      <c r="G38" s="3"/>
      <c r="S38" s="1" t="s">
        <v>34</v>
      </c>
      <c r="T38">
        <v>50</v>
      </c>
      <c r="U38">
        <v>100</v>
      </c>
      <c r="V38">
        <v>200</v>
      </c>
      <c r="W38">
        <v>300</v>
      </c>
      <c r="X38">
        <v>400</v>
      </c>
    </row>
    <row r="39" spans="1:25" x14ac:dyDescent="0.25">
      <c r="A39" t="s">
        <v>28</v>
      </c>
      <c r="B39" s="5">
        <f>(5+5)/10</f>
        <v>1</v>
      </c>
      <c r="C39" s="5">
        <f>(5+5)/10</f>
        <v>1</v>
      </c>
      <c r="D39" s="5">
        <f>(5+5)/10</f>
        <v>1</v>
      </c>
      <c r="E39" s="5">
        <f>(5+5)/10</f>
        <v>1</v>
      </c>
      <c r="F39" s="5">
        <f>(5+5)/10</f>
        <v>1</v>
      </c>
      <c r="S39" t="s">
        <v>9</v>
      </c>
      <c r="T39" s="3">
        <v>0.88095238095238093</v>
      </c>
      <c r="U39" s="5">
        <v>0.96153846153846156</v>
      </c>
      <c r="V39" s="5">
        <v>1</v>
      </c>
      <c r="W39" s="5">
        <v>1</v>
      </c>
      <c r="X39" s="5">
        <v>1</v>
      </c>
    </row>
    <row r="40" spans="1:25" x14ac:dyDescent="0.25">
      <c r="A40" t="s">
        <v>29</v>
      </c>
      <c r="B40" s="5">
        <f>(8+9)/18</f>
        <v>0.94444444444444442</v>
      </c>
      <c r="C40" s="5">
        <f>(7+9)/18</f>
        <v>0.88888888888888884</v>
      </c>
      <c r="D40" s="5">
        <f>(9+9)/18</f>
        <v>1</v>
      </c>
      <c r="E40" s="5">
        <f>(9+9)/18</f>
        <v>1</v>
      </c>
      <c r="F40" s="5">
        <f>(9+9)/18</f>
        <v>1</v>
      </c>
      <c r="S40" t="s">
        <v>11</v>
      </c>
      <c r="T40" s="3">
        <v>0.92592592592592593</v>
      </c>
      <c r="U40" s="5">
        <v>0.95833333333333326</v>
      </c>
      <c r="V40" s="5">
        <v>0.97916666666666674</v>
      </c>
      <c r="W40" s="5">
        <v>0.98275862068965525</v>
      </c>
      <c r="X40" s="5">
        <v>0.96551724137931028</v>
      </c>
    </row>
    <row r="41" spans="1:25" x14ac:dyDescent="0.25">
      <c r="A41" t="s">
        <v>30</v>
      </c>
      <c r="B41" s="5">
        <f>(30+38)/82</f>
        <v>0.82926829268292679</v>
      </c>
      <c r="C41" s="5">
        <f>(37+41)/82</f>
        <v>0.95121951219512191</v>
      </c>
      <c r="D41" s="5">
        <f>(41+40)/82</f>
        <v>0.98780487804878048</v>
      </c>
      <c r="E41" s="5">
        <f>(41+40)/82</f>
        <v>0.98780487804878048</v>
      </c>
      <c r="F41" s="5">
        <f>(41+38)/82</f>
        <v>0.96341463414634143</v>
      </c>
      <c r="S41" t="s">
        <v>13</v>
      </c>
      <c r="T41" s="3">
        <v>0.75367647058823528</v>
      </c>
      <c r="U41" s="5">
        <v>0.86956521739130432</v>
      </c>
      <c r="V41" s="5">
        <v>1</v>
      </c>
      <c r="W41" s="5">
        <v>0.9814814814814814</v>
      </c>
      <c r="X41" s="5">
        <v>0.96296296296296302</v>
      </c>
    </row>
    <row r="42" spans="1:25" x14ac:dyDescent="0.25">
      <c r="A42" t="s">
        <v>31</v>
      </c>
      <c r="B42" s="5">
        <f>(22+28)/62</f>
        <v>0.80645161290322576</v>
      </c>
      <c r="C42" s="5">
        <f>(23+30)/62</f>
        <v>0.85483870967741937</v>
      </c>
      <c r="D42" s="5">
        <f>(26+30)/62</f>
        <v>0.90322580645161288</v>
      </c>
      <c r="E42" s="5">
        <f>(30+30)/62</f>
        <v>0.967741935483871</v>
      </c>
      <c r="F42" s="5">
        <f>(31+28)/62</f>
        <v>0.95161290322580649</v>
      </c>
      <c r="S42" t="s">
        <v>14</v>
      </c>
      <c r="T42" s="3">
        <v>0.875</v>
      </c>
      <c r="U42" s="5">
        <v>0.88141025641025639</v>
      </c>
      <c r="V42" s="5">
        <v>0.93541666666666667</v>
      </c>
      <c r="W42" s="5">
        <v>1</v>
      </c>
      <c r="X42" s="5">
        <v>1</v>
      </c>
    </row>
    <row r="43" spans="1:25" s="2" customFormat="1" x14ac:dyDescent="0.25">
      <c r="A43" t="s">
        <v>32</v>
      </c>
      <c r="B43" s="5">
        <f>(7+13)/28</f>
        <v>0.7142857142857143</v>
      </c>
      <c r="C43" s="5">
        <f>(9+14)/28</f>
        <v>0.8214285714285714</v>
      </c>
      <c r="D43" s="5">
        <f>(11+14)/28</f>
        <v>0.8928571428571429</v>
      </c>
      <c r="E43" s="5">
        <f>(11+14)/28</f>
        <v>0.8928571428571429</v>
      </c>
      <c r="F43" s="5">
        <f>(13+13)/28</f>
        <v>0.9285714285714286</v>
      </c>
      <c r="S43" t="s">
        <v>15</v>
      </c>
      <c r="T43" s="3">
        <v>0.5669642857142857</v>
      </c>
      <c r="U43" s="5">
        <v>0.76666666666666661</v>
      </c>
      <c r="V43" s="5">
        <v>0.80364372469635637</v>
      </c>
      <c r="W43" s="5">
        <v>0.89010989010989006</v>
      </c>
      <c r="X43" s="5">
        <v>0.90934065934065933</v>
      </c>
    </row>
    <row r="50" spans="1:13" x14ac:dyDescent="0.25">
      <c r="B50" s="5"/>
      <c r="C50" s="5"/>
      <c r="D50" s="5"/>
      <c r="E50" s="5"/>
      <c r="F50" s="5"/>
    </row>
    <row r="51" spans="1:13" x14ac:dyDescent="0.25">
      <c r="B51" s="5"/>
      <c r="C51" s="5"/>
      <c r="D51" s="5"/>
      <c r="E51" s="5"/>
      <c r="F51" s="5"/>
    </row>
    <row r="56" spans="1:1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25">
      <c r="A57" s="7"/>
      <c r="B57" s="8"/>
      <c r="C57" s="8"/>
      <c r="D57" s="8"/>
      <c r="E57" s="8"/>
      <c r="F57" s="8"/>
      <c r="G57" s="8"/>
      <c r="H57" s="9"/>
      <c r="I57" s="9"/>
      <c r="J57" s="9"/>
      <c r="K57" s="9"/>
      <c r="L57" s="9"/>
      <c r="M57" s="9"/>
    </row>
    <row r="58" spans="1:13" x14ac:dyDescent="0.25">
      <c r="A58" s="7"/>
      <c r="H58" s="5"/>
      <c r="I58" s="5"/>
      <c r="K58" s="5"/>
      <c r="L58" s="5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PNAS_data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Qiqing Tao</dc:creator>
  <cp:lastModifiedBy>Qiqing Tao</cp:lastModifiedBy>
  <dcterms:created xsi:type="dcterms:W3CDTF">2017-10-31T17:46:19Z</dcterms:created>
  <dcterms:modified xsi:type="dcterms:W3CDTF">2017-10-31T17:49:37Z</dcterms:modified>
</cp:coreProperties>
</file>