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_pais" sheetId="1" r:id="rId4"/>
    <sheet state="visible" name="Indice_felicidad" sheetId="2" r:id="rId5"/>
  </sheets>
  <definedNames/>
  <calcPr/>
</workbook>
</file>

<file path=xl/sharedStrings.xml><?xml version="1.0" encoding="utf-8"?>
<sst xmlns="http://schemas.openxmlformats.org/spreadsheetml/2006/main" count="3587" uniqueCount="2510">
  <si>
    <t>Country</t>
  </si>
  <si>
    <t>Region</t>
  </si>
  <si>
    <t>Population</t>
  </si>
  <si>
    <t>Area (sq. mi.)</t>
  </si>
  <si>
    <t>Pop. Density (per sq. mi.)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</si>
  <si>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</si>
  <si>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</si>
  <si>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</si>
  <si>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</si>
  <si>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</si>
  <si>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</si>
  <si>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</si>
  <si>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</si>
  <si>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</si>
  <si>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</si>
  <si>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</t>
  </si>
  <si>
    <t>Deathrate</t>
  </si>
  <si>
    <t>Agriculture</t>
  </si>
  <si>
    <t>Industry</t>
  </si>
  <si>
    <t>Service</t>
  </si>
  <si>
    <t>Afghanistan</t>
  </si>
  <si>
    <t xml:space="preserve">ASIA (EX. NEAR EAST)         </t>
  </si>
  <si>
    <t>48,0</t>
  </si>
  <si>
    <t>0,00</t>
  </si>
  <si>
    <t>23,06</t>
  </si>
  <si>
    <t>163,07</t>
  </si>
  <si>
    <t>36,0</t>
  </si>
  <si>
    <t>3,2</t>
  </si>
  <si>
    <t>12,13</t>
  </si>
  <si>
    <t>0,22</t>
  </si>
  <si>
    <t>87,65</t>
  </si>
  <si>
    <t>46,6</t>
  </si>
  <si>
    <t>20,34</t>
  </si>
  <si>
    <t>0,38</t>
  </si>
  <si>
    <t>0,24</t>
  </si>
  <si>
    <t>Albania</t>
  </si>
  <si>
    <t xml:space="preserve">EASTERN EUROPE                     </t>
  </si>
  <si>
    <t>124,6</t>
  </si>
  <si>
    <t>1,26</t>
  </si>
  <si>
    <t>-4,93</t>
  </si>
  <si>
    <t>21,52</t>
  </si>
  <si>
    <t>86,5</t>
  </si>
  <si>
    <t>71,2</t>
  </si>
  <si>
    <t>21,09</t>
  </si>
  <si>
    <t>4,42</t>
  </si>
  <si>
    <t>74,49</t>
  </si>
  <si>
    <t>15,11</t>
  </si>
  <si>
    <t>5,22</t>
  </si>
  <si>
    <t>0,232</t>
  </si>
  <si>
    <t>0,188</t>
  </si>
  <si>
    <t>0,579</t>
  </si>
  <si>
    <t>Algeria</t>
  </si>
  <si>
    <t xml:space="preserve">NORTHERN AFRICA                    </t>
  </si>
  <si>
    <t>13,8</t>
  </si>
  <si>
    <t>0,04</t>
  </si>
  <si>
    <t>-0,39</t>
  </si>
  <si>
    <t>70,0</t>
  </si>
  <si>
    <t>78,1</t>
  </si>
  <si>
    <t>3,22</t>
  </si>
  <si>
    <t>0,25</t>
  </si>
  <si>
    <t>96,53</t>
  </si>
  <si>
    <t>17,14</t>
  </si>
  <si>
    <t>4,61</t>
  </si>
  <si>
    <t>0,101</t>
  </si>
  <si>
    <t>0,6</t>
  </si>
  <si>
    <t>0,298</t>
  </si>
  <si>
    <t>American Samoa</t>
  </si>
  <si>
    <t xml:space="preserve">OCEANIA                            </t>
  </si>
  <si>
    <t>290,4</t>
  </si>
  <si>
    <t>58,29</t>
  </si>
  <si>
    <t>-20,71</t>
  </si>
  <si>
    <t>9,27</t>
  </si>
  <si>
    <t>97,0</t>
  </si>
  <si>
    <t>259,5</t>
  </si>
  <si>
    <t>22,46</t>
  </si>
  <si>
    <t>3,27</t>
  </si>
  <si>
    <t>Andorra</t>
  </si>
  <si>
    <t xml:space="preserve">WESTERN EUROPE                     </t>
  </si>
  <si>
    <t>152,1</t>
  </si>
  <si>
    <t>6,6</t>
  </si>
  <si>
    <t>4,05</t>
  </si>
  <si>
    <t>100,0</t>
  </si>
  <si>
    <t>497,2</t>
  </si>
  <si>
    <t>2,22</t>
  </si>
  <si>
    <t>97,78</t>
  </si>
  <si>
    <t>8,71</t>
  </si>
  <si>
    <t>6,25</t>
  </si>
  <si>
    <t>Angola</t>
  </si>
  <si>
    <t xml:space="preserve">SUB-SAHARAN AFRICA                 </t>
  </si>
  <si>
    <t>9,7</t>
  </si>
  <si>
    <t>0,13</t>
  </si>
  <si>
    <t>191,19</t>
  </si>
  <si>
    <t>42,0</t>
  </si>
  <si>
    <t>7,8</t>
  </si>
  <si>
    <t>2,41</t>
  </si>
  <si>
    <t>97,35</t>
  </si>
  <si>
    <t>45,11</t>
  </si>
  <si>
    <t>24,2</t>
  </si>
  <si>
    <t>0,096</t>
  </si>
  <si>
    <t>0,658</t>
  </si>
  <si>
    <t>0,246</t>
  </si>
  <si>
    <t>Anguilla</t>
  </si>
  <si>
    <t xml:space="preserve">LATIN AMER. &amp; CARIB    </t>
  </si>
  <si>
    <t>132,1</t>
  </si>
  <si>
    <t>59,80</t>
  </si>
  <si>
    <t>10,76</t>
  </si>
  <si>
    <t>21,03</t>
  </si>
  <si>
    <t>95,0</t>
  </si>
  <si>
    <t>460,0</t>
  </si>
  <si>
    <t>14,17</t>
  </si>
  <si>
    <t>5,34</t>
  </si>
  <si>
    <t>0,18</t>
  </si>
  <si>
    <t>0,78</t>
  </si>
  <si>
    <t>Antigua and Barbuda</t>
  </si>
  <si>
    <t>156,0</t>
  </si>
  <si>
    <t>34,54</t>
  </si>
  <si>
    <t>-6,15</t>
  </si>
  <si>
    <t>19,46</t>
  </si>
  <si>
    <t>89,0</t>
  </si>
  <si>
    <t>549,9</t>
  </si>
  <si>
    <t>18,18</t>
  </si>
  <si>
    <t>4,55</t>
  </si>
  <si>
    <t>77,27</t>
  </si>
  <si>
    <t>16,93</t>
  </si>
  <si>
    <t>5,37</t>
  </si>
  <si>
    <t>0,038</t>
  </si>
  <si>
    <t>0,743</t>
  </si>
  <si>
    <t>Argentina</t>
  </si>
  <si>
    <t>14,4</t>
  </si>
  <si>
    <t>0,61</t>
  </si>
  <si>
    <t>15,18</t>
  </si>
  <si>
    <t>97,1</t>
  </si>
  <si>
    <t>220,4</t>
  </si>
  <si>
    <t>12,31</t>
  </si>
  <si>
    <t>0,48</t>
  </si>
  <si>
    <t>87,21</t>
  </si>
  <si>
    <t>16,73</t>
  </si>
  <si>
    <t>7,55</t>
  </si>
  <si>
    <t>0,095</t>
  </si>
  <si>
    <t>0,358</t>
  </si>
  <si>
    <t>0,547</t>
  </si>
  <si>
    <t>Armenia</t>
  </si>
  <si>
    <t xml:space="preserve">C.W. OF IND. STATES </t>
  </si>
  <si>
    <t>99,9</t>
  </si>
  <si>
    <t>-6,47</t>
  </si>
  <si>
    <t>23,28</t>
  </si>
  <si>
    <t>98,6</t>
  </si>
  <si>
    <t>195,7</t>
  </si>
  <si>
    <t>17,55</t>
  </si>
  <si>
    <t>2,3</t>
  </si>
  <si>
    <t>80,15</t>
  </si>
  <si>
    <t>12,07</t>
  </si>
  <si>
    <t>8,23</t>
  </si>
  <si>
    <t>0,239</t>
  </si>
  <si>
    <t>0,343</t>
  </si>
  <si>
    <t>0,418</t>
  </si>
  <si>
    <t>Aruba</t>
  </si>
  <si>
    <t>372,5</t>
  </si>
  <si>
    <t>35,49</t>
  </si>
  <si>
    <t>5,89</t>
  </si>
  <si>
    <t>516,1</t>
  </si>
  <si>
    <t>10,53</t>
  </si>
  <si>
    <t>89,47</t>
  </si>
  <si>
    <t>11,03</t>
  </si>
  <si>
    <t>6,68</t>
  </si>
  <si>
    <t>0,004</t>
  </si>
  <si>
    <t>0,333</t>
  </si>
  <si>
    <t>0,663</t>
  </si>
  <si>
    <t>Australia</t>
  </si>
  <si>
    <t>2,6</t>
  </si>
  <si>
    <t>0,34</t>
  </si>
  <si>
    <t>3,98</t>
  </si>
  <si>
    <t>4,69</t>
  </si>
  <si>
    <t>565,5</t>
  </si>
  <si>
    <t>6,55</t>
  </si>
  <si>
    <t>93,41</t>
  </si>
  <si>
    <t>12,14</t>
  </si>
  <si>
    <t>7,51</t>
  </si>
  <si>
    <t>0,262</t>
  </si>
  <si>
    <t>0,7</t>
  </si>
  <si>
    <t>Austria</t>
  </si>
  <si>
    <t>97,7</t>
  </si>
  <si>
    <t>4,66</t>
  </si>
  <si>
    <t>98,0</t>
  </si>
  <si>
    <t>452,2</t>
  </si>
  <si>
    <t>16,91</t>
  </si>
  <si>
    <t>0,86</t>
  </si>
  <si>
    <t>82,23</t>
  </si>
  <si>
    <t>8,74</t>
  </si>
  <si>
    <t>9,76</t>
  </si>
  <si>
    <t>0,018</t>
  </si>
  <si>
    <t>0,304</t>
  </si>
  <si>
    <t>0,678</t>
  </si>
  <si>
    <t>Azerbaijan</t>
  </si>
  <si>
    <t>91,9</t>
  </si>
  <si>
    <t>-4,9</t>
  </si>
  <si>
    <t>81,74</t>
  </si>
  <si>
    <t>137,1</t>
  </si>
  <si>
    <t>19,63</t>
  </si>
  <si>
    <t>2,71</t>
  </si>
  <si>
    <t>77,66</t>
  </si>
  <si>
    <t>20,74</t>
  </si>
  <si>
    <t>9,75</t>
  </si>
  <si>
    <t>0,141</t>
  </si>
  <si>
    <t>0,457</t>
  </si>
  <si>
    <t>0,402</t>
  </si>
  <si>
    <t>Bahamas</t>
  </si>
  <si>
    <t>21,8</t>
  </si>
  <si>
    <t>25,41</t>
  </si>
  <si>
    <t>-2,2</t>
  </si>
  <si>
    <t>25,21</t>
  </si>
  <si>
    <t>95,6</t>
  </si>
  <si>
    <t>460,6</t>
  </si>
  <si>
    <t>0,8</t>
  </si>
  <si>
    <t>0,4</t>
  </si>
  <si>
    <t>98,8</t>
  </si>
  <si>
    <t>17,57</t>
  </si>
  <si>
    <t>9,05</t>
  </si>
  <si>
    <t>0,03</t>
  </si>
  <si>
    <t>0,07</t>
  </si>
  <si>
    <t>0,9</t>
  </si>
  <si>
    <t>Bahrain</t>
  </si>
  <si>
    <t xml:space="preserve">NEAR EAST                          </t>
  </si>
  <si>
    <t>1050,5</t>
  </si>
  <si>
    <t>24,21</t>
  </si>
  <si>
    <t>1,05</t>
  </si>
  <si>
    <t>17,27</t>
  </si>
  <si>
    <t>89,1</t>
  </si>
  <si>
    <t>281,3</t>
  </si>
  <si>
    <t>2,82</t>
  </si>
  <si>
    <t>5,63</t>
  </si>
  <si>
    <t>91,55</t>
  </si>
  <si>
    <t>17,8</t>
  </si>
  <si>
    <t>4,14</t>
  </si>
  <si>
    <t>0,005</t>
  </si>
  <si>
    <t>0,387</t>
  </si>
  <si>
    <t>0,608</t>
  </si>
  <si>
    <t>Bangladesh</t>
  </si>
  <si>
    <t>1023,4</t>
  </si>
  <si>
    <t>0,40</t>
  </si>
  <si>
    <t>-0,71</t>
  </si>
  <si>
    <t>62,6</t>
  </si>
  <si>
    <t>43,1</t>
  </si>
  <si>
    <t>7,3</t>
  </si>
  <si>
    <t>62,11</t>
  </si>
  <si>
    <t>3,07</t>
  </si>
  <si>
    <t>34,82</t>
  </si>
  <si>
    <t>29,8</t>
  </si>
  <si>
    <t>8,27</t>
  </si>
  <si>
    <t>0,199</t>
  </si>
  <si>
    <t>0,198</t>
  </si>
  <si>
    <t>0,603</t>
  </si>
  <si>
    <t>Barbados</t>
  </si>
  <si>
    <t>649,5</t>
  </si>
  <si>
    <t>22,51</t>
  </si>
  <si>
    <t>-0,31</t>
  </si>
  <si>
    <t>12,5</t>
  </si>
  <si>
    <t>97,4</t>
  </si>
  <si>
    <t>481,9</t>
  </si>
  <si>
    <t>37,21</t>
  </si>
  <si>
    <t>2,33</t>
  </si>
  <si>
    <t>60,46</t>
  </si>
  <si>
    <t>12,71</t>
  </si>
  <si>
    <t>8,67</t>
  </si>
  <si>
    <t>0,06</t>
  </si>
  <si>
    <t>0,16</t>
  </si>
  <si>
    <t>Belarus</t>
  </si>
  <si>
    <t>49,6</t>
  </si>
  <si>
    <t>2,54</t>
  </si>
  <si>
    <t>13,37</t>
  </si>
  <si>
    <t>99,6</t>
  </si>
  <si>
    <t>319,1</t>
  </si>
  <si>
    <t>29,55</t>
  </si>
  <si>
    <t>69,85</t>
  </si>
  <si>
    <t>11,16</t>
  </si>
  <si>
    <t>14,02</t>
  </si>
  <si>
    <t>0,093</t>
  </si>
  <si>
    <t>0,316</t>
  </si>
  <si>
    <t>0,591</t>
  </si>
  <si>
    <t>Belgium</t>
  </si>
  <si>
    <t>340,0</t>
  </si>
  <si>
    <t>1,23</t>
  </si>
  <si>
    <t>4,68</t>
  </si>
  <si>
    <t>462,6</t>
  </si>
  <si>
    <t>76,32</t>
  </si>
  <si>
    <t>10,38</t>
  </si>
  <si>
    <t>10,27</t>
  </si>
  <si>
    <t>0,01</t>
  </si>
  <si>
    <t>0,749</t>
  </si>
  <si>
    <t>Belize</t>
  </si>
  <si>
    <t>1,68</t>
  </si>
  <si>
    <t>25,69</t>
  </si>
  <si>
    <t>94,1</t>
  </si>
  <si>
    <t>115,7</t>
  </si>
  <si>
    <t>2,85</t>
  </si>
  <si>
    <t>1,71</t>
  </si>
  <si>
    <t>95,44</t>
  </si>
  <si>
    <t>28,84</t>
  </si>
  <si>
    <t>5,72</t>
  </si>
  <si>
    <t>0,142</t>
  </si>
  <si>
    <t>0,152</t>
  </si>
  <si>
    <t>0,612</t>
  </si>
  <si>
    <t>Benin</t>
  </si>
  <si>
    <t>69,8</t>
  </si>
  <si>
    <t>0,11</t>
  </si>
  <si>
    <t>40,9</t>
  </si>
  <si>
    <t>18,08</t>
  </si>
  <si>
    <t>2,4</t>
  </si>
  <si>
    <t>79,52</t>
  </si>
  <si>
    <t>38,85</t>
  </si>
  <si>
    <t>12,22</t>
  </si>
  <si>
    <t>0,138</t>
  </si>
  <si>
    <t>0,546</t>
  </si>
  <si>
    <t>Bermuda</t>
  </si>
  <si>
    <t xml:space="preserve">NORTHERN AMERICA                   </t>
  </si>
  <si>
    <t>1241,0</t>
  </si>
  <si>
    <t>194,34</t>
  </si>
  <si>
    <t>2,49</t>
  </si>
  <si>
    <t>8,53</t>
  </si>
  <si>
    <t>851,4</t>
  </si>
  <si>
    <t>11,4</t>
  </si>
  <si>
    <t>7,74</t>
  </si>
  <si>
    <t>0,1</t>
  </si>
  <si>
    <t>0,89</t>
  </si>
  <si>
    <t>Bhutan</t>
  </si>
  <si>
    <t>48,5</t>
  </si>
  <si>
    <t>100,44</t>
  </si>
  <si>
    <t>42,2</t>
  </si>
  <si>
    <t>14,3</t>
  </si>
  <si>
    <t>3,09</t>
  </si>
  <si>
    <t>0,43</t>
  </si>
  <si>
    <t>96,48</t>
  </si>
  <si>
    <t>33,65</t>
  </si>
  <si>
    <t>12,7</t>
  </si>
  <si>
    <t>0,258</t>
  </si>
  <si>
    <t>0,379</t>
  </si>
  <si>
    <t>0,363</t>
  </si>
  <si>
    <t>Bolivia</t>
  </si>
  <si>
    <t>8,2</t>
  </si>
  <si>
    <t>-1,32</t>
  </si>
  <si>
    <t>53,11</t>
  </si>
  <si>
    <t>87,2</t>
  </si>
  <si>
    <t>71,9</t>
  </si>
  <si>
    <t>2,67</t>
  </si>
  <si>
    <t>0,19</t>
  </si>
  <si>
    <t>97,14</t>
  </si>
  <si>
    <t>1,5</t>
  </si>
  <si>
    <t>23,3</t>
  </si>
  <si>
    <t>7,53</t>
  </si>
  <si>
    <t>0,128</t>
  </si>
  <si>
    <t>0,352</t>
  </si>
  <si>
    <t>0,52</t>
  </si>
  <si>
    <t>Bosnia and Herzegovina</t>
  </si>
  <si>
    <t>88,0</t>
  </si>
  <si>
    <t>0,31</t>
  </si>
  <si>
    <t>21,05</t>
  </si>
  <si>
    <t>215,4</t>
  </si>
  <si>
    <t>13,6</t>
  </si>
  <si>
    <t>2,96</t>
  </si>
  <si>
    <t>83,44</t>
  </si>
  <si>
    <t>8,77</t>
  </si>
  <si>
    <t>0,308</t>
  </si>
  <si>
    <t>0,55</t>
  </si>
  <si>
    <t>Botswana</t>
  </si>
  <si>
    <t>2,7</t>
  </si>
  <si>
    <t>54,58</t>
  </si>
  <si>
    <t>79,8</t>
  </si>
  <si>
    <t>80,5</t>
  </si>
  <si>
    <t>0,65</t>
  </si>
  <si>
    <t>99,34</t>
  </si>
  <si>
    <t>23,08</t>
  </si>
  <si>
    <t>29,5</t>
  </si>
  <si>
    <t>0,024</t>
  </si>
  <si>
    <t>0,469</t>
  </si>
  <si>
    <t>0,507</t>
  </si>
  <si>
    <t>Brazil</t>
  </si>
  <si>
    <t>22,1</t>
  </si>
  <si>
    <t>0,09</t>
  </si>
  <si>
    <t>-0,03</t>
  </si>
  <si>
    <t>29,61</t>
  </si>
  <si>
    <t>86,4</t>
  </si>
  <si>
    <t>225,3</t>
  </si>
  <si>
    <t>6,96</t>
  </si>
  <si>
    <t>92,15</t>
  </si>
  <si>
    <t>16,56</t>
  </si>
  <si>
    <t>6,17</t>
  </si>
  <si>
    <t>0,084</t>
  </si>
  <si>
    <t>0,516</t>
  </si>
  <si>
    <t>British Virgin Island</t>
  </si>
  <si>
    <t>151,0</t>
  </si>
  <si>
    <t>52,29</t>
  </si>
  <si>
    <t>10,01</t>
  </si>
  <si>
    <t>18,05</t>
  </si>
  <si>
    <t>97,8</t>
  </si>
  <si>
    <t>506,5</t>
  </si>
  <si>
    <t>6,67</t>
  </si>
  <si>
    <t>73,33</t>
  </si>
  <si>
    <t>14,89</t>
  </si>
  <si>
    <t>0,062</t>
  </si>
  <si>
    <t>0,92</t>
  </si>
  <si>
    <t>Brunei</t>
  </si>
  <si>
    <t>65,8</t>
  </si>
  <si>
    <t>2,79</t>
  </si>
  <si>
    <t>3,59</t>
  </si>
  <si>
    <t>12,61</t>
  </si>
  <si>
    <t>93,9</t>
  </si>
  <si>
    <t>237,2</t>
  </si>
  <si>
    <t>0,57</t>
  </si>
  <si>
    <t>0,76</t>
  </si>
  <si>
    <t>98,67</t>
  </si>
  <si>
    <t>18,79</t>
  </si>
  <si>
    <t>3,45</t>
  </si>
  <si>
    <t>0,036</t>
  </si>
  <si>
    <t>0,561</t>
  </si>
  <si>
    <t>0,403</t>
  </si>
  <si>
    <t>Bulgaria</t>
  </si>
  <si>
    <t>66,6</t>
  </si>
  <si>
    <t>0,32</t>
  </si>
  <si>
    <t>-4,58</t>
  </si>
  <si>
    <t>20,55</t>
  </si>
  <si>
    <t>336,3</t>
  </si>
  <si>
    <t>40,02</t>
  </si>
  <si>
    <t>1,92</t>
  </si>
  <si>
    <t>58,06</t>
  </si>
  <si>
    <t>9,65</t>
  </si>
  <si>
    <t>14,27</t>
  </si>
  <si>
    <t>Burkina Faso</t>
  </si>
  <si>
    <t>50,7</t>
  </si>
  <si>
    <t>97,57</t>
  </si>
  <si>
    <t>26,6</t>
  </si>
  <si>
    <t>7,0</t>
  </si>
  <si>
    <t>14,43</t>
  </si>
  <si>
    <t>85,38</t>
  </si>
  <si>
    <t>45,62</t>
  </si>
  <si>
    <t>15,6</t>
  </si>
  <si>
    <t>0,322</t>
  </si>
  <si>
    <t>0,196</t>
  </si>
  <si>
    <t>0,482</t>
  </si>
  <si>
    <t>Burma</t>
  </si>
  <si>
    <t>0,28</t>
  </si>
  <si>
    <t>-1,8</t>
  </si>
  <si>
    <t>67,24</t>
  </si>
  <si>
    <t>85,3</t>
  </si>
  <si>
    <t>10,1</t>
  </si>
  <si>
    <t>15,19</t>
  </si>
  <si>
    <t>0,97</t>
  </si>
  <si>
    <t>83,84</t>
  </si>
  <si>
    <t>17,91</t>
  </si>
  <si>
    <t>9,83</t>
  </si>
  <si>
    <t>0,564</t>
  </si>
  <si>
    <t>0,082</t>
  </si>
  <si>
    <t>0,353</t>
  </si>
  <si>
    <t>Burundi</t>
  </si>
  <si>
    <t>290,7</t>
  </si>
  <si>
    <t>-0,06</t>
  </si>
  <si>
    <t>69,29</t>
  </si>
  <si>
    <t>51,6</t>
  </si>
  <si>
    <t>3,4</t>
  </si>
  <si>
    <t>35,05</t>
  </si>
  <si>
    <t>50,93</t>
  </si>
  <si>
    <t>42,22</t>
  </si>
  <si>
    <t>13,46</t>
  </si>
  <si>
    <t>0,463</t>
  </si>
  <si>
    <t>0,203</t>
  </si>
  <si>
    <t>0,334</t>
  </si>
  <si>
    <t>Cambodia</t>
  </si>
  <si>
    <t>76,7</t>
  </si>
  <si>
    <t>71,48</t>
  </si>
  <si>
    <t>69,4</t>
  </si>
  <si>
    <t>20,96</t>
  </si>
  <si>
    <t>78,43</t>
  </si>
  <si>
    <t>26,9</t>
  </si>
  <si>
    <t>9,06</t>
  </si>
  <si>
    <t>0,35</t>
  </si>
  <si>
    <t>0,3</t>
  </si>
  <si>
    <t>Cameroon</t>
  </si>
  <si>
    <t>36,5</t>
  </si>
  <si>
    <t>0,08</t>
  </si>
  <si>
    <t>68,26</t>
  </si>
  <si>
    <t>79,0</t>
  </si>
  <si>
    <t>5,7</t>
  </si>
  <si>
    <t>12,81</t>
  </si>
  <si>
    <t>2,58</t>
  </si>
  <si>
    <t>84,61</t>
  </si>
  <si>
    <t>33,89</t>
  </si>
  <si>
    <t>13,47</t>
  </si>
  <si>
    <t>0,448</t>
  </si>
  <si>
    <t>0,17</t>
  </si>
  <si>
    <t>0,382</t>
  </si>
  <si>
    <t>Canada</t>
  </si>
  <si>
    <t>3,3</t>
  </si>
  <si>
    <t>2,02</t>
  </si>
  <si>
    <t>5,96</t>
  </si>
  <si>
    <t>4,75</t>
  </si>
  <si>
    <t>552,2</t>
  </si>
  <si>
    <t>4,96</t>
  </si>
  <si>
    <t>0,02</t>
  </si>
  <si>
    <t>95,02</t>
  </si>
  <si>
    <t>10,78</t>
  </si>
  <si>
    <t>0,022</t>
  </si>
  <si>
    <t>0,294</t>
  </si>
  <si>
    <t>0,684</t>
  </si>
  <si>
    <t>Cape Verde</t>
  </si>
  <si>
    <t>104,4</t>
  </si>
  <si>
    <t>23,93</t>
  </si>
  <si>
    <t>-12,07</t>
  </si>
  <si>
    <t>47,77</t>
  </si>
  <si>
    <t>76,6</t>
  </si>
  <si>
    <t>169,6</t>
  </si>
  <si>
    <t>9,68</t>
  </si>
  <si>
    <t>0,5</t>
  </si>
  <si>
    <t>89,82</t>
  </si>
  <si>
    <t>24,87</t>
  </si>
  <si>
    <t>0,121</t>
  </si>
  <si>
    <t>0,219</t>
  </si>
  <si>
    <t>0,66</t>
  </si>
  <si>
    <t>Cayman Islands</t>
  </si>
  <si>
    <t>173,4</t>
  </si>
  <si>
    <t>61,07</t>
  </si>
  <si>
    <t>18,75</t>
  </si>
  <si>
    <t>8,19</t>
  </si>
  <si>
    <t>836,3</t>
  </si>
  <si>
    <t>3,85</t>
  </si>
  <si>
    <t>96,15</t>
  </si>
  <si>
    <t>12,74</t>
  </si>
  <si>
    <t>4,89</t>
  </si>
  <si>
    <t>0,014</t>
  </si>
  <si>
    <t>0,032</t>
  </si>
  <si>
    <t>0,954</t>
  </si>
  <si>
    <t>Central African Rep.</t>
  </si>
  <si>
    <t>6,9</t>
  </si>
  <si>
    <t>51,0</t>
  </si>
  <si>
    <t>3,1</t>
  </si>
  <si>
    <t>0,14</t>
  </si>
  <si>
    <t>96,76</t>
  </si>
  <si>
    <t>33,91</t>
  </si>
  <si>
    <t>18,65</t>
  </si>
  <si>
    <t>0,2</t>
  </si>
  <si>
    <t>Chad</t>
  </si>
  <si>
    <t>7,7</t>
  </si>
  <si>
    <t>-0,11</t>
  </si>
  <si>
    <t>93,82</t>
  </si>
  <si>
    <t>47,5</t>
  </si>
  <si>
    <t>1,3</t>
  </si>
  <si>
    <t>2,86</t>
  </si>
  <si>
    <t>97,12</t>
  </si>
  <si>
    <t>45,73</t>
  </si>
  <si>
    <t>16,38</t>
  </si>
  <si>
    <t>0,335</t>
  </si>
  <si>
    <t>0,259</t>
  </si>
  <si>
    <t>0,406</t>
  </si>
  <si>
    <t>Chile</t>
  </si>
  <si>
    <t>21,3</t>
  </si>
  <si>
    <t>0,85</t>
  </si>
  <si>
    <t>8,8</t>
  </si>
  <si>
    <t>96,2</t>
  </si>
  <si>
    <t>213,0</t>
  </si>
  <si>
    <t>2,65</t>
  </si>
  <si>
    <t>0,42</t>
  </si>
  <si>
    <t>96,93</t>
  </si>
  <si>
    <t>15,23</t>
  </si>
  <si>
    <t>5,81</t>
  </si>
  <si>
    <t>0,493</t>
  </si>
  <si>
    <t>0,447</t>
  </si>
  <si>
    <t>China</t>
  </si>
  <si>
    <t>136,9</t>
  </si>
  <si>
    <t>0,15</t>
  </si>
  <si>
    <t>-0,4</t>
  </si>
  <si>
    <t>24,18</t>
  </si>
  <si>
    <t>90,9</t>
  </si>
  <si>
    <t>266,7</t>
  </si>
  <si>
    <t>15,4</t>
  </si>
  <si>
    <t>1,25</t>
  </si>
  <si>
    <t>83,35</t>
  </si>
  <si>
    <t>13,25</t>
  </si>
  <si>
    <t>6,97</t>
  </si>
  <si>
    <t>0,125</t>
  </si>
  <si>
    <t>0,473</t>
  </si>
  <si>
    <t>Colombia</t>
  </si>
  <si>
    <t>38,3</t>
  </si>
  <si>
    <t>20,97</t>
  </si>
  <si>
    <t>92,5</t>
  </si>
  <si>
    <t>176,2</t>
  </si>
  <si>
    <t>2,42</t>
  </si>
  <si>
    <t>1,67</t>
  </si>
  <si>
    <t>95,91</t>
  </si>
  <si>
    <t>20,48</t>
  </si>
  <si>
    <t>5,58</t>
  </si>
  <si>
    <t>0,342</t>
  </si>
  <si>
    <t>0,533</t>
  </si>
  <si>
    <t>Comoras</t>
  </si>
  <si>
    <t>318,4</t>
  </si>
  <si>
    <t>15,67</t>
  </si>
  <si>
    <t>74,93</t>
  </si>
  <si>
    <t>56,5</t>
  </si>
  <si>
    <t>24,5</t>
  </si>
  <si>
    <t>35,87</t>
  </si>
  <si>
    <t>23,32</t>
  </si>
  <si>
    <t>40,81</t>
  </si>
  <si>
    <t>36,93</t>
  </si>
  <si>
    <t>0,56</t>
  </si>
  <si>
    <t xml:space="preserve">Congo, Dem. Rep. </t>
  </si>
  <si>
    <t>26,7</t>
  </si>
  <si>
    <t>94,69</t>
  </si>
  <si>
    <t>65,5</t>
  </si>
  <si>
    <t>96,52</t>
  </si>
  <si>
    <t>43,69</t>
  </si>
  <si>
    <t>13,27</t>
  </si>
  <si>
    <t>Republic of Congo</t>
  </si>
  <si>
    <t>10,8</t>
  </si>
  <si>
    <t>0,05</t>
  </si>
  <si>
    <t>-0,17</t>
  </si>
  <si>
    <t>93,86</t>
  </si>
  <si>
    <t>83,8</t>
  </si>
  <si>
    <t>3,7</t>
  </si>
  <si>
    <t>0,51</t>
  </si>
  <si>
    <t>99,36</t>
  </si>
  <si>
    <t>42,57</t>
  </si>
  <si>
    <t>12,93</t>
  </si>
  <si>
    <t>0,369</t>
  </si>
  <si>
    <t>Cook Islands</t>
  </si>
  <si>
    <t>50,00</t>
  </si>
  <si>
    <t>289,9</t>
  </si>
  <si>
    <t>17,39</t>
  </si>
  <si>
    <t>13,04</t>
  </si>
  <si>
    <t>69,57</t>
  </si>
  <si>
    <t>0,151</t>
  </si>
  <si>
    <t>0,753</t>
  </si>
  <si>
    <t>Costa Rica</t>
  </si>
  <si>
    <t>2,52</t>
  </si>
  <si>
    <t>9,95</t>
  </si>
  <si>
    <t>96,0</t>
  </si>
  <si>
    <t>340,7</t>
  </si>
  <si>
    <t>4,41</t>
  </si>
  <si>
    <t>5,88</t>
  </si>
  <si>
    <t>89,71</t>
  </si>
  <si>
    <t>18,32</t>
  </si>
  <si>
    <t>4,36</t>
  </si>
  <si>
    <t>0,088</t>
  </si>
  <si>
    <t>0,299</t>
  </si>
  <si>
    <t>0,614</t>
  </si>
  <si>
    <t>Cote d'Ivoire</t>
  </si>
  <si>
    <t>54,8</t>
  </si>
  <si>
    <t>-0,07</t>
  </si>
  <si>
    <t>90,83</t>
  </si>
  <si>
    <t>50,9</t>
  </si>
  <si>
    <t>14,6</t>
  </si>
  <si>
    <t>13,84</t>
  </si>
  <si>
    <t>76,41</t>
  </si>
  <si>
    <t>35,11</t>
  </si>
  <si>
    <t>14,84</t>
  </si>
  <si>
    <t>0,279</t>
  </si>
  <si>
    <t>0,171</t>
  </si>
  <si>
    <t>Croatia</t>
  </si>
  <si>
    <t>79,5</t>
  </si>
  <si>
    <t>10,32</t>
  </si>
  <si>
    <t>1,58</t>
  </si>
  <si>
    <t>6,84</t>
  </si>
  <si>
    <t>98,5</t>
  </si>
  <si>
    <t>420,4</t>
  </si>
  <si>
    <t>26,09</t>
  </si>
  <si>
    <t>2,27</t>
  </si>
  <si>
    <t>71,65</t>
  </si>
  <si>
    <t>9,61</t>
  </si>
  <si>
    <t>11,48</t>
  </si>
  <si>
    <t>0,622</t>
  </si>
  <si>
    <t>Cuba</t>
  </si>
  <si>
    <t>102,7</t>
  </si>
  <si>
    <t>3,37</t>
  </si>
  <si>
    <t>-1,58</t>
  </si>
  <si>
    <t>6,33</t>
  </si>
  <si>
    <t>74,7</t>
  </si>
  <si>
    <t>33,05</t>
  </si>
  <si>
    <t>7,6</t>
  </si>
  <si>
    <t>59,35</t>
  </si>
  <si>
    <t>11,89</t>
  </si>
  <si>
    <t>7,22</t>
  </si>
  <si>
    <t>0,055</t>
  </si>
  <si>
    <t>0,261</t>
  </si>
  <si>
    <t>Cyprus</t>
  </si>
  <si>
    <t>84,8</t>
  </si>
  <si>
    <t>7,01</t>
  </si>
  <si>
    <t>7,18</t>
  </si>
  <si>
    <t>97,6</t>
  </si>
  <si>
    <t>7,79</t>
  </si>
  <si>
    <t>4,44</t>
  </si>
  <si>
    <t>87,77</t>
  </si>
  <si>
    <t>12,56</t>
  </si>
  <si>
    <t>7,68</t>
  </si>
  <si>
    <t>0,037</t>
  </si>
  <si>
    <t>0,765</t>
  </si>
  <si>
    <t>Czech</t>
  </si>
  <si>
    <t>129,8</t>
  </si>
  <si>
    <t>3,93</t>
  </si>
  <si>
    <t>314,3</t>
  </si>
  <si>
    <t>39,8</t>
  </si>
  <si>
    <t>3,05</t>
  </si>
  <si>
    <t>57,15</t>
  </si>
  <si>
    <t>9,02</t>
  </si>
  <si>
    <t>10,59</t>
  </si>
  <si>
    <t>0,034</t>
  </si>
  <si>
    <t>0,393</t>
  </si>
  <si>
    <t>0,573</t>
  </si>
  <si>
    <t>Denmark</t>
  </si>
  <si>
    <t>126,5</t>
  </si>
  <si>
    <t>16,97</t>
  </si>
  <si>
    <t>2,48</t>
  </si>
  <si>
    <t>4,56</t>
  </si>
  <si>
    <t>614,6</t>
  </si>
  <si>
    <t>54,02</t>
  </si>
  <si>
    <t>45,79</t>
  </si>
  <si>
    <t>11,13</t>
  </si>
  <si>
    <t>10,36</t>
  </si>
  <si>
    <t>0,735</t>
  </si>
  <si>
    <t>Djibouti</t>
  </si>
  <si>
    <t>21,2</t>
  </si>
  <si>
    <t>1,37</t>
  </si>
  <si>
    <t>104,13</t>
  </si>
  <si>
    <t>67,9</t>
  </si>
  <si>
    <t>22,8</t>
  </si>
  <si>
    <t>99,96</t>
  </si>
  <si>
    <t>39,53</t>
  </si>
  <si>
    <t>19,31</t>
  </si>
  <si>
    <t>0,179</t>
  </si>
  <si>
    <t>0,225</t>
  </si>
  <si>
    <t>0,596</t>
  </si>
  <si>
    <t>Dominica</t>
  </si>
  <si>
    <t>91,4</t>
  </si>
  <si>
    <t>-13,87</t>
  </si>
  <si>
    <t>14,15</t>
  </si>
  <si>
    <t>94,0</t>
  </si>
  <si>
    <t>304,8</t>
  </si>
  <si>
    <t>15,27</t>
  </si>
  <si>
    <t>6,73</t>
  </si>
  <si>
    <t>0,177</t>
  </si>
  <si>
    <t>0,328</t>
  </si>
  <si>
    <t>0,495</t>
  </si>
  <si>
    <t>Dominican Republic</t>
  </si>
  <si>
    <t>188,5</t>
  </si>
  <si>
    <t>2,64</t>
  </si>
  <si>
    <t>-3,22</t>
  </si>
  <si>
    <t>32,38</t>
  </si>
  <si>
    <t>84,7</t>
  </si>
  <si>
    <t>22,65</t>
  </si>
  <si>
    <t>10,33</t>
  </si>
  <si>
    <t>67,02</t>
  </si>
  <si>
    <t>23,22</t>
  </si>
  <si>
    <t>5,73</t>
  </si>
  <si>
    <t>0,112</t>
  </si>
  <si>
    <t>0,306</t>
  </si>
  <si>
    <t>0,582</t>
  </si>
  <si>
    <t>East Timor</t>
  </si>
  <si>
    <t>70,8</t>
  </si>
  <si>
    <t>4,70</t>
  </si>
  <si>
    <t>47,41</t>
  </si>
  <si>
    <t>58,6</t>
  </si>
  <si>
    <t>4,71</t>
  </si>
  <si>
    <t>0,67</t>
  </si>
  <si>
    <t>94,62</t>
  </si>
  <si>
    <t>26,99</t>
  </si>
  <si>
    <t>6,24</t>
  </si>
  <si>
    <t>0,085</t>
  </si>
  <si>
    <t>0,231</t>
  </si>
  <si>
    <t>Ecuador</t>
  </si>
  <si>
    <t>47,8</t>
  </si>
  <si>
    <t>0,79</t>
  </si>
  <si>
    <t>-8,58</t>
  </si>
  <si>
    <t>23,66</t>
  </si>
  <si>
    <t>125,6</t>
  </si>
  <si>
    <t>5,85</t>
  </si>
  <si>
    <t>4,93</t>
  </si>
  <si>
    <t>89,22</t>
  </si>
  <si>
    <t>22,29</t>
  </si>
  <si>
    <t>4,23</t>
  </si>
  <si>
    <t>0,312</t>
  </si>
  <si>
    <t>0,618</t>
  </si>
  <si>
    <t>Egypt</t>
  </si>
  <si>
    <t>78,8</t>
  </si>
  <si>
    <t>-0,22</t>
  </si>
  <si>
    <t>32,59</t>
  </si>
  <si>
    <t>57,7</t>
  </si>
  <si>
    <t>131,8</t>
  </si>
  <si>
    <t>2,87</t>
  </si>
  <si>
    <t>96,65</t>
  </si>
  <si>
    <t>22,94</t>
  </si>
  <si>
    <t>5,23</t>
  </si>
  <si>
    <t>0,149</t>
  </si>
  <si>
    <t>0,357</t>
  </si>
  <si>
    <t>El Salvador</t>
  </si>
  <si>
    <t>324,3</t>
  </si>
  <si>
    <t>1,46</t>
  </si>
  <si>
    <t>-3,74</t>
  </si>
  <si>
    <t>25,1</t>
  </si>
  <si>
    <t>80,2</t>
  </si>
  <si>
    <t>142,4</t>
  </si>
  <si>
    <t>31,85</t>
  </si>
  <si>
    <t>56,08</t>
  </si>
  <si>
    <t>26,61</t>
  </si>
  <si>
    <t>5,78</t>
  </si>
  <si>
    <t>0,099</t>
  </si>
  <si>
    <t>0,302</t>
  </si>
  <si>
    <t>0,599</t>
  </si>
  <si>
    <t>Equatorial Guinea</t>
  </si>
  <si>
    <t>19,3</t>
  </si>
  <si>
    <t>1,06</t>
  </si>
  <si>
    <t>85,13</t>
  </si>
  <si>
    <t>85,7</t>
  </si>
  <si>
    <t>18,5</t>
  </si>
  <si>
    <t>4,63</t>
  </si>
  <si>
    <t>3,57</t>
  </si>
  <si>
    <t>91,8</t>
  </si>
  <si>
    <t>35,59</t>
  </si>
  <si>
    <t>15,06</t>
  </si>
  <si>
    <t>0,906</t>
  </si>
  <si>
    <t>Eritrea</t>
  </si>
  <si>
    <t>39,5</t>
  </si>
  <si>
    <t>1,84</t>
  </si>
  <si>
    <t>74,87</t>
  </si>
  <si>
    <t>7,9</t>
  </si>
  <si>
    <t>4,95</t>
  </si>
  <si>
    <t>34,33</t>
  </si>
  <si>
    <t>9,6</t>
  </si>
  <si>
    <t>0,102</t>
  </si>
  <si>
    <t>0,254</t>
  </si>
  <si>
    <t>0,643</t>
  </si>
  <si>
    <t>Estonia</t>
  </si>
  <si>
    <t xml:space="preserve">BALTICS                            </t>
  </si>
  <si>
    <t>29,3</t>
  </si>
  <si>
    <t>8,39</t>
  </si>
  <si>
    <t>-3,16</t>
  </si>
  <si>
    <t>7,87</t>
  </si>
  <si>
    <t>99,8</t>
  </si>
  <si>
    <t>333,8</t>
  </si>
  <si>
    <t>16,04</t>
  </si>
  <si>
    <t>0,45</t>
  </si>
  <si>
    <t>83,51</t>
  </si>
  <si>
    <t>10,04</t>
  </si>
  <si>
    <t>0,666</t>
  </si>
  <si>
    <t>Ethiopia</t>
  </si>
  <si>
    <t>66,3</t>
  </si>
  <si>
    <t>95,32</t>
  </si>
  <si>
    <t>42,7</t>
  </si>
  <si>
    <t>10,71</t>
  </si>
  <si>
    <t>0,75</t>
  </si>
  <si>
    <t>88,54</t>
  </si>
  <si>
    <t>37,98</t>
  </si>
  <si>
    <t>14,86</t>
  </si>
  <si>
    <t>0,475</t>
  </si>
  <si>
    <t>0,426</t>
  </si>
  <si>
    <t>Faroe Islands</t>
  </si>
  <si>
    <t>33,8</t>
  </si>
  <si>
    <t>79,84</t>
  </si>
  <si>
    <t>1,41</t>
  </si>
  <si>
    <t>503,8</t>
  </si>
  <si>
    <t>2,14</t>
  </si>
  <si>
    <t>97,86</t>
  </si>
  <si>
    <t>14,05</t>
  </si>
  <si>
    <t>8,7</t>
  </si>
  <si>
    <t>0,27</t>
  </si>
  <si>
    <t>0,62</t>
  </si>
  <si>
    <t>Fiji</t>
  </si>
  <si>
    <t>6,18</t>
  </si>
  <si>
    <t>-3,14</t>
  </si>
  <si>
    <t>12,62</t>
  </si>
  <si>
    <t>93,7</t>
  </si>
  <si>
    <t>112,6</t>
  </si>
  <si>
    <t>10,95</t>
  </si>
  <si>
    <t>4,65</t>
  </si>
  <si>
    <t>84,4</t>
  </si>
  <si>
    <t>22,55</t>
  </si>
  <si>
    <t>5,65</t>
  </si>
  <si>
    <t>0,089</t>
  </si>
  <si>
    <t>0,135</t>
  </si>
  <si>
    <t>0,776</t>
  </si>
  <si>
    <t>Finland</t>
  </si>
  <si>
    <t>15,5</t>
  </si>
  <si>
    <t>0,37</t>
  </si>
  <si>
    <t>0,95</t>
  </si>
  <si>
    <t>405,3</t>
  </si>
  <si>
    <t>7,19</t>
  </si>
  <si>
    <t>92,78</t>
  </si>
  <si>
    <t>10,45</t>
  </si>
  <si>
    <t>9,86</t>
  </si>
  <si>
    <t>0,028</t>
  </si>
  <si>
    <t>0,295</t>
  </si>
  <si>
    <t>0,676</t>
  </si>
  <si>
    <t>France</t>
  </si>
  <si>
    <t>111,3</t>
  </si>
  <si>
    <t>0,63</t>
  </si>
  <si>
    <t>4,26</t>
  </si>
  <si>
    <t>99,0</t>
  </si>
  <si>
    <t>586,4</t>
  </si>
  <si>
    <t>33,53</t>
  </si>
  <si>
    <t>2,07</t>
  </si>
  <si>
    <t>64,4</t>
  </si>
  <si>
    <t>11,99</t>
  </si>
  <si>
    <t>9,14</t>
  </si>
  <si>
    <t>0,214</t>
  </si>
  <si>
    <t>0,764</t>
  </si>
  <si>
    <t>French Guiana</t>
  </si>
  <si>
    <t>2,2</t>
  </si>
  <si>
    <t>6,27</t>
  </si>
  <si>
    <t>83,0</t>
  </si>
  <si>
    <t>255,6</t>
  </si>
  <si>
    <t>99,81</t>
  </si>
  <si>
    <t>20,46</t>
  </si>
  <si>
    <t>4,88</t>
  </si>
  <si>
    <t>0,066</t>
  </si>
  <si>
    <t>0,156</t>
  </si>
  <si>
    <t>0,778</t>
  </si>
  <si>
    <t>French Polynesia</t>
  </si>
  <si>
    <t>65,9</t>
  </si>
  <si>
    <t>60,60</t>
  </si>
  <si>
    <t>2,94</t>
  </si>
  <si>
    <t>8,44</t>
  </si>
  <si>
    <t>194,5</t>
  </si>
  <si>
    <t>0,82</t>
  </si>
  <si>
    <t>5,46</t>
  </si>
  <si>
    <t>93,72</t>
  </si>
  <si>
    <t>16,68</t>
  </si>
  <si>
    <t>0,031</t>
  </si>
  <si>
    <t>0,769</t>
  </si>
  <si>
    <t>Gabon</t>
  </si>
  <si>
    <t>5,3</t>
  </si>
  <si>
    <t>0,33</t>
  </si>
  <si>
    <t>53,64</t>
  </si>
  <si>
    <t>63,2</t>
  </si>
  <si>
    <t>27,4</t>
  </si>
  <si>
    <t>98,08</t>
  </si>
  <si>
    <t>36,16</t>
  </si>
  <si>
    <t>12,25</t>
  </si>
  <si>
    <t>0,061</t>
  </si>
  <si>
    <t>0,592</t>
  </si>
  <si>
    <t>0,348</t>
  </si>
  <si>
    <t>Gambia</t>
  </si>
  <si>
    <t>145,3</t>
  </si>
  <si>
    <t>0,71</t>
  </si>
  <si>
    <t>1,57</t>
  </si>
  <si>
    <t>72,02</t>
  </si>
  <si>
    <t>40,1</t>
  </si>
  <si>
    <t>26,8</t>
  </si>
  <si>
    <t>74,5</t>
  </si>
  <si>
    <t>39,37</t>
  </si>
  <si>
    <t>0,549</t>
  </si>
  <si>
    <t>Gaza Strip</t>
  </si>
  <si>
    <t>3968,8</t>
  </si>
  <si>
    <t>11,11</t>
  </si>
  <si>
    <t>1,6</t>
  </si>
  <si>
    <t>22,93</t>
  </si>
  <si>
    <t>244,3</t>
  </si>
  <si>
    <t>28,95</t>
  </si>
  <si>
    <t>39,45</t>
  </si>
  <si>
    <t>3,8</t>
  </si>
  <si>
    <t>0,283</t>
  </si>
  <si>
    <t>0,687</t>
  </si>
  <si>
    <t>Georgia</t>
  </si>
  <si>
    <t>66,9</t>
  </si>
  <si>
    <t>0,44</t>
  </si>
  <si>
    <t>-4,7</t>
  </si>
  <si>
    <t>18,59</t>
  </si>
  <si>
    <t>146,6</t>
  </si>
  <si>
    <t>11,44</t>
  </si>
  <si>
    <t>3,86</t>
  </si>
  <si>
    <t>10,41</t>
  </si>
  <si>
    <t>9,23</t>
  </si>
  <si>
    <t>0,172</t>
  </si>
  <si>
    <t>0,275</t>
  </si>
  <si>
    <t>0,553</t>
  </si>
  <si>
    <t>Germany</t>
  </si>
  <si>
    <t>230,9</t>
  </si>
  <si>
    <t>2,18</t>
  </si>
  <si>
    <t>4,16</t>
  </si>
  <si>
    <t>667,9</t>
  </si>
  <si>
    <t>33,85</t>
  </si>
  <si>
    <t>0,59</t>
  </si>
  <si>
    <t>65,56</t>
  </si>
  <si>
    <t>8,25</t>
  </si>
  <si>
    <t>10,62</t>
  </si>
  <si>
    <t>0,009</t>
  </si>
  <si>
    <t>0,296</t>
  </si>
  <si>
    <t>0,695</t>
  </si>
  <si>
    <t>Ghana</t>
  </si>
  <si>
    <t>93,6</t>
  </si>
  <si>
    <t>0,23</t>
  </si>
  <si>
    <t>-0,64</t>
  </si>
  <si>
    <t>51,43</t>
  </si>
  <si>
    <t>74,8</t>
  </si>
  <si>
    <t>16,26</t>
  </si>
  <si>
    <t>9,67</t>
  </si>
  <si>
    <t>74,07</t>
  </si>
  <si>
    <t>30,52</t>
  </si>
  <si>
    <t>9,72</t>
  </si>
  <si>
    <t>0,366</t>
  </si>
  <si>
    <t>Gibraltar</t>
  </si>
  <si>
    <t>3989,7</t>
  </si>
  <si>
    <t>171,43</t>
  </si>
  <si>
    <t>5,13</t>
  </si>
  <si>
    <t>877,7</t>
  </si>
  <si>
    <t>10,74</t>
  </si>
  <si>
    <t>9,31</t>
  </si>
  <si>
    <t>Greece</t>
  </si>
  <si>
    <t>81,0</t>
  </si>
  <si>
    <t>10,37</t>
  </si>
  <si>
    <t>2,35</t>
  </si>
  <si>
    <t>5,53</t>
  </si>
  <si>
    <t>97,5</t>
  </si>
  <si>
    <t>589,7</t>
  </si>
  <si>
    <t>21,1</t>
  </si>
  <si>
    <t>8,78</t>
  </si>
  <si>
    <t>70,12</t>
  </si>
  <si>
    <t>10,24</t>
  </si>
  <si>
    <t>0,054</t>
  </si>
  <si>
    <t>0,213</t>
  </si>
  <si>
    <t>0,733</t>
  </si>
  <si>
    <t>Greenland</t>
  </si>
  <si>
    <t>0,0</t>
  </si>
  <si>
    <t>2,04</t>
  </si>
  <si>
    <t>-8,37</t>
  </si>
  <si>
    <t>15,82</t>
  </si>
  <si>
    <t>448,9</t>
  </si>
  <si>
    <t>15,93</t>
  </si>
  <si>
    <t>7,84</t>
  </si>
  <si>
    <t>Grenada</t>
  </si>
  <si>
    <t>260,8</t>
  </si>
  <si>
    <t>35,17</t>
  </si>
  <si>
    <t>-13,92</t>
  </si>
  <si>
    <t>14,62</t>
  </si>
  <si>
    <t>364,5</t>
  </si>
  <si>
    <t>29,41</t>
  </si>
  <si>
    <t>64,71</t>
  </si>
  <si>
    <t>22,08</t>
  </si>
  <si>
    <t>6,88</t>
  </si>
  <si>
    <t>0,766</t>
  </si>
  <si>
    <t>Guadeloupe</t>
  </si>
  <si>
    <t>254,4</t>
  </si>
  <si>
    <t>17,19</t>
  </si>
  <si>
    <t>-0,15</t>
  </si>
  <si>
    <t>8,6</t>
  </si>
  <si>
    <t>90,0</t>
  </si>
  <si>
    <t>463,8</t>
  </si>
  <si>
    <t>11,24</t>
  </si>
  <si>
    <t>3,55</t>
  </si>
  <si>
    <t>85,21</t>
  </si>
  <si>
    <t>15,05</t>
  </si>
  <si>
    <t>6,09</t>
  </si>
  <si>
    <t>0,68</t>
  </si>
  <si>
    <t>Guam</t>
  </si>
  <si>
    <t>316,1</t>
  </si>
  <si>
    <t>23,20</t>
  </si>
  <si>
    <t>6,94</t>
  </si>
  <si>
    <t>492,0</t>
  </si>
  <si>
    <t>9,09</t>
  </si>
  <si>
    <t>16,36</t>
  </si>
  <si>
    <t>74,55</t>
  </si>
  <si>
    <t>4,48</t>
  </si>
  <si>
    <t>Guatemala</t>
  </si>
  <si>
    <t>112,9</t>
  </si>
  <si>
    <t>-1,67</t>
  </si>
  <si>
    <t>35,93</t>
  </si>
  <si>
    <t>70,6</t>
  </si>
  <si>
    <t>92,1</t>
  </si>
  <si>
    <t>12,54</t>
  </si>
  <si>
    <t>5,03</t>
  </si>
  <si>
    <t>82,43</t>
  </si>
  <si>
    <t>29,88</t>
  </si>
  <si>
    <t>5,2</t>
  </si>
  <si>
    <t>0,227</t>
  </si>
  <si>
    <t>0,585</t>
  </si>
  <si>
    <t>Guernsey</t>
  </si>
  <si>
    <t>838,6</t>
  </si>
  <si>
    <t>64,10</t>
  </si>
  <si>
    <t>3,84</t>
  </si>
  <si>
    <t>842,4</t>
  </si>
  <si>
    <t>8,81</t>
  </si>
  <si>
    <t>0,87</t>
  </si>
  <si>
    <t>Guinea</t>
  </si>
  <si>
    <t>39,4</t>
  </si>
  <si>
    <t>-3,06</t>
  </si>
  <si>
    <t>90,37</t>
  </si>
  <si>
    <t>35,9</t>
  </si>
  <si>
    <t>3,63</t>
  </si>
  <si>
    <t>93,79</t>
  </si>
  <si>
    <t>41,76</t>
  </si>
  <si>
    <t>15,48</t>
  </si>
  <si>
    <t>0,237</t>
  </si>
  <si>
    <t>0,362</t>
  </si>
  <si>
    <t>0,401</t>
  </si>
  <si>
    <t>Guinea-Bissau</t>
  </si>
  <si>
    <t>39,9</t>
  </si>
  <si>
    <t>-1,57</t>
  </si>
  <si>
    <t>107,17</t>
  </si>
  <si>
    <t>42,4</t>
  </si>
  <si>
    <t>7,4</t>
  </si>
  <si>
    <t>10,67</t>
  </si>
  <si>
    <t>8,82</t>
  </si>
  <si>
    <t>80,51</t>
  </si>
  <si>
    <t>37,22</t>
  </si>
  <si>
    <t>16,53</t>
  </si>
  <si>
    <t>0,12</t>
  </si>
  <si>
    <t>0,26</t>
  </si>
  <si>
    <t>Guyana</t>
  </si>
  <si>
    <t>3,6</t>
  </si>
  <si>
    <t>0,21</t>
  </si>
  <si>
    <t>-2,07</t>
  </si>
  <si>
    <t>33,26</t>
  </si>
  <si>
    <t>143,5</t>
  </si>
  <si>
    <t>2,44</t>
  </si>
  <si>
    <t>97,41</t>
  </si>
  <si>
    <t>18,28</t>
  </si>
  <si>
    <t>8,28</t>
  </si>
  <si>
    <t>0,427</t>
  </si>
  <si>
    <t>Haiti</t>
  </si>
  <si>
    <t>299,4</t>
  </si>
  <si>
    <t>6,38</t>
  </si>
  <si>
    <t>-3,4</t>
  </si>
  <si>
    <t>73,45</t>
  </si>
  <si>
    <t>52,9</t>
  </si>
  <si>
    <t>16,9</t>
  </si>
  <si>
    <t>28,3</t>
  </si>
  <si>
    <t>11,61</t>
  </si>
  <si>
    <t>60,09</t>
  </si>
  <si>
    <t>36,44</t>
  </si>
  <si>
    <t>12,17</t>
  </si>
  <si>
    <t>Honduras</t>
  </si>
  <si>
    <t>65,4</t>
  </si>
  <si>
    <t>0,73</t>
  </si>
  <si>
    <t>-1,99</t>
  </si>
  <si>
    <t>29,32</t>
  </si>
  <si>
    <t>76,2</t>
  </si>
  <si>
    <t>67,5</t>
  </si>
  <si>
    <t>9,55</t>
  </si>
  <si>
    <t>87,23</t>
  </si>
  <si>
    <t>28,24</t>
  </si>
  <si>
    <t>5,28</t>
  </si>
  <si>
    <t>0,139</t>
  </si>
  <si>
    <t>Hong Kong</t>
  </si>
  <si>
    <t>6355,7</t>
  </si>
  <si>
    <t>67,12</t>
  </si>
  <si>
    <t>5,24</t>
  </si>
  <si>
    <t>2,97</t>
  </si>
  <si>
    <t>93,5</t>
  </si>
  <si>
    <t>546,7</t>
  </si>
  <si>
    <t>5,05</t>
  </si>
  <si>
    <t>1,01</t>
  </si>
  <si>
    <t>93,94</t>
  </si>
  <si>
    <t>7,29</t>
  </si>
  <si>
    <t>6,29</t>
  </si>
  <si>
    <t>0,001</t>
  </si>
  <si>
    <t>0,092</t>
  </si>
  <si>
    <t>Hungary</t>
  </si>
  <si>
    <t>107,3</t>
  </si>
  <si>
    <t>8,57</t>
  </si>
  <si>
    <t>99,4</t>
  </si>
  <si>
    <t>336,2</t>
  </si>
  <si>
    <t>50,09</t>
  </si>
  <si>
    <t>2,06</t>
  </si>
  <si>
    <t>47,85</t>
  </si>
  <si>
    <t>13,11</t>
  </si>
  <si>
    <t>0,651</t>
  </si>
  <si>
    <t>Iceland</t>
  </si>
  <si>
    <t>2,9</t>
  </si>
  <si>
    <t>4,83</t>
  </si>
  <si>
    <t>2,38</t>
  </si>
  <si>
    <t>3,31</t>
  </si>
  <si>
    <t>647,7</t>
  </si>
  <si>
    <t>99,93</t>
  </si>
  <si>
    <t>13,64</t>
  </si>
  <si>
    <t>6,72</t>
  </si>
  <si>
    <t>0,086</t>
  </si>
  <si>
    <t>India</t>
  </si>
  <si>
    <t>333,2</t>
  </si>
  <si>
    <t>56,29</t>
  </si>
  <si>
    <t>59,5</t>
  </si>
  <si>
    <t>45,4</t>
  </si>
  <si>
    <t>54,4</t>
  </si>
  <si>
    <t>2,74</t>
  </si>
  <si>
    <t>42,86</t>
  </si>
  <si>
    <t>2,5</t>
  </si>
  <si>
    <t>22,01</t>
  </si>
  <si>
    <t>8,18</t>
  </si>
  <si>
    <t>0,186</t>
  </si>
  <si>
    <t>0,276</t>
  </si>
  <si>
    <t>0,538</t>
  </si>
  <si>
    <t>Indonesia</t>
  </si>
  <si>
    <t>127,9</t>
  </si>
  <si>
    <t>35,6</t>
  </si>
  <si>
    <t>87,9</t>
  </si>
  <si>
    <t>52,0</t>
  </si>
  <si>
    <t>11,32</t>
  </si>
  <si>
    <t>7,23</t>
  </si>
  <si>
    <t>81,45</t>
  </si>
  <si>
    <t>0,134</t>
  </si>
  <si>
    <t>0,458</t>
  </si>
  <si>
    <t>0,408</t>
  </si>
  <si>
    <t>Iran</t>
  </si>
  <si>
    <t>41,7</t>
  </si>
  <si>
    <t>-0,84</t>
  </si>
  <si>
    <t>41,58</t>
  </si>
  <si>
    <t>79,4</t>
  </si>
  <si>
    <t>276,4</t>
  </si>
  <si>
    <t>8,72</t>
  </si>
  <si>
    <t>1,39</t>
  </si>
  <si>
    <t>89,89</t>
  </si>
  <si>
    <t>5,55</t>
  </si>
  <si>
    <t>0,116</t>
  </si>
  <si>
    <t>0,424</t>
  </si>
  <si>
    <t>0,46</t>
  </si>
  <si>
    <t>Iraq</t>
  </si>
  <si>
    <t>61,3</t>
  </si>
  <si>
    <t>50,25</t>
  </si>
  <si>
    <t>40,4</t>
  </si>
  <si>
    <t>38,6</t>
  </si>
  <si>
    <t>13,15</t>
  </si>
  <si>
    <t>86,07</t>
  </si>
  <si>
    <t>31,98</t>
  </si>
  <si>
    <t>0,073</t>
  </si>
  <si>
    <t>Ireland</t>
  </si>
  <si>
    <t>57,8</t>
  </si>
  <si>
    <t>4,99</t>
  </si>
  <si>
    <t>5,39</t>
  </si>
  <si>
    <t>500,5</t>
  </si>
  <si>
    <t>15,2</t>
  </si>
  <si>
    <t>84,77</t>
  </si>
  <si>
    <t>14,45</t>
  </si>
  <si>
    <t>7,82</t>
  </si>
  <si>
    <t>0,49</t>
  </si>
  <si>
    <t>Isle of Man</t>
  </si>
  <si>
    <t>131,9</t>
  </si>
  <si>
    <t>27,97</t>
  </si>
  <si>
    <t>5,36</t>
  </si>
  <si>
    <t>5,93</t>
  </si>
  <si>
    <t>676,0</t>
  </si>
  <si>
    <t>11,05</t>
  </si>
  <si>
    <t>11,19</t>
  </si>
  <si>
    <t>Israel</t>
  </si>
  <si>
    <t>305,8</t>
  </si>
  <si>
    <t>1,31</t>
  </si>
  <si>
    <t>7,03</t>
  </si>
  <si>
    <t>95,4</t>
  </si>
  <si>
    <t>462,3</t>
  </si>
  <si>
    <t>16,39</t>
  </si>
  <si>
    <t>4,17</t>
  </si>
  <si>
    <t>79,44</t>
  </si>
  <si>
    <t>17,97</t>
  </si>
  <si>
    <t>0,026</t>
  </si>
  <si>
    <t>0,317</t>
  </si>
  <si>
    <t>0,657</t>
  </si>
  <si>
    <t>Italy</t>
  </si>
  <si>
    <t>193,0</t>
  </si>
  <si>
    <t>5,94</t>
  </si>
  <si>
    <t>430,9</t>
  </si>
  <si>
    <t>27,79</t>
  </si>
  <si>
    <t>9,53</t>
  </si>
  <si>
    <t>62,68</t>
  </si>
  <si>
    <t>10,4</t>
  </si>
  <si>
    <t>0,021</t>
  </si>
  <si>
    <t>0,291</t>
  </si>
  <si>
    <t>0,688</t>
  </si>
  <si>
    <t>Jamaica</t>
  </si>
  <si>
    <t>250,9</t>
  </si>
  <si>
    <t>9,30</t>
  </si>
  <si>
    <t>-4,92</t>
  </si>
  <si>
    <t>12,36</t>
  </si>
  <si>
    <t>124,0</t>
  </si>
  <si>
    <t>16,07</t>
  </si>
  <si>
    <t>10,16</t>
  </si>
  <si>
    <t>73,77</t>
  </si>
  <si>
    <t>20,82</t>
  </si>
  <si>
    <t>6,52</t>
  </si>
  <si>
    <t>0,049</t>
  </si>
  <si>
    <t>0,337</t>
  </si>
  <si>
    <t>0,615</t>
  </si>
  <si>
    <t>Japan</t>
  </si>
  <si>
    <t>337,4</t>
  </si>
  <si>
    <t>3,26</t>
  </si>
  <si>
    <t>461,2</t>
  </si>
  <si>
    <t>12,19</t>
  </si>
  <si>
    <t>0,96</t>
  </si>
  <si>
    <t>86,85</t>
  </si>
  <si>
    <t>9,37</t>
  </si>
  <si>
    <t>9,16</t>
  </si>
  <si>
    <t>0,017</t>
  </si>
  <si>
    <t>0,725</t>
  </si>
  <si>
    <t>Jersey</t>
  </si>
  <si>
    <t>785,2</t>
  </si>
  <si>
    <t>60,34</t>
  </si>
  <si>
    <t>2,76</t>
  </si>
  <si>
    <t>811,3</t>
  </si>
  <si>
    <t>9,3</t>
  </si>
  <si>
    <t>9,28</t>
  </si>
  <si>
    <t>0,93</t>
  </si>
  <si>
    <t>Jordan</t>
  </si>
  <si>
    <t>64,0</t>
  </si>
  <si>
    <t>6,59</t>
  </si>
  <si>
    <t>17,35</t>
  </si>
  <si>
    <t>91,3</t>
  </si>
  <si>
    <t>104,5</t>
  </si>
  <si>
    <t>1,83</t>
  </si>
  <si>
    <t>95,5</t>
  </si>
  <si>
    <t>21,25</t>
  </si>
  <si>
    <t>0,033</t>
  </si>
  <si>
    <t>0,287</t>
  </si>
  <si>
    <t>Kazakhstan</t>
  </si>
  <si>
    <t>5,6</t>
  </si>
  <si>
    <t>-3,35</t>
  </si>
  <si>
    <t>29,21</t>
  </si>
  <si>
    <t>98,4</t>
  </si>
  <si>
    <t>164,1</t>
  </si>
  <si>
    <t>7,98</t>
  </si>
  <si>
    <t>91,97</t>
  </si>
  <si>
    <t>9,42</t>
  </si>
  <si>
    <t>0,067</t>
  </si>
  <si>
    <t>0,386</t>
  </si>
  <si>
    <t>Kenya</t>
  </si>
  <si>
    <t>59,6</t>
  </si>
  <si>
    <t>-0,1</t>
  </si>
  <si>
    <t>61,47</t>
  </si>
  <si>
    <t>85,1</t>
  </si>
  <si>
    <t>8,1</t>
  </si>
  <si>
    <t>8,08</t>
  </si>
  <si>
    <t>0,98</t>
  </si>
  <si>
    <t>90,94</t>
  </si>
  <si>
    <t>39,72</t>
  </si>
  <si>
    <t>0,163</t>
  </si>
  <si>
    <t>Kiribati</t>
  </si>
  <si>
    <t>130,0</t>
  </si>
  <si>
    <t>140,94</t>
  </si>
  <si>
    <t>48,52</t>
  </si>
  <si>
    <t>50,68</t>
  </si>
  <si>
    <t>46,58</t>
  </si>
  <si>
    <t>30,65</t>
  </si>
  <si>
    <t>8,26</t>
  </si>
  <si>
    <t>0,242</t>
  </si>
  <si>
    <t>0,668</t>
  </si>
  <si>
    <t>North Korea</t>
  </si>
  <si>
    <t>191,8</t>
  </si>
  <si>
    <t>24,04</t>
  </si>
  <si>
    <t>20,76</t>
  </si>
  <si>
    <t>76,75</t>
  </si>
  <si>
    <t>15,54</t>
  </si>
  <si>
    <t>7,13</t>
  </si>
  <si>
    <t>0,36</t>
  </si>
  <si>
    <t>South Korea</t>
  </si>
  <si>
    <t>496,0</t>
  </si>
  <si>
    <t>2,45</t>
  </si>
  <si>
    <t>7,05</t>
  </si>
  <si>
    <t>97,9</t>
  </si>
  <si>
    <t>486,1</t>
  </si>
  <si>
    <t>17,18</t>
  </si>
  <si>
    <t>1,95</t>
  </si>
  <si>
    <t>80,87</t>
  </si>
  <si>
    <t>0,563</t>
  </si>
  <si>
    <t>Kuwait</t>
  </si>
  <si>
    <t>135,7</t>
  </si>
  <si>
    <t>2,80</t>
  </si>
  <si>
    <t>14,18</t>
  </si>
  <si>
    <t>83,5</t>
  </si>
  <si>
    <t>211,0</t>
  </si>
  <si>
    <t>99,16</t>
  </si>
  <si>
    <t>21,94</t>
  </si>
  <si>
    <t>0,479</t>
  </si>
  <si>
    <t>Kyrgyzstan</t>
  </si>
  <si>
    <t>26,3</t>
  </si>
  <si>
    <t>-2,45</t>
  </si>
  <si>
    <t>35,64</t>
  </si>
  <si>
    <t>84,0</t>
  </si>
  <si>
    <t>92,35</t>
  </si>
  <si>
    <t>7,08</t>
  </si>
  <si>
    <t>0,208</t>
  </si>
  <si>
    <t>0,439</t>
  </si>
  <si>
    <t>Laos</t>
  </si>
  <si>
    <t>85,22</t>
  </si>
  <si>
    <t>66,4</t>
  </si>
  <si>
    <t>14,1</t>
  </si>
  <si>
    <t>95,85</t>
  </si>
  <si>
    <t>11,55</t>
  </si>
  <si>
    <t>0,455</t>
  </si>
  <si>
    <t>Latvia</t>
  </si>
  <si>
    <t>35,2</t>
  </si>
  <si>
    <t>-2,23</t>
  </si>
  <si>
    <t>321,4</t>
  </si>
  <si>
    <t>29,67</t>
  </si>
  <si>
    <t>0,47</t>
  </si>
  <si>
    <t>69,86</t>
  </si>
  <si>
    <t>9,24</t>
  </si>
  <si>
    <t>13,66</t>
  </si>
  <si>
    <t>0,699</t>
  </si>
  <si>
    <t>Lebanon</t>
  </si>
  <si>
    <t>2,16</t>
  </si>
  <si>
    <t>24,52</t>
  </si>
  <si>
    <t>87,4</t>
  </si>
  <si>
    <t>16,62</t>
  </si>
  <si>
    <t>13,98</t>
  </si>
  <si>
    <t>18,52</t>
  </si>
  <si>
    <t>6,21</t>
  </si>
  <si>
    <t>Lesotho</t>
  </si>
  <si>
    <t>-0,74</t>
  </si>
  <si>
    <t>84,23</t>
  </si>
  <si>
    <t>23,7</t>
  </si>
  <si>
    <t>10,87</t>
  </si>
  <si>
    <t>24,75</t>
  </si>
  <si>
    <t>28,71</t>
  </si>
  <si>
    <t>0,443</t>
  </si>
  <si>
    <t>0,394</t>
  </si>
  <si>
    <t>Liberia</t>
  </si>
  <si>
    <t>27,3</t>
  </si>
  <si>
    <t>128,87</t>
  </si>
  <si>
    <t>57,5</t>
  </si>
  <si>
    <t>3,95</t>
  </si>
  <si>
    <t>2,28</t>
  </si>
  <si>
    <t>93,77</t>
  </si>
  <si>
    <t>44,77</t>
  </si>
  <si>
    <t>23,1</t>
  </si>
  <si>
    <t>Libya</t>
  </si>
  <si>
    <t>0,10</t>
  </si>
  <si>
    <t>24,6</t>
  </si>
  <si>
    <t>82,6</t>
  </si>
  <si>
    <t>127,1</t>
  </si>
  <si>
    <t>1,03</t>
  </si>
  <si>
    <t>98,78</t>
  </si>
  <si>
    <t>26,49</t>
  </si>
  <si>
    <t>3,48</t>
  </si>
  <si>
    <t>0,076</t>
  </si>
  <si>
    <t>0,499</t>
  </si>
  <si>
    <t>0,425</t>
  </si>
  <si>
    <t>Liechtenstein</t>
  </si>
  <si>
    <t>212,4</t>
  </si>
  <si>
    <t>4,85</t>
  </si>
  <si>
    <t>4,7</t>
  </si>
  <si>
    <t>585,5</t>
  </si>
  <si>
    <t>10,21</t>
  </si>
  <si>
    <t>0,39</t>
  </si>
  <si>
    <t>Lithuania</t>
  </si>
  <si>
    <t>55,0</t>
  </si>
  <si>
    <t>6,89</t>
  </si>
  <si>
    <t>223,4</t>
  </si>
  <si>
    <t>45,22</t>
  </si>
  <si>
    <t>0,91</t>
  </si>
  <si>
    <t>53,87</t>
  </si>
  <si>
    <t>8,75</t>
  </si>
  <si>
    <t>10,98</t>
  </si>
  <si>
    <t>0,325</t>
  </si>
  <si>
    <t>Luxembourg</t>
  </si>
  <si>
    <t>183,5</t>
  </si>
  <si>
    <t>8,97</t>
  </si>
  <si>
    <t>4,81</t>
  </si>
  <si>
    <t>515,4</t>
  </si>
  <si>
    <t>11,94</t>
  </si>
  <si>
    <t>8,41</t>
  </si>
  <si>
    <t>Macau</t>
  </si>
  <si>
    <t>16183,0</t>
  </si>
  <si>
    <t>146,43</t>
  </si>
  <si>
    <t>4,86</t>
  </si>
  <si>
    <t>4,39</t>
  </si>
  <si>
    <t>94,5</t>
  </si>
  <si>
    <t>384,9</t>
  </si>
  <si>
    <t>8,48</t>
  </si>
  <si>
    <t>4,47</t>
  </si>
  <si>
    <t>0,072</t>
  </si>
  <si>
    <t>0,927</t>
  </si>
  <si>
    <t>Macedonia</t>
  </si>
  <si>
    <t>80,9</t>
  </si>
  <si>
    <t>-1,45</t>
  </si>
  <si>
    <t>10,09</t>
  </si>
  <si>
    <t>260,0</t>
  </si>
  <si>
    <t>22,26</t>
  </si>
  <si>
    <t>1,81</t>
  </si>
  <si>
    <t>75,93</t>
  </si>
  <si>
    <t>12,02</t>
  </si>
  <si>
    <t>0,118</t>
  </si>
  <si>
    <t>0,319</t>
  </si>
  <si>
    <t>Madagascar</t>
  </si>
  <si>
    <t>31,7</t>
  </si>
  <si>
    <t>76,83</t>
  </si>
  <si>
    <t>68,9</t>
  </si>
  <si>
    <t>5,07</t>
  </si>
  <si>
    <t>93,91</t>
  </si>
  <si>
    <t>41,41</t>
  </si>
  <si>
    <t>0,165</t>
  </si>
  <si>
    <t>0,559</t>
  </si>
  <si>
    <t>Malaui</t>
  </si>
  <si>
    <t>109,8</t>
  </si>
  <si>
    <t>103,32</t>
  </si>
  <si>
    <t>62,7</t>
  </si>
  <si>
    <t>23,38</t>
  </si>
  <si>
    <t>1,49</t>
  </si>
  <si>
    <t>75,13</t>
  </si>
  <si>
    <t>43,13</t>
  </si>
  <si>
    <t>19,33</t>
  </si>
  <si>
    <t>0,158</t>
  </si>
  <si>
    <t>Malaysia</t>
  </si>
  <si>
    <t>74,0</t>
  </si>
  <si>
    <t>1,42</t>
  </si>
  <si>
    <t>17,7</t>
  </si>
  <si>
    <t>88,7</t>
  </si>
  <si>
    <t>179,0</t>
  </si>
  <si>
    <t>5,48</t>
  </si>
  <si>
    <t>17,61</t>
  </si>
  <si>
    <t>76,91</t>
  </si>
  <si>
    <t>22,86</t>
  </si>
  <si>
    <t>0,436</t>
  </si>
  <si>
    <t>Maldives</t>
  </si>
  <si>
    <t>1196,7</t>
  </si>
  <si>
    <t>214,67</t>
  </si>
  <si>
    <t>56,52</t>
  </si>
  <si>
    <t>97,2</t>
  </si>
  <si>
    <t>13,33</t>
  </si>
  <si>
    <t>16,67</t>
  </si>
  <si>
    <t>34,81</t>
  </si>
  <si>
    <t>7,06</t>
  </si>
  <si>
    <t>Mali</t>
  </si>
  <si>
    <t>9,5</t>
  </si>
  <si>
    <t>-0,33</t>
  </si>
  <si>
    <t>116,79</t>
  </si>
  <si>
    <t>46,4</t>
  </si>
  <si>
    <t>6,4</t>
  </si>
  <si>
    <t>3,82</t>
  </si>
  <si>
    <t>49,82</t>
  </si>
  <si>
    <t>16,89</t>
  </si>
  <si>
    <t>Malta</t>
  </si>
  <si>
    <t>1266,5</t>
  </si>
  <si>
    <t>62,28</t>
  </si>
  <si>
    <t>3,89</t>
  </si>
  <si>
    <t>92,8</t>
  </si>
  <si>
    <t>505,0</t>
  </si>
  <si>
    <t>28,13</t>
  </si>
  <si>
    <t>3,13</t>
  </si>
  <si>
    <t>68,74</t>
  </si>
  <si>
    <t>10,22</t>
  </si>
  <si>
    <t>0,74</t>
  </si>
  <si>
    <t>Marshall Islands</t>
  </si>
  <si>
    <t>5,1</t>
  </si>
  <si>
    <t>3,12</t>
  </si>
  <si>
    <t>-6,04</t>
  </si>
  <si>
    <t>29,45</t>
  </si>
  <si>
    <t>91,2</t>
  </si>
  <si>
    <t>38,89</t>
  </si>
  <si>
    <t>44,44</t>
  </si>
  <si>
    <t>4,78</t>
  </si>
  <si>
    <t>0,534</t>
  </si>
  <si>
    <t>Martinique</t>
  </si>
  <si>
    <t>396,5</t>
  </si>
  <si>
    <t>31,82</t>
  </si>
  <si>
    <t>-0,05</t>
  </si>
  <si>
    <t>7,09</t>
  </si>
  <si>
    <t>394,4</t>
  </si>
  <si>
    <t>9,43</t>
  </si>
  <si>
    <t>80,19</t>
  </si>
  <si>
    <t>13,74</t>
  </si>
  <si>
    <t>6,48</t>
  </si>
  <si>
    <t>0,83</t>
  </si>
  <si>
    <t>Mauritania</t>
  </si>
  <si>
    <t>70,89</t>
  </si>
  <si>
    <t>12,9</t>
  </si>
  <si>
    <t>99,51</t>
  </si>
  <si>
    <t>40,99</t>
  </si>
  <si>
    <t>12,16</t>
  </si>
  <si>
    <t>0,29</t>
  </si>
  <si>
    <t>Mauritius</t>
  </si>
  <si>
    <t>608,3</t>
  </si>
  <si>
    <t>8,68</t>
  </si>
  <si>
    <t>-0,9</t>
  </si>
  <si>
    <t>15,03</t>
  </si>
  <si>
    <t>85,6</t>
  </si>
  <si>
    <t>289,3</t>
  </si>
  <si>
    <t>49,26</t>
  </si>
  <si>
    <t>47,78</t>
  </si>
  <si>
    <t>15,43</t>
  </si>
  <si>
    <t>6,86</t>
  </si>
  <si>
    <t>0,059</t>
  </si>
  <si>
    <t>Mayotte</t>
  </si>
  <si>
    <t>538,1</t>
  </si>
  <si>
    <t>49,52</t>
  </si>
  <si>
    <t>6,78</t>
  </si>
  <si>
    <t>62,4</t>
  </si>
  <si>
    <t>49,7</t>
  </si>
  <si>
    <t>40,95</t>
  </si>
  <si>
    <t>Mexico</t>
  </si>
  <si>
    <t>54,5</t>
  </si>
  <si>
    <t>-4,87</t>
  </si>
  <si>
    <t>20,91</t>
  </si>
  <si>
    <t>92,2</t>
  </si>
  <si>
    <t>181,6</t>
  </si>
  <si>
    <t>12,99</t>
  </si>
  <si>
    <t>20,69</t>
  </si>
  <si>
    <t>4,74</t>
  </si>
  <si>
    <t>0,702</t>
  </si>
  <si>
    <t>Federated States of Micronesia</t>
  </si>
  <si>
    <t>153,9</t>
  </si>
  <si>
    <t>870,66</t>
  </si>
  <si>
    <t>-20,99</t>
  </si>
  <si>
    <t>30,21</t>
  </si>
  <si>
    <t>114,8</t>
  </si>
  <si>
    <t>5,71</t>
  </si>
  <si>
    <t>45,71</t>
  </si>
  <si>
    <t>48,58</t>
  </si>
  <si>
    <t>24,68</t>
  </si>
  <si>
    <t>0,289</t>
  </si>
  <si>
    <t>Moldova</t>
  </si>
  <si>
    <t>132,0</t>
  </si>
  <si>
    <t>-0,26</t>
  </si>
  <si>
    <t>40,42</t>
  </si>
  <si>
    <t>99,1</t>
  </si>
  <si>
    <t>208,1</t>
  </si>
  <si>
    <t>55,3</t>
  </si>
  <si>
    <t>10,79</t>
  </si>
  <si>
    <t>15,7</t>
  </si>
  <si>
    <t>12,64</t>
  </si>
  <si>
    <t>0,233</t>
  </si>
  <si>
    <t>0,555</t>
  </si>
  <si>
    <t>Monaco</t>
  </si>
  <si>
    <t>16271,5</t>
  </si>
  <si>
    <t>205,00</t>
  </si>
  <si>
    <t>7,75</t>
  </si>
  <si>
    <t>5,43</t>
  </si>
  <si>
    <t>1035,6</t>
  </si>
  <si>
    <t>9,19</t>
  </si>
  <si>
    <t>12,91</t>
  </si>
  <si>
    <t>Mongolia</t>
  </si>
  <si>
    <t>1,8</t>
  </si>
  <si>
    <t>53,79</t>
  </si>
  <si>
    <t>55,1</t>
  </si>
  <si>
    <t>0,77</t>
  </si>
  <si>
    <t>99,23</t>
  </si>
  <si>
    <t>21,59</t>
  </si>
  <si>
    <t>6,95</t>
  </si>
  <si>
    <t>0,206</t>
  </si>
  <si>
    <t>0,58</t>
  </si>
  <si>
    <t>Montserrat</t>
  </si>
  <si>
    <t>39,22</t>
  </si>
  <si>
    <t>7,35</t>
  </si>
  <si>
    <t>17,59</t>
  </si>
  <si>
    <t>7,1</t>
  </si>
  <si>
    <t>Morocco</t>
  </si>
  <si>
    <t>74,4</t>
  </si>
  <si>
    <t>0,41</t>
  </si>
  <si>
    <t>-0,98</t>
  </si>
  <si>
    <t>41,62</t>
  </si>
  <si>
    <t>51,7</t>
  </si>
  <si>
    <t>19,61</t>
  </si>
  <si>
    <t>2,17</t>
  </si>
  <si>
    <t>78,22</t>
  </si>
  <si>
    <t>21,98</t>
  </si>
  <si>
    <t>0,217</t>
  </si>
  <si>
    <t>Mozambique</t>
  </si>
  <si>
    <t>130,79</t>
  </si>
  <si>
    <t>3,5</t>
  </si>
  <si>
    <t>94,6</t>
  </si>
  <si>
    <t>35,18</t>
  </si>
  <si>
    <t>21,35</t>
  </si>
  <si>
    <t>Namibia</t>
  </si>
  <si>
    <t>48,98</t>
  </si>
  <si>
    <t>0,99</t>
  </si>
  <si>
    <t>99,01</t>
  </si>
  <si>
    <t>24,32</t>
  </si>
  <si>
    <t>18,86</t>
  </si>
  <si>
    <t>0,097</t>
  </si>
  <si>
    <t>0,315</t>
  </si>
  <si>
    <t>0,588</t>
  </si>
  <si>
    <t>Nauru</t>
  </si>
  <si>
    <t>632,7</t>
  </si>
  <si>
    <t>142,86</t>
  </si>
  <si>
    <t>143,0</t>
  </si>
  <si>
    <t>24,76</t>
  </si>
  <si>
    <t>6,7</t>
  </si>
  <si>
    <t>Nepal</t>
  </si>
  <si>
    <t>192,2</t>
  </si>
  <si>
    <t>66,98</t>
  </si>
  <si>
    <t>45,2</t>
  </si>
  <si>
    <t>15,9</t>
  </si>
  <si>
    <t>21,68</t>
  </si>
  <si>
    <t>0,64</t>
  </si>
  <si>
    <t>77,68</t>
  </si>
  <si>
    <t>30,98</t>
  </si>
  <si>
    <t>Netherlands</t>
  </si>
  <si>
    <t>397,1</t>
  </si>
  <si>
    <t>1,09</t>
  </si>
  <si>
    <t>2,91</t>
  </si>
  <si>
    <t>5,04</t>
  </si>
  <si>
    <t>460,8</t>
  </si>
  <si>
    <t>26,71</t>
  </si>
  <si>
    <t>72,32</t>
  </si>
  <si>
    <t>10,9</t>
  </si>
  <si>
    <t>0,244</t>
  </si>
  <si>
    <t>0,736</t>
  </si>
  <si>
    <t>Netherlands Antilles</t>
  </si>
  <si>
    <t>231,0</t>
  </si>
  <si>
    <t>37,92</t>
  </si>
  <si>
    <t>-0,41</t>
  </si>
  <si>
    <t>10,03</t>
  </si>
  <si>
    <t>96,7</t>
  </si>
  <si>
    <t>365,3</t>
  </si>
  <si>
    <t>14,78</t>
  </si>
  <si>
    <t>6,45</t>
  </si>
  <si>
    <t>0,84</t>
  </si>
  <si>
    <t>New Caledonia</t>
  </si>
  <si>
    <t>11,5</t>
  </si>
  <si>
    <t>11,83</t>
  </si>
  <si>
    <t>7,72</t>
  </si>
  <si>
    <t>91,0</t>
  </si>
  <si>
    <t>252,2</t>
  </si>
  <si>
    <t>99,29</t>
  </si>
  <si>
    <t>18,11</t>
  </si>
  <si>
    <t>5,69</t>
  </si>
  <si>
    <t>0,762</t>
  </si>
  <si>
    <t>New Zealand</t>
  </si>
  <si>
    <t>441,7</t>
  </si>
  <si>
    <t>6,99</t>
  </si>
  <si>
    <t>87,41</t>
  </si>
  <si>
    <t>13,76</t>
  </si>
  <si>
    <t>0,043</t>
  </si>
  <si>
    <t>0,273</t>
  </si>
  <si>
    <t>Nicaragua</t>
  </si>
  <si>
    <t>43,0</t>
  </si>
  <si>
    <t>0,70</t>
  </si>
  <si>
    <t>-1,22</t>
  </si>
  <si>
    <t>29,11</t>
  </si>
  <si>
    <t>39,7</t>
  </si>
  <si>
    <t>15,94</t>
  </si>
  <si>
    <t>1,94</t>
  </si>
  <si>
    <t>82,12</t>
  </si>
  <si>
    <t>24,51</t>
  </si>
  <si>
    <t>4,45</t>
  </si>
  <si>
    <t>Niger</t>
  </si>
  <si>
    <t>9,9</t>
  </si>
  <si>
    <t>-0,67</t>
  </si>
  <si>
    <t>121,69</t>
  </si>
  <si>
    <t>17,6</t>
  </si>
  <si>
    <t>1,9</t>
  </si>
  <si>
    <t>3,54</t>
  </si>
  <si>
    <t>96,45</t>
  </si>
  <si>
    <t>50,73</t>
  </si>
  <si>
    <t>Nigeria</t>
  </si>
  <si>
    <t>142,7</t>
  </si>
  <si>
    <t>68,0</t>
  </si>
  <si>
    <t>31,29</t>
  </si>
  <si>
    <t>65,75</t>
  </si>
  <si>
    <t>40,43</t>
  </si>
  <si>
    <t>16,94</t>
  </si>
  <si>
    <t>0,269</t>
  </si>
  <si>
    <t>0,487</t>
  </si>
  <si>
    <t>Northern Mariana Islands</t>
  </si>
  <si>
    <t>172,9</t>
  </si>
  <si>
    <t>310,69</t>
  </si>
  <si>
    <t>7,11</t>
  </si>
  <si>
    <t>254,7</t>
  </si>
  <si>
    <t>4,35</t>
  </si>
  <si>
    <t>82,61</t>
  </si>
  <si>
    <t>19,43</t>
  </si>
  <si>
    <t>2,29</t>
  </si>
  <si>
    <t>Norway</t>
  </si>
  <si>
    <t>14,2</t>
  </si>
  <si>
    <t>7,77</t>
  </si>
  <si>
    <t>1,74</t>
  </si>
  <si>
    <t>461,7</t>
  </si>
  <si>
    <t>97,13</t>
  </si>
  <si>
    <t>11,46</t>
  </si>
  <si>
    <t>9,4</t>
  </si>
  <si>
    <t>0,415</t>
  </si>
  <si>
    <t>Oman</t>
  </si>
  <si>
    <t>19,51</t>
  </si>
  <si>
    <t>75,8</t>
  </si>
  <si>
    <t>85,5</t>
  </si>
  <si>
    <t>99,74</t>
  </si>
  <si>
    <t>36,24</t>
  </si>
  <si>
    <t>3,81</t>
  </si>
  <si>
    <t>0,027</t>
  </si>
  <si>
    <t>0,583</t>
  </si>
  <si>
    <t>Pakistan</t>
  </si>
  <si>
    <t>206,2</t>
  </si>
  <si>
    <t>-2,77</t>
  </si>
  <si>
    <t>72,44</t>
  </si>
  <si>
    <t>45,7</t>
  </si>
  <si>
    <t>31,8</t>
  </si>
  <si>
    <t>27,87</t>
  </si>
  <si>
    <t>71,26</t>
  </si>
  <si>
    <t>29,74</t>
  </si>
  <si>
    <t>0,216</t>
  </si>
  <si>
    <t>0,251</t>
  </si>
  <si>
    <t>Palau</t>
  </si>
  <si>
    <t>44,9</t>
  </si>
  <si>
    <t>331,66</t>
  </si>
  <si>
    <t>92,0</t>
  </si>
  <si>
    <t>325,6</t>
  </si>
  <si>
    <t>86,95</t>
  </si>
  <si>
    <t>18,03</t>
  </si>
  <si>
    <t>6,8</t>
  </si>
  <si>
    <t>0,818</t>
  </si>
  <si>
    <t>Panama</t>
  </si>
  <si>
    <t>40,8</t>
  </si>
  <si>
    <t>3,18</t>
  </si>
  <si>
    <t>-0,91</t>
  </si>
  <si>
    <t>20,47</t>
  </si>
  <si>
    <t>92,6</t>
  </si>
  <si>
    <t>137,9</t>
  </si>
  <si>
    <t>7,36</t>
  </si>
  <si>
    <t>1,98</t>
  </si>
  <si>
    <t>90,66</t>
  </si>
  <si>
    <t>21,74</t>
  </si>
  <si>
    <t>0,068</t>
  </si>
  <si>
    <t>Papua New Guinea</t>
  </si>
  <si>
    <t>12,3</t>
  </si>
  <si>
    <t>1,11</t>
  </si>
  <si>
    <t>51,45</t>
  </si>
  <si>
    <t>64,6</t>
  </si>
  <si>
    <t>1,44</t>
  </si>
  <si>
    <t>98,1</t>
  </si>
  <si>
    <t>29,36</t>
  </si>
  <si>
    <t>7,25</t>
  </si>
  <si>
    <t>0,381</t>
  </si>
  <si>
    <t>0,266</t>
  </si>
  <si>
    <t>Paraguay</t>
  </si>
  <si>
    <t>16,0</t>
  </si>
  <si>
    <t>-0,08</t>
  </si>
  <si>
    <t>25,63</t>
  </si>
  <si>
    <t>49,2</t>
  </si>
  <si>
    <t>92,17</t>
  </si>
  <si>
    <t>29,1</t>
  </si>
  <si>
    <t>4,49</t>
  </si>
  <si>
    <t>0,224</t>
  </si>
  <si>
    <t>0,207</t>
  </si>
  <si>
    <t>0,569</t>
  </si>
  <si>
    <t>Peru</t>
  </si>
  <si>
    <t>22,0</t>
  </si>
  <si>
    <t>-1,05</t>
  </si>
  <si>
    <t>31,94</t>
  </si>
  <si>
    <t>2,89</t>
  </si>
  <si>
    <t>96,71</t>
  </si>
  <si>
    <t>6,23</t>
  </si>
  <si>
    <t>Philippines</t>
  </si>
  <si>
    <t>298,2</t>
  </si>
  <si>
    <t>12,10</t>
  </si>
  <si>
    <t>-1,5</t>
  </si>
  <si>
    <t>23,51</t>
  </si>
  <si>
    <t>38,4</t>
  </si>
  <si>
    <t>18,95</t>
  </si>
  <si>
    <t>16,77</t>
  </si>
  <si>
    <t>64,28</t>
  </si>
  <si>
    <t>24,89</t>
  </si>
  <si>
    <t>5,41</t>
  </si>
  <si>
    <t>0,144</t>
  </si>
  <si>
    <t>0,326</t>
  </si>
  <si>
    <t>0,53</t>
  </si>
  <si>
    <t>Poland</t>
  </si>
  <si>
    <t>123,3</t>
  </si>
  <si>
    <t>-0,49</t>
  </si>
  <si>
    <t>8,51</t>
  </si>
  <si>
    <t>306,3</t>
  </si>
  <si>
    <t>45,91</t>
  </si>
  <si>
    <t>1,12</t>
  </si>
  <si>
    <t>52,97</t>
  </si>
  <si>
    <t>9,85</t>
  </si>
  <si>
    <t>9,89</t>
  </si>
  <si>
    <t>0,311</t>
  </si>
  <si>
    <t>Portugal</t>
  </si>
  <si>
    <t>93,3</t>
  </si>
  <si>
    <t>399,2</t>
  </si>
  <si>
    <t>21,75</t>
  </si>
  <si>
    <t>7,81</t>
  </si>
  <si>
    <t>70,44</t>
  </si>
  <si>
    <t>10,72</t>
  </si>
  <si>
    <t>10,5</t>
  </si>
  <si>
    <t>0,053</t>
  </si>
  <si>
    <t>0,274</t>
  </si>
  <si>
    <t>0,673</t>
  </si>
  <si>
    <t>Puerto Rico</t>
  </si>
  <si>
    <t>284,8</t>
  </si>
  <si>
    <t>-1,46</t>
  </si>
  <si>
    <t>8,24</t>
  </si>
  <si>
    <t>283,1</t>
  </si>
  <si>
    <t>5,52</t>
  </si>
  <si>
    <t>90,53</t>
  </si>
  <si>
    <t>12,77</t>
  </si>
  <si>
    <t>7,65</t>
  </si>
  <si>
    <t>0,54</t>
  </si>
  <si>
    <t>Qatar</t>
  </si>
  <si>
    <t>77,4</t>
  </si>
  <si>
    <t>4,92</t>
  </si>
  <si>
    <t>16,29</t>
  </si>
  <si>
    <t>18,61</t>
  </si>
  <si>
    <t>82,5</t>
  </si>
  <si>
    <t>232,0</t>
  </si>
  <si>
    <t>1,64</t>
  </si>
  <si>
    <t>98,09</t>
  </si>
  <si>
    <t>15,56</t>
  </si>
  <si>
    <t>4,72</t>
  </si>
  <si>
    <t>0,002</t>
  </si>
  <si>
    <t>0,801</t>
  </si>
  <si>
    <t>0,197</t>
  </si>
  <si>
    <t>Reunion</t>
  </si>
  <si>
    <t>312,9</t>
  </si>
  <si>
    <t>8,22</t>
  </si>
  <si>
    <t>7,78</t>
  </si>
  <si>
    <t>88,9</t>
  </si>
  <si>
    <t>380,9</t>
  </si>
  <si>
    <t>1,2</t>
  </si>
  <si>
    <t>85,2</t>
  </si>
  <si>
    <t>18,9</t>
  </si>
  <si>
    <t>5,49</t>
  </si>
  <si>
    <t>Romania</t>
  </si>
  <si>
    <t>-0,13</t>
  </si>
  <si>
    <t>26,43</t>
  </si>
  <si>
    <t>196,9</t>
  </si>
  <si>
    <t>40,82</t>
  </si>
  <si>
    <t>2,25</t>
  </si>
  <si>
    <t>56,93</t>
  </si>
  <si>
    <t>10,7</t>
  </si>
  <si>
    <t>11,77</t>
  </si>
  <si>
    <t>Russia</t>
  </si>
  <si>
    <t>8,4</t>
  </si>
  <si>
    <t>1,02</t>
  </si>
  <si>
    <t>15,39</t>
  </si>
  <si>
    <t>280,6</t>
  </si>
  <si>
    <t>7,33</t>
  </si>
  <si>
    <t>92,56</t>
  </si>
  <si>
    <t>14,65</t>
  </si>
  <si>
    <t>0,371</t>
  </si>
  <si>
    <t>0,575</t>
  </si>
  <si>
    <t>Rwanda</t>
  </si>
  <si>
    <t>328,4</t>
  </si>
  <si>
    <t>91,23</t>
  </si>
  <si>
    <t>70,4</t>
  </si>
  <si>
    <t>40,54</t>
  </si>
  <si>
    <t>47,3</t>
  </si>
  <si>
    <t>40,37</t>
  </si>
  <si>
    <t>16,09</t>
  </si>
  <si>
    <t>0,229</t>
  </si>
  <si>
    <t>Saint Helena</t>
  </si>
  <si>
    <t>18,2</t>
  </si>
  <si>
    <t>14,53</t>
  </si>
  <si>
    <t>293,3</t>
  </si>
  <si>
    <t>87,1</t>
  </si>
  <si>
    <t>6,53</t>
  </si>
  <si>
    <t>Saint Kitts and Nevis</t>
  </si>
  <si>
    <t>149,9</t>
  </si>
  <si>
    <t>51,72</t>
  </si>
  <si>
    <t>-7,11</t>
  </si>
  <si>
    <t>14,49</t>
  </si>
  <si>
    <t>638,9</t>
  </si>
  <si>
    <t>19,44</t>
  </si>
  <si>
    <t>2,78</t>
  </si>
  <si>
    <t>77,78</t>
  </si>
  <si>
    <t>18,02</t>
  </si>
  <si>
    <t>8,33</t>
  </si>
  <si>
    <t>0,035</t>
  </si>
  <si>
    <t>0,707</t>
  </si>
  <si>
    <t>Saint Lucia</t>
  </si>
  <si>
    <t>273,5</t>
  </si>
  <si>
    <t>25,65</t>
  </si>
  <si>
    <t>-2,67</t>
  </si>
  <si>
    <t>13,53</t>
  </si>
  <si>
    <t>67,0</t>
  </si>
  <si>
    <t>303,3</t>
  </si>
  <si>
    <t>6,56</t>
  </si>
  <si>
    <t>22,95</t>
  </si>
  <si>
    <t>70,49</t>
  </si>
  <si>
    <t>19,68</t>
  </si>
  <si>
    <t>5,08</t>
  </si>
  <si>
    <t>St Pierre and Miquelon</t>
  </si>
  <si>
    <t>29,0</t>
  </si>
  <si>
    <t>49,59</t>
  </si>
  <si>
    <t>-4,86</t>
  </si>
  <si>
    <t>7,54</t>
  </si>
  <si>
    <t>683,2</t>
  </si>
  <si>
    <t>86,96</t>
  </si>
  <si>
    <t>13,52</t>
  </si>
  <si>
    <t>6,83</t>
  </si>
  <si>
    <t>Saint Vincent and the Grenadines</t>
  </si>
  <si>
    <t>303,0</t>
  </si>
  <si>
    <t>-7,64</t>
  </si>
  <si>
    <t>190,9</t>
  </si>
  <si>
    <t>17,95</t>
  </si>
  <si>
    <t>64,1</t>
  </si>
  <si>
    <t>16,18</t>
  </si>
  <si>
    <t>5,98</t>
  </si>
  <si>
    <t>Samoa</t>
  </si>
  <si>
    <t>60,1</t>
  </si>
  <si>
    <t>13,69</t>
  </si>
  <si>
    <t>-11,7</t>
  </si>
  <si>
    <t>27,71</t>
  </si>
  <si>
    <t>99,7</t>
  </si>
  <si>
    <t>75,2</t>
  </si>
  <si>
    <t>24,38</t>
  </si>
  <si>
    <t>54,42</t>
  </si>
  <si>
    <t>16,43</t>
  </si>
  <si>
    <t>6,62</t>
  </si>
  <si>
    <t>0,114</t>
  </si>
  <si>
    <t>0,584</t>
  </si>
  <si>
    <t>San Marino</t>
  </si>
  <si>
    <t>479,5</t>
  </si>
  <si>
    <t>704,3</t>
  </si>
  <si>
    <t>83,33</t>
  </si>
  <si>
    <t>10,02</t>
  </si>
  <si>
    <t>8,17</t>
  </si>
  <si>
    <t>Sao Tome and Principe</t>
  </si>
  <si>
    <t>193,2</t>
  </si>
  <si>
    <t>20,88</t>
  </si>
  <si>
    <t>-2,72</t>
  </si>
  <si>
    <t>43,11</t>
  </si>
  <si>
    <t>79,3</t>
  </si>
  <si>
    <t>36,2</t>
  </si>
  <si>
    <t>48,96</t>
  </si>
  <si>
    <t>44,79</t>
  </si>
  <si>
    <t>40,25</t>
  </si>
  <si>
    <t>6,47</t>
  </si>
  <si>
    <t>0,167</t>
  </si>
  <si>
    <t>0,148</t>
  </si>
  <si>
    <t>Saudi Arabia</t>
  </si>
  <si>
    <t>-2,71</t>
  </si>
  <si>
    <t>13,24</t>
  </si>
  <si>
    <t>140,6</t>
  </si>
  <si>
    <t>98,24</t>
  </si>
  <si>
    <t>29,34</t>
  </si>
  <si>
    <t>0,613</t>
  </si>
  <si>
    <t>0,354</t>
  </si>
  <si>
    <t>Senegal</t>
  </si>
  <si>
    <t>61,1</t>
  </si>
  <si>
    <t>55,51</t>
  </si>
  <si>
    <t>40,2</t>
  </si>
  <si>
    <t>22,2</t>
  </si>
  <si>
    <t>12,78</t>
  </si>
  <si>
    <t>87,01</t>
  </si>
  <si>
    <t>32,78</t>
  </si>
  <si>
    <t>0,209</t>
  </si>
  <si>
    <t>0,619</t>
  </si>
  <si>
    <t>Serbia</t>
  </si>
  <si>
    <t>106,3</t>
  </si>
  <si>
    <t>-1,33</t>
  </si>
  <si>
    <t>12,89</t>
  </si>
  <si>
    <t>93,0</t>
  </si>
  <si>
    <t>285,8</t>
  </si>
  <si>
    <t>33,35</t>
  </si>
  <si>
    <t>63,45</t>
  </si>
  <si>
    <t>0,166</t>
  </si>
  <si>
    <t>0,255</t>
  </si>
  <si>
    <t>Seychelles</t>
  </si>
  <si>
    <t>179,2</t>
  </si>
  <si>
    <t>107,91</t>
  </si>
  <si>
    <t>-5,69</t>
  </si>
  <si>
    <t>15,53</t>
  </si>
  <si>
    <t>58,0</t>
  </si>
  <si>
    <t>262,4</t>
  </si>
  <si>
    <t>84,45</t>
  </si>
  <si>
    <t>16,03</t>
  </si>
  <si>
    <t>0,665</t>
  </si>
  <si>
    <t>Sierra Leone</t>
  </si>
  <si>
    <t>83,7</t>
  </si>
  <si>
    <t>143,64</t>
  </si>
  <si>
    <t>31,4</t>
  </si>
  <si>
    <t>4,0</t>
  </si>
  <si>
    <t>6,98</t>
  </si>
  <si>
    <t>92,13</t>
  </si>
  <si>
    <t>45,76</t>
  </si>
  <si>
    <t>23,03</t>
  </si>
  <si>
    <t>Singapore</t>
  </si>
  <si>
    <t>6482,2</t>
  </si>
  <si>
    <t>27,85</t>
  </si>
  <si>
    <t>11,53</t>
  </si>
  <si>
    <t>411,4</t>
  </si>
  <si>
    <t>98,36</t>
  </si>
  <si>
    <t>9,34</t>
  </si>
  <si>
    <t>4,28</t>
  </si>
  <si>
    <t>0,339</t>
  </si>
  <si>
    <t>0,661</t>
  </si>
  <si>
    <t>Slovakia</t>
  </si>
  <si>
    <t>111,4</t>
  </si>
  <si>
    <t>7,41</t>
  </si>
  <si>
    <t>220,1</t>
  </si>
  <si>
    <t>30,16</t>
  </si>
  <si>
    <t>2,62</t>
  </si>
  <si>
    <t>67,22</t>
  </si>
  <si>
    <t>10,65</t>
  </si>
  <si>
    <t>9,45</t>
  </si>
  <si>
    <t>0,672</t>
  </si>
  <si>
    <t>Slovenia</t>
  </si>
  <si>
    <t>99,2</t>
  </si>
  <si>
    <t>406,1</t>
  </si>
  <si>
    <t>89,91</t>
  </si>
  <si>
    <t>8,98</t>
  </si>
  <si>
    <t>10,31</t>
  </si>
  <si>
    <t>Solomon Islands</t>
  </si>
  <si>
    <t>19,4</t>
  </si>
  <si>
    <t>18,67</t>
  </si>
  <si>
    <t>21,29</t>
  </si>
  <si>
    <t>13,4</t>
  </si>
  <si>
    <t>97,36</t>
  </si>
  <si>
    <t>30,01</t>
  </si>
  <si>
    <t>3,92</t>
  </si>
  <si>
    <t>Somalia</t>
  </si>
  <si>
    <t>13,9</t>
  </si>
  <si>
    <t>116,7</t>
  </si>
  <si>
    <t>37,8</t>
  </si>
  <si>
    <t>11,3</t>
  </si>
  <si>
    <t>98,29</t>
  </si>
  <si>
    <t>45,13</t>
  </si>
  <si>
    <t>16,63</t>
  </si>
  <si>
    <t>South Africa</t>
  </si>
  <si>
    <t>-0,29</t>
  </si>
  <si>
    <t>61,81</t>
  </si>
  <si>
    <t>107,0</t>
  </si>
  <si>
    <t>12,08</t>
  </si>
  <si>
    <t>87,13</t>
  </si>
  <si>
    <t>0,025</t>
  </si>
  <si>
    <t>0,303</t>
  </si>
  <si>
    <t>0,671</t>
  </si>
  <si>
    <t>Spain</t>
  </si>
  <si>
    <t>80,0</t>
  </si>
  <si>
    <t>453,5</t>
  </si>
  <si>
    <t>26,07</t>
  </si>
  <si>
    <t>9,87</t>
  </si>
  <si>
    <t>64,06</t>
  </si>
  <si>
    <t>10,06</t>
  </si>
  <si>
    <t>Sri Lanka</t>
  </si>
  <si>
    <t>308,2</t>
  </si>
  <si>
    <t>-1,31</t>
  </si>
  <si>
    <t>14,35</t>
  </si>
  <si>
    <t>92,3</t>
  </si>
  <si>
    <t>61,5</t>
  </si>
  <si>
    <t>13,86</t>
  </si>
  <si>
    <t>15,51</t>
  </si>
  <si>
    <t>0,178</t>
  </si>
  <si>
    <t>0,545</t>
  </si>
  <si>
    <t>Sudan</t>
  </si>
  <si>
    <t>16,5</t>
  </si>
  <si>
    <t>-0,02</t>
  </si>
  <si>
    <t>62,5</t>
  </si>
  <si>
    <t>16,3</t>
  </si>
  <si>
    <t>92,99</t>
  </si>
  <si>
    <t>34,53</t>
  </si>
  <si>
    <t>Suriname</t>
  </si>
  <si>
    <t>-8,81</t>
  </si>
  <si>
    <t>23,57</t>
  </si>
  <si>
    <t>184,7</t>
  </si>
  <si>
    <t>99,57</t>
  </si>
  <si>
    <t>7,27</t>
  </si>
  <si>
    <t>Swaziland</t>
  </si>
  <si>
    <t>69,27</t>
  </si>
  <si>
    <t>81,6</t>
  </si>
  <si>
    <t>30,8</t>
  </si>
  <si>
    <t>10,35</t>
  </si>
  <si>
    <t>88,95</t>
  </si>
  <si>
    <t>27,41</t>
  </si>
  <si>
    <t>0,119</t>
  </si>
  <si>
    <t>0,515</t>
  </si>
  <si>
    <t>Sweden</t>
  </si>
  <si>
    <t>20,0</t>
  </si>
  <si>
    <t>0,72</t>
  </si>
  <si>
    <t>2,77</t>
  </si>
  <si>
    <t>715,0</t>
  </si>
  <si>
    <t>6,54</t>
  </si>
  <si>
    <t>93,45</t>
  </si>
  <si>
    <t>0,011</t>
  </si>
  <si>
    <t>0,282</t>
  </si>
  <si>
    <t>Switzerland</t>
  </si>
  <si>
    <t>182,2</t>
  </si>
  <si>
    <t>680,9</t>
  </si>
  <si>
    <t>10,42</t>
  </si>
  <si>
    <t>88,97</t>
  </si>
  <si>
    <t>9,71</t>
  </si>
  <si>
    <t>8,49</t>
  </si>
  <si>
    <t>0,015</t>
  </si>
  <si>
    <t>0,645</t>
  </si>
  <si>
    <t>Syria</t>
  </si>
  <si>
    <t>102,0</t>
  </si>
  <si>
    <t>29,53</t>
  </si>
  <si>
    <t>76,9</t>
  </si>
  <si>
    <t>153,8</t>
  </si>
  <si>
    <t>25,22</t>
  </si>
  <si>
    <t>4,43</t>
  </si>
  <si>
    <t>70,35</t>
  </si>
  <si>
    <t>27,76</t>
  </si>
  <si>
    <t>0,249</t>
  </si>
  <si>
    <t>0,519</t>
  </si>
  <si>
    <t>Taiwan</t>
  </si>
  <si>
    <t>640,3</t>
  </si>
  <si>
    <t>96,1</t>
  </si>
  <si>
    <t>591,0</t>
  </si>
  <si>
    <t>0,723</t>
  </si>
  <si>
    <t>Tajikistan</t>
  </si>
  <si>
    <t>51,2</t>
  </si>
  <si>
    <t>-2,86</t>
  </si>
  <si>
    <t>110,76</t>
  </si>
  <si>
    <t>33,5</t>
  </si>
  <si>
    <t>6,61</t>
  </si>
  <si>
    <t>92,47</t>
  </si>
  <si>
    <t>32,65</t>
  </si>
  <si>
    <t>0,234</t>
  </si>
  <si>
    <t>0,286</t>
  </si>
  <si>
    <t>Tanzania</t>
  </si>
  <si>
    <t>39,6</t>
  </si>
  <si>
    <t>-2,06</t>
  </si>
  <si>
    <t>98,54</t>
  </si>
  <si>
    <t>78,2</t>
  </si>
  <si>
    <t>4,52</t>
  </si>
  <si>
    <t>1,08</t>
  </si>
  <si>
    <t>94,4</t>
  </si>
  <si>
    <t>37,71</t>
  </si>
  <si>
    <t>0,432</t>
  </si>
  <si>
    <t>0,396</t>
  </si>
  <si>
    <t>Thailand</t>
  </si>
  <si>
    <t>125,7</t>
  </si>
  <si>
    <t>108,9</t>
  </si>
  <si>
    <t>6,46</t>
  </si>
  <si>
    <t>64,18</t>
  </si>
  <si>
    <t>13,87</t>
  </si>
  <si>
    <t>7,04</t>
  </si>
  <si>
    <t>0,441</t>
  </si>
  <si>
    <t>Togo</t>
  </si>
  <si>
    <t>66,61</t>
  </si>
  <si>
    <t>60,9</t>
  </si>
  <si>
    <t>10,6</t>
  </si>
  <si>
    <t>46,15</t>
  </si>
  <si>
    <t>2,21</t>
  </si>
  <si>
    <t>51,64</t>
  </si>
  <si>
    <t>37,01</t>
  </si>
  <si>
    <t>0,395</t>
  </si>
  <si>
    <t>0,204</t>
  </si>
  <si>
    <t>Tonga</t>
  </si>
  <si>
    <t>153,3</t>
  </si>
  <si>
    <t>56,02</t>
  </si>
  <si>
    <t>23,61</t>
  </si>
  <si>
    <t>43,06</t>
  </si>
  <si>
    <t>33,33</t>
  </si>
  <si>
    <t>25,37</t>
  </si>
  <si>
    <t>Trinidad and Tobago</t>
  </si>
  <si>
    <t>207,9</t>
  </si>
  <si>
    <t>-10,83</t>
  </si>
  <si>
    <t>24,31</t>
  </si>
  <si>
    <t>303,5</t>
  </si>
  <si>
    <t>76,22</t>
  </si>
  <si>
    <t>10,57</t>
  </si>
  <si>
    <t>0,007</t>
  </si>
  <si>
    <t>0,423</t>
  </si>
  <si>
    <t>Tunisia</t>
  </si>
  <si>
    <t>62,2</t>
  </si>
  <si>
    <t>-0,57</t>
  </si>
  <si>
    <t>24,77</t>
  </si>
  <si>
    <t>74,2</t>
  </si>
  <si>
    <t>123,6</t>
  </si>
  <si>
    <t>17,86</t>
  </si>
  <si>
    <t>68,4</t>
  </si>
  <si>
    <t>15,52</t>
  </si>
  <si>
    <t>0,132</t>
  </si>
  <si>
    <t>0,318</t>
  </si>
  <si>
    <t>Turkey</t>
  </si>
  <si>
    <t>90,2</t>
  </si>
  <si>
    <t>41,04</t>
  </si>
  <si>
    <t>269,5</t>
  </si>
  <si>
    <t>30,93</t>
  </si>
  <si>
    <t>65,76</t>
  </si>
  <si>
    <t>5,97</t>
  </si>
  <si>
    <t>0,117</t>
  </si>
  <si>
    <t>Turkmenistan</t>
  </si>
  <si>
    <t>10,3</t>
  </si>
  <si>
    <t>-0,86</t>
  </si>
  <si>
    <t>73,08</t>
  </si>
  <si>
    <t>74,6</t>
  </si>
  <si>
    <t>3,72</t>
  </si>
  <si>
    <t>96,14</t>
  </si>
  <si>
    <t>27,61</t>
  </si>
  <si>
    <t>0,411</t>
  </si>
  <si>
    <t>Turks and Caicos Islands</t>
  </si>
  <si>
    <t>90,47</t>
  </si>
  <si>
    <t>11,68</t>
  </si>
  <si>
    <t>97,67</t>
  </si>
  <si>
    <t>21,84</t>
  </si>
  <si>
    <t>4,21</t>
  </si>
  <si>
    <t>Tuvalu</t>
  </si>
  <si>
    <t>454,2</t>
  </si>
  <si>
    <t>92,31</t>
  </si>
  <si>
    <t>20,03</t>
  </si>
  <si>
    <t>59,3</t>
  </si>
  <si>
    <t>22,18</t>
  </si>
  <si>
    <t>0,272</t>
  </si>
  <si>
    <t>0,562</t>
  </si>
  <si>
    <t>Uganda</t>
  </si>
  <si>
    <t>119,5</t>
  </si>
  <si>
    <t>67,83</t>
  </si>
  <si>
    <t>69,9</t>
  </si>
  <si>
    <t>25,88</t>
  </si>
  <si>
    <t>63,47</t>
  </si>
  <si>
    <t>47,35</t>
  </si>
  <si>
    <t>12,24</t>
  </si>
  <si>
    <t>0,222</t>
  </si>
  <si>
    <t>Ukraine</t>
  </si>
  <si>
    <t>259,9</t>
  </si>
  <si>
    <t>56,21</t>
  </si>
  <si>
    <t>1,61</t>
  </si>
  <si>
    <t>42,18</t>
  </si>
  <si>
    <t>14,39</t>
  </si>
  <si>
    <t>0,187</t>
  </si>
  <si>
    <t>0,452</t>
  </si>
  <si>
    <t>0,361</t>
  </si>
  <si>
    <t>United Arab Emirates</t>
  </si>
  <si>
    <t>1,59</t>
  </si>
  <si>
    <t>14,51</t>
  </si>
  <si>
    <t>77,9</t>
  </si>
  <si>
    <t>475,3</t>
  </si>
  <si>
    <t>97,15</t>
  </si>
  <si>
    <t>18,96</t>
  </si>
  <si>
    <t>4,4</t>
  </si>
  <si>
    <t>0,375</t>
  </si>
  <si>
    <t>United Kingdom</t>
  </si>
  <si>
    <t>247,6</t>
  </si>
  <si>
    <t>2,19</t>
  </si>
  <si>
    <t>5,16</t>
  </si>
  <si>
    <t>543,5</t>
  </si>
  <si>
    <t>23,46</t>
  </si>
  <si>
    <t>76,33</t>
  </si>
  <si>
    <t>10,13</t>
  </si>
  <si>
    <t>0,758</t>
  </si>
  <si>
    <t>USA</t>
  </si>
  <si>
    <t>31,0</t>
  </si>
  <si>
    <t>3,41</t>
  </si>
  <si>
    <t>6,5</t>
  </si>
  <si>
    <t>898,0</t>
  </si>
  <si>
    <t>19,13</t>
  </si>
  <si>
    <t>80,65</t>
  </si>
  <si>
    <t>14,14</t>
  </si>
  <si>
    <t>0,787</t>
  </si>
  <si>
    <t>Uruguay</t>
  </si>
  <si>
    <t>19,5</t>
  </si>
  <si>
    <t>-0,32</t>
  </si>
  <si>
    <t>11,95</t>
  </si>
  <si>
    <t>291,4</t>
  </si>
  <si>
    <t>7,43</t>
  </si>
  <si>
    <t>92,34</t>
  </si>
  <si>
    <t>13,91</t>
  </si>
  <si>
    <t>Uzbekistan</t>
  </si>
  <si>
    <t>61,0</t>
  </si>
  <si>
    <t>-1,72</t>
  </si>
  <si>
    <t>71,1</t>
  </si>
  <si>
    <t>99,3</t>
  </si>
  <si>
    <t>62,9</t>
  </si>
  <si>
    <t>10,83</t>
  </si>
  <si>
    <t>88,34</t>
  </si>
  <si>
    <t>26,36</t>
  </si>
  <si>
    <t>Vanuatu</t>
  </si>
  <si>
    <t>17,1</t>
  </si>
  <si>
    <t>20,72</t>
  </si>
  <si>
    <t>55,16</t>
  </si>
  <si>
    <t>53,0</t>
  </si>
  <si>
    <t>32,6</t>
  </si>
  <si>
    <t>2,46</t>
  </si>
  <si>
    <t>7,38</t>
  </si>
  <si>
    <t>90,16</t>
  </si>
  <si>
    <t>22,72</t>
  </si>
  <si>
    <t>Venezuela</t>
  </si>
  <si>
    <t>28,2</t>
  </si>
  <si>
    <t>-0,04</t>
  </si>
  <si>
    <t>93,4</t>
  </si>
  <si>
    <t>140,1</t>
  </si>
  <si>
    <t>2,95</t>
  </si>
  <si>
    <t>96,13</t>
  </si>
  <si>
    <t>18,71</t>
  </si>
  <si>
    <t>0,419</t>
  </si>
  <si>
    <t>0,541</t>
  </si>
  <si>
    <t>Vietnam</t>
  </si>
  <si>
    <t>256,1</t>
  </si>
  <si>
    <t>-0,45</t>
  </si>
  <si>
    <t>25,95</t>
  </si>
  <si>
    <t>90,3</t>
  </si>
  <si>
    <t>187,7</t>
  </si>
  <si>
    <t>19,97</t>
  </si>
  <si>
    <t>5,95</t>
  </si>
  <si>
    <t>74,08</t>
  </si>
  <si>
    <t>16,86</t>
  </si>
  <si>
    <t>6,22</t>
  </si>
  <si>
    <t>Virgin Islands</t>
  </si>
  <si>
    <t>56,9</t>
  </si>
  <si>
    <t>9,84</t>
  </si>
  <si>
    <t>-8,94</t>
  </si>
  <si>
    <t>8,03</t>
  </si>
  <si>
    <t>652,8</t>
  </si>
  <si>
    <t>11,76</t>
  </si>
  <si>
    <t>13,96</t>
  </si>
  <si>
    <t>6,43</t>
  </si>
  <si>
    <t>Wallis and Futuna</t>
  </si>
  <si>
    <t>58,5</t>
  </si>
  <si>
    <t>47,08</t>
  </si>
  <si>
    <t>50,0</t>
  </si>
  <si>
    <t>118,6</t>
  </si>
  <si>
    <t>West Bank</t>
  </si>
  <si>
    <t>419,9</t>
  </si>
  <si>
    <t>2,98</t>
  </si>
  <si>
    <t>19,62</t>
  </si>
  <si>
    <t>145,2</t>
  </si>
  <si>
    <t>18,97</t>
  </si>
  <si>
    <t>64,13</t>
  </si>
  <si>
    <t>31,67</t>
  </si>
  <si>
    <t>Western Sahara</t>
  </si>
  <si>
    <t>1,0</t>
  </si>
  <si>
    <t>99,98</t>
  </si>
  <si>
    <t>Yemen</t>
  </si>
  <si>
    <t>40,6</t>
  </si>
  <si>
    <t>50,2</t>
  </si>
  <si>
    <t>37,2</t>
  </si>
  <si>
    <t>96,98</t>
  </si>
  <si>
    <t>42,89</t>
  </si>
  <si>
    <t>8,3</t>
  </si>
  <si>
    <t>0,472</t>
  </si>
  <si>
    <t>Zambia</t>
  </si>
  <si>
    <t>15,3</t>
  </si>
  <si>
    <t>88,29</t>
  </si>
  <si>
    <t>80,6</t>
  </si>
  <si>
    <t>92,9</t>
  </si>
  <si>
    <t>19,93</t>
  </si>
  <si>
    <t>0,489</t>
  </si>
  <si>
    <t>Zimbabwe</t>
  </si>
  <si>
    <t>31,3</t>
  </si>
  <si>
    <t>67,69</t>
  </si>
  <si>
    <t>90,7</t>
  </si>
  <si>
    <t>8,32</t>
  </si>
  <si>
    <t>91,34</t>
  </si>
  <si>
    <t>28,01</t>
  </si>
  <si>
    <t>0,243</t>
  </si>
  <si>
    <t xml:space="preserve">Países </t>
  </si>
  <si>
    <t>Ranking Felicidad</t>
  </si>
  <si>
    <t xml:space="preserve">Indice de Felicidad </t>
  </si>
  <si>
    <t>España</t>
  </si>
  <si>
    <t>Alemania</t>
  </si>
  <si>
    <t>Reino Unido</t>
  </si>
  <si>
    <t>Francia</t>
  </si>
  <si>
    <t>Italia</t>
  </si>
  <si>
    <t>Estados Unidos</t>
  </si>
  <si>
    <t>Japón</t>
  </si>
  <si>
    <t>Emiratos Árabes Unidos</t>
  </si>
  <si>
    <t>Afganistán</t>
  </si>
  <si>
    <t>Azerbaiyán</t>
  </si>
  <si>
    <t>Bosnia y Herzegovina</t>
  </si>
  <si>
    <t>Bangladés</t>
  </si>
  <si>
    <t>Bélgica</t>
  </si>
  <si>
    <t>Baréin</t>
  </si>
  <si>
    <t>Brasil</t>
  </si>
  <si>
    <t>Botsuana</t>
  </si>
  <si>
    <t xml:space="preserve">Botswana </t>
  </si>
  <si>
    <t>Bielorrusia</t>
  </si>
  <si>
    <t>Canadá</t>
  </si>
  <si>
    <t>República del Congo</t>
  </si>
  <si>
    <t>Suiza</t>
  </si>
  <si>
    <t>Costa de Marfil</t>
  </si>
  <si>
    <t>Camerún</t>
  </si>
  <si>
    <t>Chipre</t>
  </si>
  <si>
    <t>Chequia</t>
  </si>
  <si>
    <t>Dinamarca</t>
  </si>
  <si>
    <t>República Dominicana</t>
  </si>
  <si>
    <t>Argelia</t>
  </si>
  <si>
    <t>Egipto</t>
  </si>
  <si>
    <t>Etiopía</t>
  </si>
  <si>
    <t>Finlandia</t>
  </si>
  <si>
    <t>Gabón</t>
  </si>
  <si>
    <t>Grecia</t>
  </si>
  <si>
    <t>Croacia</t>
  </si>
  <si>
    <t>Hungría</t>
  </si>
  <si>
    <t>Irlanda</t>
  </si>
  <si>
    <t>Irak</t>
  </si>
  <si>
    <t>Irán</t>
  </si>
  <si>
    <t>Islandia</t>
  </si>
  <si>
    <t>Jordania</t>
  </si>
  <si>
    <t>Kenia</t>
  </si>
  <si>
    <t>Kirguistán</t>
  </si>
  <si>
    <t>Camboya</t>
  </si>
  <si>
    <t>Corea del Sur</t>
  </si>
  <si>
    <t>Kazajistán</t>
  </si>
  <si>
    <t>Líbano</t>
  </si>
  <si>
    <t>Lesoto</t>
  </si>
  <si>
    <t>Lituania</t>
  </si>
  <si>
    <t>Luxemburgo</t>
  </si>
  <si>
    <t>Letonia</t>
  </si>
  <si>
    <t>Libia</t>
  </si>
  <si>
    <t>Marruecos</t>
  </si>
  <si>
    <t>Moldavia</t>
  </si>
  <si>
    <t>Montenegro</t>
  </si>
  <si>
    <t>Macedonia del Norte</t>
  </si>
  <si>
    <t>North Macedonia</t>
  </si>
  <si>
    <t>Malí</t>
  </si>
  <si>
    <t>Myanmar</t>
  </si>
  <si>
    <t>Mauricio</t>
  </si>
  <si>
    <t>México</t>
  </si>
  <si>
    <t>Malasia</t>
  </si>
  <si>
    <t>Níger</t>
  </si>
  <si>
    <t>Países Bajos</t>
  </si>
  <si>
    <t>Noruega</t>
  </si>
  <si>
    <t>Nueva Zelanda</t>
  </si>
  <si>
    <t>Panamá</t>
  </si>
  <si>
    <t>Perú</t>
  </si>
  <si>
    <t>Filipinas</t>
  </si>
  <si>
    <t>Pakistán</t>
  </si>
  <si>
    <t>Polonia</t>
  </si>
  <si>
    <t>Estado de Palestina</t>
  </si>
  <si>
    <t>Rumanía</t>
  </si>
  <si>
    <t>Rusia</t>
  </si>
  <si>
    <t>Ruanda</t>
  </si>
  <si>
    <t>Arabia Saudita</t>
  </si>
  <si>
    <t>Suecia</t>
  </si>
  <si>
    <t>Singapur</t>
  </si>
  <si>
    <t>Eslovenia</t>
  </si>
  <si>
    <t>Eslovaquia</t>
  </si>
  <si>
    <t>Sierra Leona</t>
  </si>
  <si>
    <t xml:space="preserve">El Salvador </t>
  </si>
  <si>
    <t>Eswatini</t>
  </si>
  <si>
    <t>Tailandia</t>
  </si>
  <si>
    <t>Tayikistán</t>
  </si>
  <si>
    <t>Turkmenistán</t>
  </si>
  <si>
    <t>Túnez</t>
  </si>
  <si>
    <t>Türkiye</t>
  </si>
  <si>
    <t>Ucrania</t>
  </si>
  <si>
    <t>Uzbekistán</t>
  </si>
  <si>
    <t>Sudáfrica</t>
  </si>
  <si>
    <t>Zimbabue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</si>
</sst>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Indicadores_pais-style">
      <tableStyleElement dxfId="1" type="headerRow"/>
      <tableStyleElement dxfId="2" type="firstRowStripe"/>
      <tableStyleElement dxfId="2" type="secondRowStripe"/>
    </tableStyle>
    <tableStyle count="3" pivot="0" name="Indice_felicidad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T228" displayName="Table_1" id="1">
  <tableColumns count="20">
    <tableColumn name="Country" id="1"/>
    <tableColumn name="Region" id="2"/>
    <tableColumn name="Population" id="3"/>
    <tableColumn name="Area (sq. mi.)" id="4"/>
    <tableColumn name="Pop. Density (per sq. mi.)" id="5"/>
    <tableColumn name="Coastline (coast/area ratio)" id="6"/>
    <tableColumn name="Net migration" id="7"/>
    <tableColumn name="Infant mortality (per 1000 births)" id="8"/>
    <tableColumn name="GDP ($ per capita)" id="9"/>
    <tableColumn name="Literacy (%)" id="10"/>
    <tableColumn name="Phones (per 1000)" id="11"/>
    <tableColumn name="Arable (%)" id="12"/>
    <tableColumn name="Crops (%)" id="13"/>
    <tableColumn name="Other (%)" id="14"/>
    <tableColumn name="Climate" id="15"/>
    <tableColumn name="Birthrate" id="16"/>
    <tableColumn name="Deathrate" id="17"/>
    <tableColumn name="Agriculture" id="18"/>
    <tableColumn name="Industry" id="19"/>
    <tableColumn name="Service" id="20"/>
  </tableColumns>
  <tableStyleInfo name="Indicadores_pais-style" showColumnStripes="0" showFirstColumn="1" showLastColumn="1" showRowStripes="1"/>
</table>
</file>

<file path=xl/tables/table2.xml><?xml version="1.0" encoding="utf-8"?>
<table xmlns="http://schemas.openxmlformats.org/spreadsheetml/2006/main" ref="A1:D145" displayName="Table_2" id="2">
  <tableColumns count="4">
    <tableColumn name="Países " id="1"/>
    <tableColumn name="Ranking Felicidad" id="2"/>
    <tableColumn name="Indice de Felicidad " id="3"/>
    <tableColumn name="Country" id="4"/>
  </tableColumns>
  <tableStyleInfo name="Indice_felicida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28.43"/>
    <col customWidth="1" min="3" max="3" width="13.0"/>
    <col customWidth="1" min="4" max="4" width="15.14"/>
    <col customWidth="1" min="5" max="5" width="25.86"/>
    <col customWidth="1" min="6" max="6" width="27.57"/>
    <col customWidth="1" min="7" max="7" width="15.57"/>
    <col customWidth="1" min="8" max="8" width="32.43"/>
    <col customWidth="1" min="9" max="9" width="19.29"/>
    <col customWidth="1" min="10" max="10" width="13.57"/>
    <col customWidth="1" min="11" max="11" width="19.29"/>
    <col customWidth="1" min="12" max="12" width="12.57"/>
    <col customWidth="1" min="13" max="13" width="11.71"/>
    <col customWidth="1" min="14" max="14" width="11.86"/>
    <col customWidth="1" min="15" max="15" width="10.14"/>
    <col customWidth="1" min="16" max="16" width="11.14"/>
    <col customWidth="1" min="17" max="17" width="12.14"/>
    <col customWidth="1" min="18" max="18" width="13.14"/>
    <col customWidth="1" min="19" max="19" width="10.57"/>
    <col customWidth="1" min="20" max="20" width="9.71"/>
    <col customWidth="1" min="21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ht="14.25" customHeight="1">
      <c r="A2" s="2" t="s">
        <v>20</v>
      </c>
      <c r="B2" s="1" t="s">
        <v>21</v>
      </c>
      <c r="C2" s="1">
        <v>3.1056997E7</v>
      </c>
      <c r="D2" s="1">
        <v>647500.0</v>
      </c>
      <c r="E2" s="1" t="s">
        <v>22</v>
      </c>
      <c r="F2" s="1" t="s">
        <v>23</v>
      </c>
      <c r="G2" s="1" t="s">
        <v>24</v>
      </c>
      <c r="H2" s="1" t="s">
        <v>25</v>
      </c>
      <c r="I2" s="1">
        <v>700.0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>
        <v>1.0</v>
      </c>
      <c r="P2" s="1" t="s">
        <v>31</v>
      </c>
      <c r="Q2" s="1" t="s">
        <v>32</v>
      </c>
      <c r="R2" s="1" t="s">
        <v>33</v>
      </c>
      <c r="S2" s="1" t="s">
        <v>34</v>
      </c>
      <c r="T2" s="1" t="s">
        <v>33</v>
      </c>
    </row>
    <row r="3" ht="14.25" customHeight="1">
      <c r="A3" s="2" t="s">
        <v>35</v>
      </c>
      <c r="B3" s="1" t="s">
        <v>36</v>
      </c>
      <c r="C3" s="1">
        <v>3581655.0</v>
      </c>
      <c r="D3" s="1">
        <v>28748.0</v>
      </c>
      <c r="E3" s="1" t="s">
        <v>37</v>
      </c>
      <c r="F3" s="1" t="s">
        <v>38</v>
      </c>
      <c r="G3" s="1" t="s">
        <v>39</v>
      </c>
      <c r="H3" s="1" t="s">
        <v>40</v>
      </c>
      <c r="I3" s="1">
        <v>4500.0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>
        <v>3.0</v>
      </c>
      <c r="P3" s="1" t="s">
        <v>46</v>
      </c>
      <c r="Q3" s="1" t="s">
        <v>47</v>
      </c>
      <c r="R3" s="1" t="s">
        <v>48</v>
      </c>
      <c r="S3" s="1" t="s">
        <v>49</v>
      </c>
      <c r="T3" s="1" t="s">
        <v>50</v>
      </c>
    </row>
    <row r="4" ht="14.25" customHeight="1">
      <c r="A4" s="2" t="s">
        <v>51</v>
      </c>
      <c r="B4" s="1" t="s">
        <v>52</v>
      </c>
      <c r="C4" s="1">
        <v>3.2930091E7</v>
      </c>
      <c r="D4" s="1">
        <v>2381740.0</v>
      </c>
      <c r="E4" s="1" t="s">
        <v>53</v>
      </c>
      <c r="F4" s="1" t="s">
        <v>54</v>
      </c>
      <c r="G4" s="1" t="s">
        <v>55</v>
      </c>
      <c r="H4" s="1">
        <v>31.0</v>
      </c>
      <c r="I4" s="1">
        <v>6000.0</v>
      </c>
      <c r="J4" s="1" t="s">
        <v>56</v>
      </c>
      <c r="K4" s="1" t="s">
        <v>57</v>
      </c>
      <c r="L4" s="1" t="s">
        <v>58</v>
      </c>
      <c r="M4" s="1" t="s">
        <v>59</v>
      </c>
      <c r="N4" s="1" t="s">
        <v>60</v>
      </c>
      <c r="O4" s="1">
        <v>1.0</v>
      </c>
      <c r="P4" s="1" t="s">
        <v>61</v>
      </c>
      <c r="Q4" s="1" t="s">
        <v>62</v>
      </c>
      <c r="R4" s="1" t="s">
        <v>63</v>
      </c>
      <c r="S4" s="1" t="s">
        <v>64</v>
      </c>
      <c r="T4" s="1" t="s">
        <v>65</v>
      </c>
    </row>
    <row r="5" ht="14.25" customHeight="1">
      <c r="A5" s="2" t="s">
        <v>66</v>
      </c>
      <c r="B5" s="1" t="s">
        <v>67</v>
      </c>
      <c r="C5" s="1">
        <v>57794.0</v>
      </c>
      <c r="D5" s="1">
        <v>199.0</v>
      </c>
      <c r="E5" s="1" t="s">
        <v>68</v>
      </c>
      <c r="F5" s="1" t="s">
        <v>69</v>
      </c>
      <c r="G5" s="1" t="s">
        <v>70</v>
      </c>
      <c r="H5" s="1" t="s">
        <v>71</v>
      </c>
      <c r="I5" s="1">
        <v>8000.0</v>
      </c>
      <c r="J5" s="1" t="s">
        <v>72</v>
      </c>
      <c r="K5" s="1" t="s">
        <v>73</v>
      </c>
      <c r="L5" s="1">
        <v>10.0</v>
      </c>
      <c r="M5" s="1">
        <v>15.0</v>
      </c>
      <c r="N5" s="1">
        <v>75.0</v>
      </c>
      <c r="O5" s="1">
        <v>2.0</v>
      </c>
      <c r="P5" s="1" t="s">
        <v>74</v>
      </c>
      <c r="Q5" s="1" t="s">
        <v>75</v>
      </c>
      <c r="R5" s="1"/>
      <c r="S5" s="1"/>
      <c r="T5" s="1"/>
    </row>
    <row r="6" ht="14.25" customHeight="1">
      <c r="A6" s="2" t="s">
        <v>76</v>
      </c>
      <c r="B6" s="1" t="s">
        <v>77</v>
      </c>
      <c r="C6" s="1">
        <v>71201.0</v>
      </c>
      <c r="D6" s="1">
        <v>468.0</v>
      </c>
      <c r="E6" s="1" t="s">
        <v>78</v>
      </c>
      <c r="F6" s="1" t="s">
        <v>23</v>
      </c>
      <c r="G6" s="1" t="s">
        <v>79</v>
      </c>
      <c r="H6" s="1" t="s">
        <v>80</v>
      </c>
      <c r="I6" s="1">
        <v>19000.0</v>
      </c>
      <c r="J6" s="1" t="s">
        <v>81</v>
      </c>
      <c r="K6" s="1" t="s">
        <v>82</v>
      </c>
      <c r="L6" s="1" t="s">
        <v>83</v>
      </c>
      <c r="M6" s="1">
        <v>0.0</v>
      </c>
      <c r="N6" s="1" t="s">
        <v>84</v>
      </c>
      <c r="O6" s="1">
        <v>3.0</v>
      </c>
      <c r="P6" s="1" t="s">
        <v>85</v>
      </c>
      <c r="Q6" s="1" t="s">
        <v>86</v>
      </c>
      <c r="R6" s="1"/>
      <c r="S6" s="1"/>
      <c r="T6" s="1"/>
    </row>
    <row r="7" ht="14.25" customHeight="1">
      <c r="A7" s="2" t="s">
        <v>87</v>
      </c>
      <c r="B7" s="1" t="s">
        <v>88</v>
      </c>
      <c r="C7" s="1">
        <v>1.2127071E7</v>
      </c>
      <c r="D7" s="1">
        <v>1246700.0</v>
      </c>
      <c r="E7" s="1" t="s">
        <v>89</v>
      </c>
      <c r="F7" s="1" t="s">
        <v>90</v>
      </c>
      <c r="G7" s="1">
        <v>0.0</v>
      </c>
      <c r="H7" s="1" t="s">
        <v>91</v>
      </c>
      <c r="I7" s="1">
        <v>1900.0</v>
      </c>
      <c r="J7" s="1" t="s">
        <v>92</v>
      </c>
      <c r="K7" s="1" t="s">
        <v>93</v>
      </c>
      <c r="L7" s="1" t="s">
        <v>94</v>
      </c>
      <c r="M7" s="1" t="s">
        <v>34</v>
      </c>
      <c r="N7" s="1" t="s">
        <v>95</v>
      </c>
      <c r="O7" s="1"/>
      <c r="P7" s="1" t="s">
        <v>96</v>
      </c>
      <c r="Q7" s="1" t="s">
        <v>97</v>
      </c>
      <c r="R7" s="1" t="s">
        <v>98</v>
      </c>
      <c r="S7" s="1" t="s">
        <v>99</v>
      </c>
      <c r="T7" s="1" t="s">
        <v>100</v>
      </c>
    </row>
    <row r="8" ht="14.25" customHeight="1">
      <c r="A8" s="2" t="s">
        <v>101</v>
      </c>
      <c r="B8" s="1" t="s">
        <v>102</v>
      </c>
      <c r="C8" s="1">
        <v>13477.0</v>
      </c>
      <c r="D8" s="1">
        <v>102.0</v>
      </c>
      <c r="E8" s="1" t="s">
        <v>103</v>
      </c>
      <c r="F8" s="1" t="s">
        <v>104</v>
      </c>
      <c r="G8" s="1" t="s">
        <v>105</v>
      </c>
      <c r="H8" s="1" t="s">
        <v>106</v>
      </c>
      <c r="I8" s="1">
        <v>8600.0</v>
      </c>
      <c r="J8" s="1" t="s">
        <v>107</v>
      </c>
      <c r="K8" s="1" t="s">
        <v>108</v>
      </c>
      <c r="L8" s="1">
        <v>0.0</v>
      </c>
      <c r="M8" s="1">
        <v>0.0</v>
      </c>
      <c r="N8" s="1">
        <v>100.0</v>
      </c>
      <c r="O8" s="1">
        <v>2.0</v>
      </c>
      <c r="P8" s="1" t="s">
        <v>109</v>
      </c>
      <c r="Q8" s="1" t="s">
        <v>110</v>
      </c>
      <c r="R8" s="1" t="s">
        <v>54</v>
      </c>
      <c r="S8" s="1" t="s">
        <v>111</v>
      </c>
      <c r="T8" s="1" t="s">
        <v>112</v>
      </c>
    </row>
    <row r="9" ht="14.25" customHeight="1">
      <c r="A9" s="2" t="s">
        <v>113</v>
      </c>
      <c r="B9" s="1" t="s">
        <v>102</v>
      </c>
      <c r="C9" s="1">
        <v>69108.0</v>
      </c>
      <c r="D9" s="1">
        <v>443.0</v>
      </c>
      <c r="E9" s="1" t="s">
        <v>114</v>
      </c>
      <c r="F9" s="1" t="s">
        <v>115</v>
      </c>
      <c r="G9" s="1" t="s">
        <v>116</v>
      </c>
      <c r="H9" s="1" t="s">
        <v>117</v>
      </c>
      <c r="I9" s="1">
        <v>11000.0</v>
      </c>
      <c r="J9" s="1" t="s">
        <v>118</v>
      </c>
      <c r="K9" s="1" t="s">
        <v>119</v>
      </c>
      <c r="L9" s="1" t="s">
        <v>120</v>
      </c>
      <c r="M9" s="1" t="s">
        <v>121</v>
      </c>
      <c r="N9" s="1" t="s">
        <v>122</v>
      </c>
      <c r="O9" s="1">
        <v>2.0</v>
      </c>
      <c r="P9" s="1" t="s">
        <v>123</v>
      </c>
      <c r="Q9" s="1" t="s">
        <v>124</v>
      </c>
      <c r="R9" s="1" t="s">
        <v>125</v>
      </c>
      <c r="S9" s="1" t="s">
        <v>29</v>
      </c>
      <c r="T9" s="1" t="s">
        <v>126</v>
      </c>
    </row>
    <row r="10" ht="14.25" customHeight="1">
      <c r="A10" s="2" t="s">
        <v>127</v>
      </c>
      <c r="B10" s="1" t="s">
        <v>102</v>
      </c>
      <c r="C10" s="1">
        <v>3.9921833E7</v>
      </c>
      <c r="D10" s="1">
        <v>2766890.0</v>
      </c>
      <c r="E10" s="1" t="s">
        <v>128</v>
      </c>
      <c r="F10" s="1" t="s">
        <v>111</v>
      </c>
      <c r="G10" s="1" t="s">
        <v>129</v>
      </c>
      <c r="H10" s="1" t="s">
        <v>130</v>
      </c>
      <c r="I10" s="1">
        <v>11200.0</v>
      </c>
      <c r="J10" s="1" t="s">
        <v>131</v>
      </c>
      <c r="K10" s="1" t="s">
        <v>132</v>
      </c>
      <c r="L10" s="1" t="s">
        <v>133</v>
      </c>
      <c r="M10" s="1" t="s">
        <v>134</v>
      </c>
      <c r="N10" s="1" t="s">
        <v>135</v>
      </c>
      <c r="O10" s="1">
        <v>3.0</v>
      </c>
      <c r="P10" s="1" t="s">
        <v>136</v>
      </c>
      <c r="Q10" s="1" t="s">
        <v>137</v>
      </c>
      <c r="R10" s="1" t="s">
        <v>138</v>
      </c>
      <c r="S10" s="1" t="s">
        <v>139</v>
      </c>
      <c r="T10" s="1" t="s">
        <v>140</v>
      </c>
    </row>
    <row r="11" ht="14.25" customHeight="1">
      <c r="A11" s="2" t="s">
        <v>141</v>
      </c>
      <c r="B11" s="1" t="s">
        <v>142</v>
      </c>
      <c r="C11" s="1">
        <v>2976372.0</v>
      </c>
      <c r="D11" s="1">
        <v>29800.0</v>
      </c>
      <c r="E11" s="1" t="s">
        <v>143</v>
      </c>
      <c r="F11" s="1" t="s">
        <v>23</v>
      </c>
      <c r="G11" s="1" t="s">
        <v>144</v>
      </c>
      <c r="H11" s="1" t="s">
        <v>145</v>
      </c>
      <c r="I11" s="1">
        <v>3500.0</v>
      </c>
      <c r="J11" s="1" t="s">
        <v>146</v>
      </c>
      <c r="K11" s="1" t="s">
        <v>147</v>
      </c>
      <c r="L11" s="1" t="s">
        <v>148</v>
      </c>
      <c r="M11" s="1" t="s">
        <v>149</v>
      </c>
      <c r="N11" s="1" t="s">
        <v>150</v>
      </c>
      <c r="O11" s="1">
        <v>4.0</v>
      </c>
      <c r="P11" s="1" t="s">
        <v>151</v>
      </c>
      <c r="Q11" s="1" t="s">
        <v>152</v>
      </c>
      <c r="R11" s="1" t="s">
        <v>153</v>
      </c>
      <c r="S11" s="1" t="s">
        <v>154</v>
      </c>
      <c r="T11" s="1" t="s">
        <v>155</v>
      </c>
    </row>
    <row r="12" ht="14.25" customHeight="1">
      <c r="A12" s="2" t="s">
        <v>156</v>
      </c>
      <c r="B12" s="1" t="s">
        <v>102</v>
      </c>
      <c r="C12" s="1">
        <v>71891.0</v>
      </c>
      <c r="D12" s="1">
        <v>193.0</v>
      </c>
      <c r="E12" s="1" t="s">
        <v>157</v>
      </c>
      <c r="F12" s="1" t="s">
        <v>158</v>
      </c>
      <c r="G12" s="1">
        <v>0.0</v>
      </c>
      <c r="H12" s="1" t="s">
        <v>159</v>
      </c>
      <c r="I12" s="1">
        <v>28000.0</v>
      </c>
      <c r="J12" s="1" t="s">
        <v>72</v>
      </c>
      <c r="K12" s="1" t="s">
        <v>160</v>
      </c>
      <c r="L12" s="1" t="s">
        <v>161</v>
      </c>
      <c r="M12" s="1">
        <v>0.0</v>
      </c>
      <c r="N12" s="1" t="s">
        <v>162</v>
      </c>
      <c r="O12" s="1">
        <v>2.0</v>
      </c>
      <c r="P12" s="1" t="s">
        <v>163</v>
      </c>
      <c r="Q12" s="1" t="s">
        <v>164</v>
      </c>
      <c r="R12" s="1" t="s">
        <v>165</v>
      </c>
      <c r="S12" s="1" t="s">
        <v>166</v>
      </c>
      <c r="T12" s="1" t="s">
        <v>167</v>
      </c>
    </row>
    <row r="13" ht="14.25" customHeight="1">
      <c r="A13" s="2" t="s">
        <v>168</v>
      </c>
      <c r="B13" s="1" t="s">
        <v>67</v>
      </c>
      <c r="C13" s="1">
        <v>2.0264082E7</v>
      </c>
      <c r="D13" s="1">
        <v>7686850.0</v>
      </c>
      <c r="E13" s="1" t="s">
        <v>169</v>
      </c>
      <c r="F13" s="1" t="s">
        <v>170</v>
      </c>
      <c r="G13" s="1" t="s">
        <v>171</v>
      </c>
      <c r="H13" s="1" t="s">
        <v>172</v>
      </c>
      <c r="I13" s="1">
        <v>29000.0</v>
      </c>
      <c r="J13" s="1" t="s">
        <v>81</v>
      </c>
      <c r="K13" s="1" t="s">
        <v>173</v>
      </c>
      <c r="L13" s="1" t="s">
        <v>174</v>
      </c>
      <c r="M13" s="1" t="s">
        <v>54</v>
      </c>
      <c r="N13" s="1" t="s">
        <v>175</v>
      </c>
      <c r="O13" s="1">
        <v>1.0</v>
      </c>
      <c r="P13" s="1" t="s">
        <v>176</v>
      </c>
      <c r="Q13" s="1" t="s">
        <v>177</v>
      </c>
      <c r="R13" s="1" t="s">
        <v>125</v>
      </c>
      <c r="S13" s="1" t="s">
        <v>178</v>
      </c>
      <c r="T13" s="1" t="s">
        <v>179</v>
      </c>
    </row>
    <row r="14" ht="14.25" customHeight="1">
      <c r="A14" s="2" t="s">
        <v>180</v>
      </c>
      <c r="B14" s="1" t="s">
        <v>77</v>
      </c>
      <c r="C14" s="1">
        <v>8192880.0</v>
      </c>
      <c r="D14" s="1">
        <v>83870.0</v>
      </c>
      <c r="E14" s="1" t="s">
        <v>181</v>
      </c>
      <c r="F14" s="1" t="s">
        <v>23</v>
      </c>
      <c r="G14" s="1">
        <v>2.0</v>
      </c>
      <c r="H14" s="1" t="s">
        <v>182</v>
      </c>
      <c r="I14" s="1">
        <v>30000.0</v>
      </c>
      <c r="J14" s="1" t="s">
        <v>183</v>
      </c>
      <c r="K14" s="1" t="s">
        <v>184</v>
      </c>
      <c r="L14" s="1" t="s">
        <v>185</v>
      </c>
      <c r="M14" s="1" t="s">
        <v>186</v>
      </c>
      <c r="N14" s="1" t="s">
        <v>187</v>
      </c>
      <c r="O14" s="1">
        <v>3.0</v>
      </c>
      <c r="P14" s="1" t="s">
        <v>188</v>
      </c>
      <c r="Q14" s="1" t="s">
        <v>189</v>
      </c>
      <c r="R14" s="1" t="s">
        <v>190</v>
      </c>
      <c r="S14" s="1" t="s">
        <v>191</v>
      </c>
      <c r="T14" s="1" t="s">
        <v>192</v>
      </c>
    </row>
    <row r="15" ht="14.25" customHeight="1">
      <c r="A15" s="2" t="s">
        <v>193</v>
      </c>
      <c r="B15" s="1" t="s">
        <v>142</v>
      </c>
      <c r="C15" s="1">
        <v>7961619.0</v>
      </c>
      <c r="D15" s="1">
        <v>86600.0</v>
      </c>
      <c r="E15" s="1" t="s">
        <v>194</v>
      </c>
      <c r="F15" s="1" t="s">
        <v>23</v>
      </c>
      <c r="G15" s="1" t="s">
        <v>195</v>
      </c>
      <c r="H15" s="1" t="s">
        <v>196</v>
      </c>
      <c r="I15" s="1">
        <v>3400.0</v>
      </c>
      <c r="J15" s="1" t="s">
        <v>72</v>
      </c>
      <c r="K15" s="1" t="s">
        <v>197</v>
      </c>
      <c r="L15" s="1" t="s">
        <v>198</v>
      </c>
      <c r="M15" s="1" t="s">
        <v>199</v>
      </c>
      <c r="N15" s="1" t="s">
        <v>200</v>
      </c>
      <c r="O15" s="1">
        <v>1.0</v>
      </c>
      <c r="P15" s="1" t="s">
        <v>201</v>
      </c>
      <c r="Q15" s="1" t="s">
        <v>202</v>
      </c>
      <c r="R15" s="1" t="s">
        <v>203</v>
      </c>
      <c r="S15" s="1" t="s">
        <v>204</v>
      </c>
      <c r="T15" s="1" t="s">
        <v>205</v>
      </c>
    </row>
    <row r="16" ht="14.25" customHeight="1">
      <c r="A16" s="2" t="s">
        <v>206</v>
      </c>
      <c r="B16" s="1" t="s">
        <v>102</v>
      </c>
      <c r="C16" s="1">
        <v>303770.0</v>
      </c>
      <c r="D16" s="1">
        <v>13940.0</v>
      </c>
      <c r="E16" s="1" t="s">
        <v>207</v>
      </c>
      <c r="F16" s="1" t="s">
        <v>208</v>
      </c>
      <c r="G16" s="1" t="s">
        <v>209</v>
      </c>
      <c r="H16" s="1" t="s">
        <v>210</v>
      </c>
      <c r="I16" s="1">
        <v>16700.0</v>
      </c>
      <c r="J16" s="1" t="s">
        <v>211</v>
      </c>
      <c r="K16" s="1" t="s">
        <v>212</v>
      </c>
      <c r="L16" s="1" t="s">
        <v>213</v>
      </c>
      <c r="M16" s="1" t="s">
        <v>214</v>
      </c>
      <c r="N16" s="1" t="s">
        <v>215</v>
      </c>
      <c r="O16" s="1">
        <v>2.0</v>
      </c>
      <c r="P16" s="1" t="s">
        <v>216</v>
      </c>
      <c r="Q16" s="1" t="s">
        <v>217</v>
      </c>
      <c r="R16" s="1" t="s">
        <v>218</v>
      </c>
      <c r="S16" s="1" t="s">
        <v>219</v>
      </c>
      <c r="T16" s="1" t="s">
        <v>220</v>
      </c>
    </row>
    <row r="17" ht="14.25" customHeight="1">
      <c r="A17" s="2" t="s">
        <v>221</v>
      </c>
      <c r="B17" s="1" t="s">
        <v>222</v>
      </c>
      <c r="C17" s="1">
        <v>698585.0</v>
      </c>
      <c r="D17" s="1">
        <v>665.0</v>
      </c>
      <c r="E17" s="1" t="s">
        <v>223</v>
      </c>
      <c r="F17" s="1" t="s">
        <v>224</v>
      </c>
      <c r="G17" s="1" t="s">
        <v>225</v>
      </c>
      <c r="H17" s="1" t="s">
        <v>226</v>
      </c>
      <c r="I17" s="1">
        <v>16900.0</v>
      </c>
      <c r="J17" s="1" t="s">
        <v>227</v>
      </c>
      <c r="K17" s="1" t="s">
        <v>228</v>
      </c>
      <c r="L17" s="1" t="s">
        <v>229</v>
      </c>
      <c r="M17" s="1" t="s">
        <v>230</v>
      </c>
      <c r="N17" s="1" t="s">
        <v>231</v>
      </c>
      <c r="O17" s="1">
        <v>1.0</v>
      </c>
      <c r="P17" s="1" t="s">
        <v>232</v>
      </c>
      <c r="Q17" s="1" t="s">
        <v>233</v>
      </c>
      <c r="R17" s="1" t="s">
        <v>234</v>
      </c>
      <c r="S17" s="1" t="s">
        <v>235</v>
      </c>
      <c r="T17" s="1" t="s">
        <v>236</v>
      </c>
    </row>
    <row r="18" ht="14.25" customHeight="1">
      <c r="A18" s="2" t="s">
        <v>237</v>
      </c>
      <c r="B18" s="1" t="s">
        <v>21</v>
      </c>
      <c r="C18" s="1">
        <v>1.47365352E8</v>
      </c>
      <c r="D18" s="1">
        <v>144000.0</v>
      </c>
      <c r="E18" s="1" t="s">
        <v>238</v>
      </c>
      <c r="F18" s="1" t="s">
        <v>239</v>
      </c>
      <c r="G18" s="1" t="s">
        <v>240</v>
      </c>
      <c r="H18" s="1" t="s">
        <v>241</v>
      </c>
      <c r="I18" s="1">
        <v>1900.0</v>
      </c>
      <c r="J18" s="1" t="s">
        <v>242</v>
      </c>
      <c r="K18" s="1" t="s">
        <v>243</v>
      </c>
      <c r="L18" s="1" t="s">
        <v>244</v>
      </c>
      <c r="M18" s="1" t="s">
        <v>245</v>
      </c>
      <c r="N18" s="1" t="s">
        <v>246</v>
      </c>
      <c r="O18" s="1">
        <v>2.0</v>
      </c>
      <c r="P18" s="1" t="s">
        <v>247</v>
      </c>
      <c r="Q18" s="1" t="s">
        <v>248</v>
      </c>
      <c r="R18" s="1" t="s">
        <v>249</v>
      </c>
      <c r="S18" s="1" t="s">
        <v>250</v>
      </c>
      <c r="T18" s="1" t="s">
        <v>251</v>
      </c>
    </row>
    <row r="19" ht="14.25" customHeight="1">
      <c r="A19" s="2" t="s">
        <v>252</v>
      </c>
      <c r="B19" s="1" t="s">
        <v>102</v>
      </c>
      <c r="C19" s="1">
        <v>279912.0</v>
      </c>
      <c r="D19" s="1">
        <v>431.0</v>
      </c>
      <c r="E19" s="1" t="s">
        <v>253</v>
      </c>
      <c r="F19" s="1" t="s">
        <v>254</v>
      </c>
      <c r="G19" s="1" t="s">
        <v>255</v>
      </c>
      <c r="H19" s="1" t="s">
        <v>256</v>
      </c>
      <c r="I19" s="1">
        <v>15700.0</v>
      </c>
      <c r="J19" s="1" t="s">
        <v>257</v>
      </c>
      <c r="K19" s="1" t="s">
        <v>258</v>
      </c>
      <c r="L19" s="1" t="s">
        <v>259</v>
      </c>
      <c r="M19" s="1" t="s">
        <v>260</v>
      </c>
      <c r="N19" s="1" t="s">
        <v>261</v>
      </c>
      <c r="O19" s="1">
        <v>2.0</v>
      </c>
      <c r="P19" s="1" t="s">
        <v>262</v>
      </c>
      <c r="Q19" s="1" t="s">
        <v>263</v>
      </c>
      <c r="R19" s="1" t="s">
        <v>264</v>
      </c>
      <c r="S19" s="1" t="s">
        <v>265</v>
      </c>
      <c r="T19" s="1" t="s">
        <v>112</v>
      </c>
    </row>
    <row r="20" ht="14.25" customHeight="1">
      <c r="A20" s="2" t="s">
        <v>266</v>
      </c>
      <c r="B20" s="1" t="s">
        <v>142</v>
      </c>
      <c r="C20" s="1">
        <v>1.0293011E7</v>
      </c>
      <c r="D20" s="1">
        <v>207600.0</v>
      </c>
      <c r="E20" s="1" t="s">
        <v>267</v>
      </c>
      <c r="F20" s="1" t="s">
        <v>23</v>
      </c>
      <c r="G20" s="1" t="s">
        <v>268</v>
      </c>
      <c r="H20" s="1" t="s">
        <v>269</v>
      </c>
      <c r="I20" s="1">
        <v>6100.0</v>
      </c>
      <c r="J20" s="1" t="s">
        <v>270</v>
      </c>
      <c r="K20" s="1" t="s">
        <v>271</v>
      </c>
      <c r="L20" s="1" t="s">
        <v>272</v>
      </c>
      <c r="M20" s="1" t="s">
        <v>64</v>
      </c>
      <c r="N20" s="1" t="s">
        <v>273</v>
      </c>
      <c r="O20" s="1">
        <v>4.0</v>
      </c>
      <c r="P20" s="1" t="s">
        <v>274</v>
      </c>
      <c r="Q20" s="1" t="s">
        <v>275</v>
      </c>
      <c r="R20" s="1" t="s">
        <v>276</v>
      </c>
      <c r="S20" s="1" t="s">
        <v>277</v>
      </c>
      <c r="T20" s="1" t="s">
        <v>278</v>
      </c>
    </row>
    <row r="21" ht="14.25" customHeight="1">
      <c r="A21" s="2" t="s">
        <v>279</v>
      </c>
      <c r="B21" s="1" t="s">
        <v>77</v>
      </c>
      <c r="C21" s="1">
        <v>1.0379067E7</v>
      </c>
      <c r="D21" s="1">
        <v>30528.0</v>
      </c>
      <c r="E21" s="1" t="s">
        <v>280</v>
      </c>
      <c r="F21" s="1" t="s">
        <v>29</v>
      </c>
      <c r="G21" s="1" t="s">
        <v>281</v>
      </c>
      <c r="H21" s="1" t="s">
        <v>282</v>
      </c>
      <c r="I21" s="1">
        <v>29100.0</v>
      </c>
      <c r="J21" s="1" t="s">
        <v>183</v>
      </c>
      <c r="K21" s="1" t="s">
        <v>283</v>
      </c>
      <c r="L21" s="1" t="s">
        <v>145</v>
      </c>
      <c r="M21" s="1" t="s">
        <v>214</v>
      </c>
      <c r="N21" s="1" t="s">
        <v>284</v>
      </c>
      <c r="O21" s="1">
        <v>3.0</v>
      </c>
      <c r="P21" s="1" t="s">
        <v>285</v>
      </c>
      <c r="Q21" s="1" t="s">
        <v>286</v>
      </c>
      <c r="R21" s="1" t="s">
        <v>287</v>
      </c>
      <c r="S21" s="1" t="s">
        <v>34</v>
      </c>
      <c r="T21" s="1" t="s">
        <v>288</v>
      </c>
    </row>
    <row r="22" ht="14.25" customHeight="1">
      <c r="A22" s="2" t="s">
        <v>289</v>
      </c>
      <c r="B22" s="1" t="s">
        <v>102</v>
      </c>
      <c r="C22" s="1">
        <v>287730.0</v>
      </c>
      <c r="D22" s="1">
        <v>22966.0</v>
      </c>
      <c r="E22" s="1" t="s">
        <v>256</v>
      </c>
      <c r="F22" s="1" t="s">
        <v>290</v>
      </c>
      <c r="G22" s="1">
        <v>0.0</v>
      </c>
      <c r="H22" s="1" t="s">
        <v>291</v>
      </c>
      <c r="I22" s="1">
        <v>4900.0</v>
      </c>
      <c r="J22" s="1" t="s">
        <v>292</v>
      </c>
      <c r="K22" s="1" t="s">
        <v>293</v>
      </c>
      <c r="L22" s="1" t="s">
        <v>294</v>
      </c>
      <c r="M22" s="1" t="s">
        <v>295</v>
      </c>
      <c r="N22" s="1" t="s">
        <v>296</v>
      </c>
      <c r="O22" s="1">
        <v>2.0</v>
      </c>
      <c r="P22" s="1" t="s">
        <v>297</v>
      </c>
      <c r="Q22" s="1" t="s">
        <v>298</v>
      </c>
      <c r="R22" s="1" t="s">
        <v>299</v>
      </c>
      <c r="S22" s="1" t="s">
        <v>300</v>
      </c>
      <c r="T22" s="1" t="s">
        <v>301</v>
      </c>
    </row>
    <row r="23" ht="14.25" customHeight="1">
      <c r="A23" s="2" t="s">
        <v>302</v>
      </c>
      <c r="B23" s="1" t="s">
        <v>88</v>
      </c>
      <c r="C23" s="1">
        <v>7862944.0</v>
      </c>
      <c r="D23" s="1">
        <v>112620.0</v>
      </c>
      <c r="E23" s="1" t="s">
        <v>303</v>
      </c>
      <c r="F23" s="1" t="s">
        <v>304</v>
      </c>
      <c r="G23" s="1">
        <v>0.0</v>
      </c>
      <c r="H23" s="1">
        <v>85.0</v>
      </c>
      <c r="I23" s="1">
        <v>1100.0</v>
      </c>
      <c r="J23" s="1" t="s">
        <v>305</v>
      </c>
      <c r="K23" s="1" t="s">
        <v>89</v>
      </c>
      <c r="L23" s="1" t="s">
        <v>306</v>
      </c>
      <c r="M23" s="1" t="s">
        <v>307</v>
      </c>
      <c r="N23" s="1" t="s">
        <v>308</v>
      </c>
      <c r="O23" s="1">
        <v>2.0</v>
      </c>
      <c r="P23" s="1" t="s">
        <v>309</v>
      </c>
      <c r="Q23" s="1" t="s">
        <v>310</v>
      </c>
      <c r="R23" s="1" t="s">
        <v>277</v>
      </c>
      <c r="S23" s="1" t="s">
        <v>311</v>
      </c>
      <c r="T23" s="1" t="s">
        <v>312</v>
      </c>
    </row>
    <row r="24" ht="14.25" customHeight="1">
      <c r="A24" s="2" t="s">
        <v>313</v>
      </c>
      <c r="B24" s="1" t="s">
        <v>314</v>
      </c>
      <c r="C24" s="1">
        <v>65773.0</v>
      </c>
      <c r="D24" s="1">
        <v>53.0</v>
      </c>
      <c r="E24" s="1" t="s">
        <v>315</v>
      </c>
      <c r="F24" s="1" t="s">
        <v>316</v>
      </c>
      <c r="G24" s="1" t="s">
        <v>317</v>
      </c>
      <c r="H24" s="1" t="s">
        <v>318</v>
      </c>
      <c r="I24" s="1">
        <v>36000.0</v>
      </c>
      <c r="J24" s="1" t="s">
        <v>183</v>
      </c>
      <c r="K24" s="1" t="s">
        <v>319</v>
      </c>
      <c r="L24" s="1">
        <v>20.0</v>
      </c>
      <c r="M24" s="1">
        <v>0.0</v>
      </c>
      <c r="N24" s="1">
        <v>80.0</v>
      </c>
      <c r="O24" s="1">
        <v>2.0</v>
      </c>
      <c r="P24" s="1" t="s">
        <v>320</v>
      </c>
      <c r="Q24" s="1" t="s">
        <v>321</v>
      </c>
      <c r="R24" s="1" t="s">
        <v>287</v>
      </c>
      <c r="S24" s="1" t="s">
        <v>322</v>
      </c>
      <c r="T24" s="1" t="s">
        <v>323</v>
      </c>
    </row>
    <row r="25" ht="14.25" customHeight="1">
      <c r="A25" s="2" t="s">
        <v>324</v>
      </c>
      <c r="B25" s="1" t="s">
        <v>21</v>
      </c>
      <c r="C25" s="1">
        <v>2279723.0</v>
      </c>
      <c r="D25" s="1">
        <v>47000.0</v>
      </c>
      <c r="E25" s="1" t="s">
        <v>325</v>
      </c>
      <c r="F25" s="1" t="s">
        <v>23</v>
      </c>
      <c r="G25" s="1">
        <v>0.0</v>
      </c>
      <c r="H25" s="1" t="s">
        <v>326</v>
      </c>
      <c r="I25" s="1">
        <v>1300.0</v>
      </c>
      <c r="J25" s="1" t="s">
        <v>327</v>
      </c>
      <c r="K25" s="1" t="s">
        <v>328</v>
      </c>
      <c r="L25" s="1" t="s">
        <v>329</v>
      </c>
      <c r="M25" s="1" t="s">
        <v>330</v>
      </c>
      <c r="N25" s="1" t="s">
        <v>331</v>
      </c>
      <c r="O25" s="1">
        <v>2.0</v>
      </c>
      <c r="P25" s="1" t="s">
        <v>332</v>
      </c>
      <c r="Q25" s="1" t="s">
        <v>333</v>
      </c>
      <c r="R25" s="1" t="s">
        <v>334</v>
      </c>
      <c r="S25" s="1" t="s">
        <v>335</v>
      </c>
      <c r="T25" s="1" t="s">
        <v>336</v>
      </c>
    </row>
    <row r="26" ht="14.25" customHeight="1">
      <c r="A26" s="2" t="s">
        <v>337</v>
      </c>
      <c r="B26" s="1" t="s">
        <v>102</v>
      </c>
      <c r="C26" s="1">
        <v>8989046.0</v>
      </c>
      <c r="D26" s="1">
        <v>1098580.0</v>
      </c>
      <c r="E26" s="1" t="s">
        <v>338</v>
      </c>
      <c r="F26" s="1" t="s">
        <v>23</v>
      </c>
      <c r="G26" s="1" t="s">
        <v>339</v>
      </c>
      <c r="H26" s="1" t="s">
        <v>340</v>
      </c>
      <c r="I26" s="1">
        <v>2400.0</v>
      </c>
      <c r="J26" s="1" t="s">
        <v>341</v>
      </c>
      <c r="K26" s="1" t="s">
        <v>342</v>
      </c>
      <c r="L26" s="1" t="s">
        <v>343</v>
      </c>
      <c r="M26" s="1" t="s">
        <v>344</v>
      </c>
      <c r="N26" s="1" t="s">
        <v>345</v>
      </c>
      <c r="O26" s="1" t="s">
        <v>346</v>
      </c>
      <c r="P26" s="1" t="s">
        <v>347</v>
      </c>
      <c r="Q26" s="1" t="s">
        <v>348</v>
      </c>
      <c r="R26" s="1" t="s">
        <v>349</v>
      </c>
      <c r="S26" s="1" t="s">
        <v>350</v>
      </c>
      <c r="T26" s="1" t="s">
        <v>351</v>
      </c>
    </row>
    <row r="27" ht="14.25" customHeight="1">
      <c r="A27" s="2" t="s">
        <v>352</v>
      </c>
      <c r="B27" s="1" t="s">
        <v>36</v>
      </c>
      <c r="C27" s="1">
        <v>4498976.0</v>
      </c>
      <c r="D27" s="1">
        <v>51129.0</v>
      </c>
      <c r="E27" s="1" t="s">
        <v>353</v>
      </c>
      <c r="F27" s="1" t="s">
        <v>54</v>
      </c>
      <c r="G27" s="1" t="s">
        <v>354</v>
      </c>
      <c r="H27" s="1" t="s">
        <v>355</v>
      </c>
      <c r="I27" s="1">
        <v>6100.0</v>
      </c>
      <c r="J27" s="1"/>
      <c r="K27" s="1" t="s">
        <v>356</v>
      </c>
      <c r="L27" s="1" t="s">
        <v>357</v>
      </c>
      <c r="M27" s="1" t="s">
        <v>358</v>
      </c>
      <c r="N27" s="1" t="s">
        <v>359</v>
      </c>
      <c r="O27" s="1">
        <v>4.0</v>
      </c>
      <c r="P27" s="1" t="s">
        <v>360</v>
      </c>
      <c r="Q27" s="1" t="s">
        <v>248</v>
      </c>
      <c r="R27" s="1" t="s">
        <v>299</v>
      </c>
      <c r="S27" s="1" t="s">
        <v>361</v>
      </c>
      <c r="T27" s="1" t="s">
        <v>362</v>
      </c>
    </row>
    <row r="28" ht="14.25" customHeight="1">
      <c r="A28" s="2" t="s">
        <v>363</v>
      </c>
      <c r="B28" s="1" t="s">
        <v>88</v>
      </c>
      <c r="C28" s="1">
        <v>1639833.0</v>
      </c>
      <c r="D28" s="1">
        <v>600370.0</v>
      </c>
      <c r="E28" s="1" t="s">
        <v>364</v>
      </c>
      <c r="F28" s="1" t="s">
        <v>23</v>
      </c>
      <c r="G28" s="1">
        <v>0.0</v>
      </c>
      <c r="H28" s="1" t="s">
        <v>365</v>
      </c>
      <c r="I28" s="1">
        <v>9000.0</v>
      </c>
      <c r="J28" s="1" t="s">
        <v>366</v>
      </c>
      <c r="K28" s="1" t="s">
        <v>367</v>
      </c>
      <c r="L28" s="1" t="s">
        <v>368</v>
      </c>
      <c r="M28" s="1" t="s">
        <v>287</v>
      </c>
      <c r="N28" s="1" t="s">
        <v>369</v>
      </c>
      <c r="O28" s="1">
        <v>1.0</v>
      </c>
      <c r="P28" s="1" t="s">
        <v>370</v>
      </c>
      <c r="Q28" s="1" t="s">
        <v>371</v>
      </c>
      <c r="R28" s="1" t="s">
        <v>372</v>
      </c>
      <c r="S28" s="1" t="s">
        <v>373</v>
      </c>
      <c r="T28" s="1" t="s">
        <v>374</v>
      </c>
    </row>
    <row r="29" ht="14.25" customHeight="1">
      <c r="A29" s="2" t="s">
        <v>375</v>
      </c>
      <c r="B29" s="1" t="s">
        <v>102</v>
      </c>
      <c r="C29" s="1">
        <v>1.88078227E8</v>
      </c>
      <c r="D29" s="1">
        <v>8511965.0</v>
      </c>
      <c r="E29" s="1" t="s">
        <v>376</v>
      </c>
      <c r="F29" s="1" t="s">
        <v>377</v>
      </c>
      <c r="G29" s="1" t="s">
        <v>378</v>
      </c>
      <c r="H29" s="1" t="s">
        <v>379</v>
      </c>
      <c r="I29" s="1">
        <v>7600.0</v>
      </c>
      <c r="J29" s="1" t="s">
        <v>380</v>
      </c>
      <c r="K29" s="1" t="s">
        <v>381</v>
      </c>
      <c r="L29" s="1" t="s">
        <v>382</v>
      </c>
      <c r="M29" s="1" t="s">
        <v>220</v>
      </c>
      <c r="N29" s="1" t="s">
        <v>383</v>
      </c>
      <c r="O29" s="1">
        <v>2.0</v>
      </c>
      <c r="P29" s="1" t="s">
        <v>384</v>
      </c>
      <c r="Q29" s="1" t="s">
        <v>385</v>
      </c>
      <c r="R29" s="1" t="s">
        <v>386</v>
      </c>
      <c r="S29" s="1" t="s">
        <v>214</v>
      </c>
      <c r="T29" s="1" t="s">
        <v>387</v>
      </c>
    </row>
    <row r="30" ht="14.25" customHeight="1">
      <c r="A30" s="2" t="s">
        <v>388</v>
      </c>
      <c r="B30" s="1" t="s">
        <v>102</v>
      </c>
      <c r="C30" s="1">
        <v>23098.0</v>
      </c>
      <c r="D30" s="1">
        <v>153.0</v>
      </c>
      <c r="E30" s="1" t="s">
        <v>389</v>
      </c>
      <c r="F30" s="1" t="s">
        <v>390</v>
      </c>
      <c r="G30" s="1" t="s">
        <v>391</v>
      </c>
      <c r="H30" s="1" t="s">
        <v>392</v>
      </c>
      <c r="I30" s="1">
        <v>16000.0</v>
      </c>
      <c r="J30" s="1" t="s">
        <v>393</v>
      </c>
      <c r="K30" s="1" t="s">
        <v>394</v>
      </c>
      <c r="L30" s="1">
        <v>20.0</v>
      </c>
      <c r="M30" s="1" t="s">
        <v>395</v>
      </c>
      <c r="N30" s="1" t="s">
        <v>396</v>
      </c>
      <c r="O30" s="1">
        <v>2.0</v>
      </c>
      <c r="P30" s="1" t="s">
        <v>397</v>
      </c>
      <c r="Q30" s="1" t="s">
        <v>44</v>
      </c>
      <c r="R30" s="1" t="s">
        <v>190</v>
      </c>
      <c r="S30" s="1" t="s">
        <v>398</v>
      </c>
      <c r="T30" s="1" t="s">
        <v>399</v>
      </c>
    </row>
    <row r="31" ht="14.25" customHeight="1">
      <c r="A31" s="2" t="s">
        <v>400</v>
      </c>
      <c r="B31" s="1" t="s">
        <v>21</v>
      </c>
      <c r="C31" s="1">
        <v>379444.0</v>
      </c>
      <c r="D31" s="1">
        <v>5770.0</v>
      </c>
      <c r="E31" s="1" t="s">
        <v>401</v>
      </c>
      <c r="F31" s="1" t="s">
        <v>402</v>
      </c>
      <c r="G31" s="1" t="s">
        <v>403</v>
      </c>
      <c r="H31" s="1" t="s">
        <v>404</v>
      </c>
      <c r="I31" s="1">
        <v>18600.0</v>
      </c>
      <c r="J31" s="1" t="s">
        <v>405</v>
      </c>
      <c r="K31" s="1" t="s">
        <v>406</v>
      </c>
      <c r="L31" s="1" t="s">
        <v>407</v>
      </c>
      <c r="M31" s="1" t="s">
        <v>408</v>
      </c>
      <c r="N31" s="1" t="s">
        <v>409</v>
      </c>
      <c r="O31" s="1">
        <v>2.0</v>
      </c>
      <c r="P31" s="1" t="s">
        <v>410</v>
      </c>
      <c r="Q31" s="1" t="s">
        <v>411</v>
      </c>
      <c r="R31" s="1" t="s">
        <v>412</v>
      </c>
      <c r="S31" s="1" t="s">
        <v>413</v>
      </c>
      <c r="T31" s="1" t="s">
        <v>414</v>
      </c>
    </row>
    <row r="32" ht="14.25" customHeight="1">
      <c r="A32" s="2" t="s">
        <v>415</v>
      </c>
      <c r="B32" s="1" t="s">
        <v>36</v>
      </c>
      <c r="C32" s="1">
        <v>7385367.0</v>
      </c>
      <c r="D32" s="1">
        <v>110910.0</v>
      </c>
      <c r="E32" s="1" t="s">
        <v>416</v>
      </c>
      <c r="F32" s="1" t="s">
        <v>417</v>
      </c>
      <c r="G32" s="1" t="s">
        <v>418</v>
      </c>
      <c r="H32" s="1" t="s">
        <v>419</v>
      </c>
      <c r="I32" s="1">
        <v>7600.0</v>
      </c>
      <c r="J32" s="1" t="s">
        <v>146</v>
      </c>
      <c r="K32" s="1" t="s">
        <v>420</v>
      </c>
      <c r="L32" s="1" t="s">
        <v>421</v>
      </c>
      <c r="M32" s="1" t="s">
        <v>422</v>
      </c>
      <c r="N32" s="1" t="s">
        <v>423</v>
      </c>
      <c r="O32" s="1">
        <v>3.0</v>
      </c>
      <c r="P32" s="1" t="s">
        <v>424</v>
      </c>
      <c r="Q32" s="1" t="s">
        <v>425</v>
      </c>
      <c r="R32" s="1" t="s">
        <v>276</v>
      </c>
      <c r="S32" s="1" t="s">
        <v>191</v>
      </c>
      <c r="T32" s="1" t="s">
        <v>251</v>
      </c>
    </row>
    <row r="33" ht="14.25" customHeight="1">
      <c r="A33" s="2" t="s">
        <v>426</v>
      </c>
      <c r="B33" s="1" t="s">
        <v>88</v>
      </c>
      <c r="C33" s="1">
        <v>1.3902972E7</v>
      </c>
      <c r="D33" s="1">
        <v>274200.0</v>
      </c>
      <c r="E33" s="1" t="s">
        <v>427</v>
      </c>
      <c r="F33" s="1" t="s">
        <v>23</v>
      </c>
      <c r="G33" s="1">
        <v>0.0</v>
      </c>
      <c r="H33" s="1" t="s">
        <v>428</v>
      </c>
      <c r="I33" s="1">
        <v>1100.0</v>
      </c>
      <c r="J33" s="1" t="s">
        <v>429</v>
      </c>
      <c r="K33" s="1" t="s">
        <v>430</v>
      </c>
      <c r="L33" s="1" t="s">
        <v>431</v>
      </c>
      <c r="M33" s="1" t="s">
        <v>344</v>
      </c>
      <c r="N33" s="1" t="s">
        <v>432</v>
      </c>
      <c r="O33" s="1">
        <v>2.0</v>
      </c>
      <c r="P33" s="1" t="s">
        <v>433</v>
      </c>
      <c r="Q33" s="1" t="s">
        <v>434</v>
      </c>
      <c r="R33" s="1" t="s">
        <v>435</v>
      </c>
      <c r="S33" s="1" t="s">
        <v>436</v>
      </c>
      <c r="T33" s="1" t="s">
        <v>437</v>
      </c>
    </row>
    <row r="34" ht="14.25" customHeight="1">
      <c r="A34" s="2" t="s">
        <v>438</v>
      </c>
      <c r="B34" s="1" t="s">
        <v>21</v>
      </c>
      <c r="C34" s="1">
        <v>4.7382633E7</v>
      </c>
      <c r="D34" s="1">
        <v>678500.0</v>
      </c>
      <c r="E34" s="1" t="s">
        <v>303</v>
      </c>
      <c r="F34" s="1" t="s">
        <v>439</v>
      </c>
      <c r="G34" s="1" t="s">
        <v>440</v>
      </c>
      <c r="H34" s="1" t="s">
        <v>441</v>
      </c>
      <c r="I34" s="1">
        <v>1800.0</v>
      </c>
      <c r="J34" s="1" t="s">
        <v>442</v>
      </c>
      <c r="K34" s="1" t="s">
        <v>443</v>
      </c>
      <c r="L34" s="1" t="s">
        <v>444</v>
      </c>
      <c r="M34" s="1" t="s">
        <v>445</v>
      </c>
      <c r="N34" s="1" t="s">
        <v>446</v>
      </c>
      <c r="O34" s="1">
        <v>2.0</v>
      </c>
      <c r="P34" s="1" t="s">
        <v>447</v>
      </c>
      <c r="Q34" s="1" t="s">
        <v>448</v>
      </c>
      <c r="R34" s="1" t="s">
        <v>449</v>
      </c>
      <c r="S34" s="1" t="s">
        <v>450</v>
      </c>
      <c r="T34" s="1" t="s">
        <v>451</v>
      </c>
    </row>
    <row r="35" ht="14.25" customHeight="1">
      <c r="A35" s="2" t="s">
        <v>452</v>
      </c>
      <c r="B35" s="1" t="s">
        <v>88</v>
      </c>
      <c r="C35" s="1">
        <v>8090068.0</v>
      </c>
      <c r="D35" s="1">
        <v>27830.0</v>
      </c>
      <c r="E35" s="1" t="s">
        <v>453</v>
      </c>
      <c r="F35" s="1" t="s">
        <v>23</v>
      </c>
      <c r="G35" s="1" t="s">
        <v>454</v>
      </c>
      <c r="H35" s="1" t="s">
        <v>455</v>
      </c>
      <c r="I35" s="1">
        <v>600.0</v>
      </c>
      <c r="J35" s="1" t="s">
        <v>456</v>
      </c>
      <c r="K35" s="1" t="s">
        <v>457</v>
      </c>
      <c r="L35" s="1" t="s">
        <v>458</v>
      </c>
      <c r="M35" s="1" t="s">
        <v>275</v>
      </c>
      <c r="N35" s="1" t="s">
        <v>459</v>
      </c>
      <c r="O35" s="1">
        <v>2.0</v>
      </c>
      <c r="P35" s="1" t="s">
        <v>460</v>
      </c>
      <c r="Q35" s="1" t="s">
        <v>461</v>
      </c>
      <c r="R35" s="1" t="s">
        <v>462</v>
      </c>
      <c r="S35" s="1" t="s">
        <v>463</v>
      </c>
      <c r="T35" s="1" t="s">
        <v>464</v>
      </c>
    </row>
    <row r="36" ht="14.25" customHeight="1">
      <c r="A36" s="2" t="s">
        <v>465</v>
      </c>
      <c r="B36" s="1" t="s">
        <v>21</v>
      </c>
      <c r="C36" s="1">
        <v>1.3881427E7</v>
      </c>
      <c r="D36" s="1">
        <v>181040.0</v>
      </c>
      <c r="E36" s="1" t="s">
        <v>466</v>
      </c>
      <c r="F36" s="1" t="s">
        <v>34</v>
      </c>
      <c r="G36" s="1">
        <v>0.0</v>
      </c>
      <c r="H36" s="1" t="s">
        <v>467</v>
      </c>
      <c r="I36" s="1">
        <v>1900.0</v>
      </c>
      <c r="J36" s="1" t="s">
        <v>468</v>
      </c>
      <c r="K36" s="1" t="s">
        <v>169</v>
      </c>
      <c r="L36" s="1" t="s">
        <v>469</v>
      </c>
      <c r="M36" s="1" t="s">
        <v>129</v>
      </c>
      <c r="N36" s="1" t="s">
        <v>470</v>
      </c>
      <c r="O36" s="1">
        <v>2.0</v>
      </c>
      <c r="P36" s="1" t="s">
        <v>471</v>
      </c>
      <c r="Q36" s="1" t="s">
        <v>472</v>
      </c>
      <c r="R36" s="1" t="s">
        <v>473</v>
      </c>
      <c r="S36" s="1" t="s">
        <v>474</v>
      </c>
      <c r="T36" s="1" t="s">
        <v>473</v>
      </c>
    </row>
    <row r="37" ht="14.25" customHeight="1">
      <c r="A37" s="2" t="s">
        <v>475</v>
      </c>
      <c r="B37" s="1" t="s">
        <v>88</v>
      </c>
      <c r="C37" s="1">
        <v>1.7340702E7</v>
      </c>
      <c r="D37" s="1">
        <v>475440.0</v>
      </c>
      <c r="E37" s="1" t="s">
        <v>476</v>
      </c>
      <c r="F37" s="1" t="s">
        <v>477</v>
      </c>
      <c r="G37" s="1">
        <v>0.0</v>
      </c>
      <c r="H37" s="1" t="s">
        <v>478</v>
      </c>
      <c r="I37" s="1">
        <v>1800.0</v>
      </c>
      <c r="J37" s="1" t="s">
        <v>479</v>
      </c>
      <c r="K37" s="1" t="s">
        <v>480</v>
      </c>
      <c r="L37" s="1" t="s">
        <v>481</v>
      </c>
      <c r="M37" s="1" t="s">
        <v>482</v>
      </c>
      <c r="N37" s="1" t="s">
        <v>483</v>
      </c>
      <c r="O37" s="1" t="s">
        <v>346</v>
      </c>
      <c r="P37" s="1" t="s">
        <v>484</v>
      </c>
      <c r="Q37" s="1" t="s">
        <v>485</v>
      </c>
      <c r="R37" s="1" t="s">
        <v>486</v>
      </c>
      <c r="S37" s="1" t="s">
        <v>487</v>
      </c>
      <c r="T37" s="1" t="s">
        <v>488</v>
      </c>
    </row>
    <row r="38" ht="14.25" customHeight="1">
      <c r="A38" s="2" t="s">
        <v>489</v>
      </c>
      <c r="B38" s="1" t="s">
        <v>314</v>
      </c>
      <c r="C38" s="1">
        <v>3.3098932E7</v>
      </c>
      <c r="D38" s="1">
        <v>9984670.0</v>
      </c>
      <c r="E38" s="1" t="s">
        <v>490</v>
      </c>
      <c r="F38" s="1" t="s">
        <v>491</v>
      </c>
      <c r="G38" s="1" t="s">
        <v>492</v>
      </c>
      <c r="H38" s="1" t="s">
        <v>493</v>
      </c>
      <c r="I38" s="1">
        <v>29800.0</v>
      </c>
      <c r="J38" s="1" t="s">
        <v>72</v>
      </c>
      <c r="K38" s="1" t="s">
        <v>494</v>
      </c>
      <c r="L38" s="1" t="s">
        <v>495</v>
      </c>
      <c r="M38" s="1" t="s">
        <v>496</v>
      </c>
      <c r="N38" s="1" t="s">
        <v>497</v>
      </c>
      <c r="O38" s="1"/>
      <c r="P38" s="1" t="s">
        <v>498</v>
      </c>
      <c r="Q38" s="1" t="s">
        <v>93</v>
      </c>
      <c r="R38" s="1" t="s">
        <v>499</v>
      </c>
      <c r="S38" s="1" t="s">
        <v>500</v>
      </c>
      <c r="T38" s="1" t="s">
        <v>501</v>
      </c>
    </row>
    <row r="39" ht="14.25" customHeight="1">
      <c r="A39" s="2" t="s">
        <v>502</v>
      </c>
      <c r="B39" s="1" t="s">
        <v>88</v>
      </c>
      <c r="C39" s="1">
        <v>420979.0</v>
      </c>
      <c r="D39" s="1">
        <v>4033.0</v>
      </c>
      <c r="E39" s="1" t="s">
        <v>503</v>
      </c>
      <c r="F39" s="1" t="s">
        <v>504</v>
      </c>
      <c r="G39" s="1" t="s">
        <v>505</v>
      </c>
      <c r="H39" s="1" t="s">
        <v>506</v>
      </c>
      <c r="I39" s="1">
        <v>1400.0</v>
      </c>
      <c r="J39" s="1" t="s">
        <v>507</v>
      </c>
      <c r="K39" s="1" t="s">
        <v>508</v>
      </c>
      <c r="L39" s="1" t="s">
        <v>509</v>
      </c>
      <c r="M39" s="1" t="s">
        <v>510</v>
      </c>
      <c r="N39" s="1" t="s">
        <v>511</v>
      </c>
      <c r="O39" s="1">
        <v>3.0</v>
      </c>
      <c r="P39" s="1" t="s">
        <v>512</v>
      </c>
      <c r="Q39" s="1" t="s">
        <v>174</v>
      </c>
      <c r="R39" s="1" t="s">
        <v>513</v>
      </c>
      <c r="S39" s="1" t="s">
        <v>514</v>
      </c>
      <c r="T39" s="1" t="s">
        <v>515</v>
      </c>
    </row>
    <row r="40" ht="14.25" customHeight="1">
      <c r="A40" s="2" t="s">
        <v>516</v>
      </c>
      <c r="B40" s="1" t="s">
        <v>102</v>
      </c>
      <c r="C40" s="1">
        <v>45436.0</v>
      </c>
      <c r="D40" s="1">
        <v>262.0</v>
      </c>
      <c r="E40" s="1" t="s">
        <v>517</v>
      </c>
      <c r="F40" s="1" t="s">
        <v>518</v>
      </c>
      <c r="G40" s="1" t="s">
        <v>519</v>
      </c>
      <c r="H40" s="1" t="s">
        <v>520</v>
      </c>
      <c r="I40" s="1">
        <v>35000.0</v>
      </c>
      <c r="J40" s="1" t="s">
        <v>183</v>
      </c>
      <c r="K40" s="1" t="s">
        <v>521</v>
      </c>
      <c r="L40" s="1" t="s">
        <v>522</v>
      </c>
      <c r="M40" s="1">
        <v>0.0</v>
      </c>
      <c r="N40" s="1" t="s">
        <v>523</v>
      </c>
      <c r="O40" s="1">
        <v>2.0</v>
      </c>
      <c r="P40" s="1" t="s">
        <v>524</v>
      </c>
      <c r="Q40" s="1" t="s">
        <v>525</v>
      </c>
      <c r="R40" s="1" t="s">
        <v>526</v>
      </c>
      <c r="S40" s="1" t="s">
        <v>527</v>
      </c>
      <c r="T40" s="1" t="s">
        <v>528</v>
      </c>
    </row>
    <row r="41" ht="14.25" customHeight="1">
      <c r="A41" s="2" t="s">
        <v>529</v>
      </c>
      <c r="B41" s="1" t="s">
        <v>88</v>
      </c>
      <c r="C41" s="1">
        <v>4303356.0</v>
      </c>
      <c r="D41" s="1">
        <v>622984.0</v>
      </c>
      <c r="E41" s="1" t="s">
        <v>530</v>
      </c>
      <c r="F41" s="1" t="s">
        <v>23</v>
      </c>
      <c r="G41" s="1">
        <v>0.0</v>
      </c>
      <c r="H41" s="1">
        <v>91.0</v>
      </c>
      <c r="I41" s="1">
        <v>1100.0</v>
      </c>
      <c r="J41" s="1" t="s">
        <v>531</v>
      </c>
      <c r="K41" s="1" t="s">
        <v>149</v>
      </c>
      <c r="L41" s="1" t="s">
        <v>532</v>
      </c>
      <c r="M41" s="1" t="s">
        <v>533</v>
      </c>
      <c r="N41" s="1" t="s">
        <v>534</v>
      </c>
      <c r="O41" s="1">
        <v>2.0</v>
      </c>
      <c r="P41" s="1" t="s">
        <v>535</v>
      </c>
      <c r="Q41" s="1" t="s">
        <v>536</v>
      </c>
      <c r="R41" s="1" t="s">
        <v>362</v>
      </c>
      <c r="S41" s="1" t="s">
        <v>537</v>
      </c>
      <c r="T41" s="1" t="s">
        <v>59</v>
      </c>
    </row>
    <row r="42" ht="14.25" customHeight="1">
      <c r="A42" s="2" t="s">
        <v>538</v>
      </c>
      <c r="B42" s="1" t="s">
        <v>88</v>
      </c>
      <c r="C42" s="1">
        <v>9944201.0</v>
      </c>
      <c r="D42" s="1">
        <v>1284000.0</v>
      </c>
      <c r="E42" s="1" t="s">
        <v>539</v>
      </c>
      <c r="F42" s="1" t="s">
        <v>23</v>
      </c>
      <c r="G42" s="1" t="s">
        <v>540</v>
      </c>
      <c r="H42" s="1" t="s">
        <v>541</v>
      </c>
      <c r="I42" s="1">
        <v>1200.0</v>
      </c>
      <c r="J42" s="1" t="s">
        <v>542</v>
      </c>
      <c r="K42" s="1" t="s">
        <v>543</v>
      </c>
      <c r="L42" s="1" t="s">
        <v>544</v>
      </c>
      <c r="M42" s="1" t="s">
        <v>496</v>
      </c>
      <c r="N42" s="1" t="s">
        <v>545</v>
      </c>
      <c r="O42" s="1">
        <v>2.0</v>
      </c>
      <c r="P42" s="1" t="s">
        <v>546</v>
      </c>
      <c r="Q42" s="1" t="s">
        <v>547</v>
      </c>
      <c r="R42" s="1" t="s">
        <v>548</v>
      </c>
      <c r="S42" s="1" t="s">
        <v>549</v>
      </c>
      <c r="T42" s="1" t="s">
        <v>550</v>
      </c>
    </row>
    <row r="43" ht="14.25" customHeight="1">
      <c r="A43" s="2" t="s">
        <v>551</v>
      </c>
      <c r="B43" s="1" t="s">
        <v>102</v>
      </c>
      <c r="C43" s="1">
        <v>1.6134219E7</v>
      </c>
      <c r="D43" s="1">
        <v>756950.0</v>
      </c>
      <c r="E43" s="1" t="s">
        <v>552</v>
      </c>
      <c r="F43" s="1" t="s">
        <v>553</v>
      </c>
      <c r="G43" s="1">
        <v>0.0</v>
      </c>
      <c r="H43" s="1" t="s">
        <v>554</v>
      </c>
      <c r="I43" s="1">
        <v>9900.0</v>
      </c>
      <c r="J43" s="1" t="s">
        <v>555</v>
      </c>
      <c r="K43" s="1" t="s">
        <v>556</v>
      </c>
      <c r="L43" s="1" t="s">
        <v>557</v>
      </c>
      <c r="M43" s="1" t="s">
        <v>558</v>
      </c>
      <c r="N43" s="1" t="s">
        <v>559</v>
      </c>
      <c r="O43" s="1">
        <v>3.0</v>
      </c>
      <c r="P43" s="1" t="s">
        <v>560</v>
      </c>
      <c r="Q43" s="1" t="s">
        <v>561</v>
      </c>
      <c r="R43" s="1" t="s">
        <v>264</v>
      </c>
      <c r="S43" s="1" t="s">
        <v>562</v>
      </c>
      <c r="T43" s="1" t="s">
        <v>563</v>
      </c>
    </row>
    <row r="44" ht="14.25" customHeight="1">
      <c r="A44" s="2" t="s">
        <v>564</v>
      </c>
      <c r="B44" s="1" t="s">
        <v>21</v>
      </c>
      <c r="C44" s="1">
        <v>1.313973713E9</v>
      </c>
      <c r="D44" s="1">
        <v>9596960.0</v>
      </c>
      <c r="E44" s="1" t="s">
        <v>565</v>
      </c>
      <c r="F44" s="1" t="s">
        <v>566</v>
      </c>
      <c r="G44" s="1" t="s">
        <v>567</v>
      </c>
      <c r="H44" s="1" t="s">
        <v>568</v>
      </c>
      <c r="I44" s="1">
        <v>5000.0</v>
      </c>
      <c r="J44" s="1" t="s">
        <v>569</v>
      </c>
      <c r="K44" s="1" t="s">
        <v>570</v>
      </c>
      <c r="L44" s="1" t="s">
        <v>571</v>
      </c>
      <c r="M44" s="1" t="s">
        <v>572</v>
      </c>
      <c r="N44" s="1" t="s">
        <v>573</v>
      </c>
      <c r="O44" s="1" t="s">
        <v>346</v>
      </c>
      <c r="P44" s="1" t="s">
        <v>574</v>
      </c>
      <c r="Q44" s="1" t="s">
        <v>575</v>
      </c>
      <c r="R44" s="1" t="s">
        <v>576</v>
      </c>
      <c r="S44" s="1" t="s">
        <v>577</v>
      </c>
      <c r="T44" s="1" t="s">
        <v>414</v>
      </c>
    </row>
    <row r="45" ht="14.25" customHeight="1">
      <c r="A45" s="2" t="s">
        <v>578</v>
      </c>
      <c r="B45" s="1" t="s">
        <v>102</v>
      </c>
      <c r="C45" s="1">
        <v>4.3593035E7</v>
      </c>
      <c r="D45" s="1">
        <v>1138910.0</v>
      </c>
      <c r="E45" s="1" t="s">
        <v>579</v>
      </c>
      <c r="F45" s="1" t="s">
        <v>439</v>
      </c>
      <c r="G45" s="1" t="s">
        <v>255</v>
      </c>
      <c r="H45" s="1" t="s">
        <v>580</v>
      </c>
      <c r="I45" s="1">
        <v>6300.0</v>
      </c>
      <c r="J45" s="1" t="s">
        <v>581</v>
      </c>
      <c r="K45" s="1" t="s">
        <v>582</v>
      </c>
      <c r="L45" s="1" t="s">
        <v>583</v>
      </c>
      <c r="M45" s="1" t="s">
        <v>584</v>
      </c>
      <c r="N45" s="1" t="s">
        <v>585</v>
      </c>
      <c r="O45" s="1">
        <v>2.0</v>
      </c>
      <c r="P45" s="1" t="s">
        <v>586</v>
      </c>
      <c r="Q45" s="1" t="s">
        <v>587</v>
      </c>
      <c r="R45" s="1" t="s">
        <v>576</v>
      </c>
      <c r="S45" s="1" t="s">
        <v>588</v>
      </c>
      <c r="T45" s="1" t="s">
        <v>589</v>
      </c>
    </row>
    <row r="46" ht="14.25" customHeight="1">
      <c r="A46" s="2" t="s">
        <v>590</v>
      </c>
      <c r="B46" s="1" t="s">
        <v>88</v>
      </c>
      <c r="C46" s="1">
        <v>690948.0</v>
      </c>
      <c r="D46" s="1">
        <v>2170.0</v>
      </c>
      <c r="E46" s="1" t="s">
        <v>591</v>
      </c>
      <c r="F46" s="1" t="s">
        <v>592</v>
      </c>
      <c r="G46" s="1">
        <v>0.0</v>
      </c>
      <c r="H46" s="1" t="s">
        <v>593</v>
      </c>
      <c r="I46" s="1">
        <v>700.0</v>
      </c>
      <c r="J46" s="1" t="s">
        <v>594</v>
      </c>
      <c r="K46" s="1" t="s">
        <v>595</v>
      </c>
      <c r="L46" s="1" t="s">
        <v>596</v>
      </c>
      <c r="M46" s="1" t="s">
        <v>597</v>
      </c>
      <c r="N46" s="1" t="s">
        <v>598</v>
      </c>
      <c r="O46" s="1">
        <v>2.0</v>
      </c>
      <c r="P46" s="1" t="s">
        <v>599</v>
      </c>
      <c r="Q46" s="1" t="s">
        <v>338</v>
      </c>
      <c r="R46" s="1" t="s">
        <v>214</v>
      </c>
      <c r="S46" s="1" t="s">
        <v>54</v>
      </c>
      <c r="T46" s="1" t="s">
        <v>600</v>
      </c>
    </row>
    <row r="47" ht="14.25" customHeight="1">
      <c r="A47" s="1" t="s">
        <v>601</v>
      </c>
      <c r="B47" s="1" t="s">
        <v>88</v>
      </c>
      <c r="C47" s="1">
        <v>6.2660551E7</v>
      </c>
      <c r="D47" s="1">
        <v>2345410.0</v>
      </c>
      <c r="E47" s="1" t="s">
        <v>602</v>
      </c>
      <c r="F47" s="1" t="s">
        <v>23</v>
      </c>
      <c r="G47" s="1">
        <v>0.0</v>
      </c>
      <c r="H47" s="1" t="s">
        <v>603</v>
      </c>
      <c r="I47" s="1">
        <v>700.0</v>
      </c>
      <c r="J47" s="1" t="s">
        <v>604</v>
      </c>
      <c r="K47" s="1" t="s">
        <v>537</v>
      </c>
      <c r="L47" s="1" t="s">
        <v>358</v>
      </c>
      <c r="M47" s="1" t="s">
        <v>351</v>
      </c>
      <c r="N47" s="1" t="s">
        <v>605</v>
      </c>
      <c r="O47" s="1">
        <v>2.0</v>
      </c>
      <c r="P47" s="1" t="s">
        <v>606</v>
      </c>
      <c r="Q47" s="1" t="s">
        <v>607</v>
      </c>
      <c r="R47" s="1" t="s">
        <v>362</v>
      </c>
      <c r="S47" s="1" t="s">
        <v>304</v>
      </c>
      <c r="T47" s="1" t="s">
        <v>170</v>
      </c>
    </row>
    <row r="48" ht="14.25" customHeight="1">
      <c r="A48" s="2" t="s">
        <v>608</v>
      </c>
      <c r="B48" s="1" t="s">
        <v>88</v>
      </c>
      <c r="C48" s="1">
        <v>3702314.0</v>
      </c>
      <c r="D48" s="1">
        <v>342000.0</v>
      </c>
      <c r="E48" s="1" t="s">
        <v>609</v>
      </c>
      <c r="F48" s="1" t="s">
        <v>610</v>
      </c>
      <c r="G48" s="1" t="s">
        <v>611</v>
      </c>
      <c r="H48" s="1" t="s">
        <v>612</v>
      </c>
      <c r="I48" s="1">
        <v>700.0</v>
      </c>
      <c r="J48" s="1" t="s">
        <v>613</v>
      </c>
      <c r="K48" s="1" t="s">
        <v>614</v>
      </c>
      <c r="L48" s="1" t="s">
        <v>615</v>
      </c>
      <c r="M48" s="1" t="s">
        <v>90</v>
      </c>
      <c r="N48" s="1" t="s">
        <v>616</v>
      </c>
      <c r="O48" s="1">
        <v>2.0</v>
      </c>
      <c r="P48" s="1" t="s">
        <v>617</v>
      </c>
      <c r="Q48" s="1" t="s">
        <v>618</v>
      </c>
      <c r="R48" s="1" t="s">
        <v>398</v>
      </c>
      <c r="S48" s="1" t="s">
        <v>407</v>
      </c>
      <c r="T48" s="1" t="s">
        <v>619</v>
      </c>
    </row>
    <row r="49" ht="14.25" customHeight="1">
      <c r="A49" s="2" t="s">
        <v>620</v>
      </c>
      <c r="B49" s="1" t="s">
        <v>67</v>
      </c>
      <c r="C49" s="1">
        <v>21388.0</v>
      </c>
      <c r="D49" s="1">
        <v>240.0</v>
      </c>
      <c r="E49" s="1" t="s">
        <v>227</v>
      </c>
      <c r="F49" s="1" t="s">
        <v>621</v>
      </c>
      <c r="G49" s="1"/>
      <c r="H49" s="1"/>
      <c r="I49" s="1">
        <v>5000.0</v>
      </c>
      <c r="J49" s="1" t="s">
        <v>107</v>
      </c>
      <c r="K49" s="1" t="s">
        <v>622</v>
      </c>
      <c r="L49" s="1" t="s">
        <v>623</v>
      </c>
      <c r="M49" s="1" t="s">
        <v>624</v>
      </c>
      <c r="N49" s="1" t="s">
        <v>625</v>
      </c>
      <c r="O49" s="1">
        <v>2.0</v>
      </c>
      <c r="P49" s="1">
        <v>21.0</v>
      </c>
      <c r="Q49" s="1"/>
      <c r="R49" s="1" t="s">
        <v>626</v>
      </c>
      <c r="S49" s="1" t="s">
        <v>98</v>
      </c>
      <c r="T49" s="1" t="s">
        <v>627</v>
      </c>
    </row>
    <row r="50" ht="14.25" customHeight="1">
      <c r="A50" s="2" t="s">
        <v>628</v>
      </c>
      <c r="B50" s="1" t="s">
        <v>102</v>
      </c>
      <c r="C50" s="1">
        <v>4075261.0</v>
      </c>
      <c r="D50" s="1">
        <v>51100.0</v>
      </c>
      <c r="E50" s="1" t="s">
        <v>366</v>
      </c>
      <c r="F50" s="1" t="s">
        <v>629</v>
      </c>
      <c r="G50" s="1" t="s">
        <v>615</v>
      </c>
      <c r="H50" s="1" t="s">
        <v>630</v>
      </c>
      <c r="I50" s="1">
        <v>9100.0</v>
      </c>
      <c r="J50" s="1" t="s">
        <v>631</v>
      </c>
      <c r="K50" s="1" t="s">
        <v>632</v>
      </c>
      <c r="L50" s="1" t="s">
        <v>633</v>
      </c>
      <c r="M50" s="1" t="s">
        <v>634</v>
      </c>
      <c r="N50" s="1" t="s">
        <v>635</v>
      </c>
      <c r="O50" s="1">
        <v>2.0</v>
      </c>
      <c r="P50" s="1" t="s">
        <v>636</v>
      </c>
      <c r="Q50" s="1" t="s">
        <v>637</v>
      </c>
      <c r="R50" s="1" t="s">
        <v>638</v>
      </c>
      <c r="S50" s="1" t="s">
        <v>639</v>
      </c>
      <c r="T50" s="1" t="s">
        <v>640</v>
      </c>
    </row>
    <row r="51" ht="14.25" customHeight="1">
      <c r="A51" s="2" t="s">
        <v>641</v>
      </c>
      <c r="B51" s="1" t="s">
        <v>88</v>
      </c>
      <c r="C51" s="1">
        <v>1.7654843E7</v>
      </c>
      <c r="D51" s="1">
        <v>322460.0</v>
      </c>
      <c r="E51" s="1" t="s">
        <v>642</v>
      </c>
      <c r="F51" s="1" t="s">
        <v>265</v>
      </c>
      <c r="G51" s="1" t="s">
        <v>643</v>
      </c>
      <c r="H51" s="1" t="s">
        <v>644</v>
      </c>
      <c r="I51" s="1">
        <v>1400.0</v>
      </c>
      <c r="J51" s="1" t="s">
        <v>645</v>
      </c>
      <c r="K51" s="1" t="s">
        <v>646</v>
      </c>
      <c r="L51" s="1" t="s">
        <v>202</v>
      </c>
      <c r="M51" s="1" t="s">
        <v>647</v>
      </c>
      <c r="N51" s="1" t="s">
        <v>648</v>
      </c>
      <c r="O51" s="1">
        <v>2.0</v>
      </c>
      <c r="P51" s="1" t="s">
        <v>649</v>
      </c>
      <c r="Q51" s="1" t="s">
        <v>650</v>
      </c>
      <c r="R51" s="1" t="s">
        <v>651</v>
      </c>
      <c r="S51" s="1" t="s">
        <v>652</v>
      </c>
      <c r="T51" s="1" t="s">
        <v>362</v>
      </c>
    </row>
    <row r="52" ht="14.25" customHeight="1">
      <c r="A52" s="2" t="s">
        <v>653</v>
      </c>
      <c r="B52" s="1" t="s">
        <v>36</v>
      </c>
      <c r="C52" s="1">
        <v>4494749.0</v>
      </c>
      <c r="D52" s="1">
        <v>56542.0</v>
      </c>
      <c r="E52" s="1" t="s">
        <v>654</v>
      </c>
      <c r="F52" s="1" t="s">
        <v>655</v>
      </c>
      <c r="G52" s="1" t="s">
        <v>656</v>
      </c>
      <c r="H52" s="1" t="s">
        <v>657</v>
      </c>
      <c r="I52" s="1">
        <v>10600.0</v>
      </c>
      <c r="J52" s="1" t="s">
        <v>658</v>
      </c>
      <c r="K52" s="1" t="s">
        <v>659</v>
      </c>
      <c r="L52" s="1" t="s">
        <v>660</v>
      </c>
      <c r="M52" s="1" t="s">
        <v>661</v>
      </c>
      <c r="N52" s="1" t="s">
        <v>662</v>
      </c>
      <c r="O52" s="1"/>
      <c r="P52" s="1" t="s">
        <v>663</v>
      </c>
      <c r="Q52" s="1" t="s">
        <v>664</v>
      </c>
      <c r="R52" s="1" t="s">
        <v>219</v>
      </c>
      <c r="S52" s="1" t="s">
        <v>361</v>
      </c>
      <c r="T52" s="1" t="s">
        <v>665</v>
      </c>
    </row>
    <row r="53" ht="14.25" customHeight="1">
      <c r="A53" s="2" t="s">
        <v>666</v>
      </c>
      <c r="B53" s="1" t="s">
        <v>102</v>
      </c>
      <c r="C53" s="1">
        <v>1.138282E7</v>
      </c>
      <c r="D53" s="1">
        <v>110860.0</v>
      </c>
      <c r="E53" s="1" t="s">
        <v>667</v>
      </c>
      <c r="F53" s="1" t="s">
        <v>668</v>
      </c>
      <c r="G53" s="1" t="s">
        <v>669</v>
      </c>
      <c r="H53" s="1" t="s">
        <v>670</v>
      </c>
      <c r="I53" s="1">
        <v>2900.0</v>
      </c>
      <c r="J53" s="1" t="s">
        <v>72</v>
      </c>
      <c r="K53" s="1" t="s">
        <v>671</v>
      </c>
      <c r="L53" s="1" t="s">
        <v>672</v>
      </c>
      <c r="M53" s="1" t="s">
        <v>673</v>
      </c>
      <c r="N53" s="1" t="s">
        <v>674</v>
      </c>
      <c r="O53" s="1">
        <v>2.0</v>
      </c>
      <c r="P53" s="1" t="s">
        <v>675</v>
      </c>
      <c r="Q53" s="1" t="s">
        <v>676</v>
      </c>
      <c r="R53" s="1" t="s">
        <v>677</v>
      </c>
      <c r="S53" s="1" t="s">
        <v>678</v>
      </c>
      <c r="T53" s="1" t="s">
        <v>501</v>
      </c>
    </row>
    <row r="54" ht="14.25" customHeight="1">
      <c r="A54" s="2" t="s">
        <v>679</v>
      </c>
      <c r="B54" s="1" t="s">
        <v>222</v>
      </c>
      <c r="C54" s="1">
        <v>784301.0</v>
      </c>
      <c r="D54" s="1">
        <v>9250.0</v>
      </c>
      <c r="E54" s="1" t="s">
        <v>680</v>
      </c>
      <c r="F54" s="1" t="s">
        <v>681</v>
      </c>
      <c r="G54" s="1" t="s">
        <v>330</v>
      </c>
      <c r="H54" s="1" t="s">
        <v>682</v>
      </c>
      <c r="I54" s="1">
        <v>19200.0</v>
      </c>
      <c r="J54" s="1" t="s">
        <v>683</v>
      </c>
      <c r="K54" s="1"/>
      <c r="L54" s="1" t="s">
        <v>684</v>
      </c>
      <c r="M54" s="1" t="s">
        <v>685</v>
      </c>
      <c r="N54" s="1" t="s">
        <v>686</v>
      </c>
      <c r="O54" s="1">
        <v>3.0</v>
      </c>
      <c r="P54" s="1" t="s">
        <v>687</v>
      </c>
      <c r="Q54" s="1" t="s">
        <v>688</v>
      </c>
      <c r="R54" s="1" t="s">
        <v>689</v>
      </c>
      <c r="S54" s="1" t="s">
        <v>250</v>
      </c>
      <c r="T54" s="1" t="s">
        <v>690</v>
      </c>
    </row>
    <row r="55" ht="14.25" customHeight="1">
      <c r="A55" s="2" t="s">
        <v>691</v>
      </c>
      <c r="B55" s="1" t="s">
        <v>36</v>
      </c>
      <c r="C55" s="1">
        <v>1.0235455E7</v>
      </c>
      <c r="D55" s="1">
        <v>78866.0</v>
      </c>
      <c r="E55" s="1" t="s">
        <v>692</v>
      </c>
      <c r="F55" s="1" t="s">
        <v>23</v>
      </c>
      <c r="G55" s="1" t="s">
        <v>445</v>
      </c>
      <c r="H55" s="1" t="s">
        <v>693</v>
      </c>
      <c r="I55" s="1">
        <v>15700.0</v>
      </c>
      <c r="J55" s="1" t="s">
        <v>143</v>
      </c>
      <c r="K55" s="1" t="s">
        <v>694</v>
      </c>
      <c r="L55" s="1" t="s">
        <v>695</v>
      </c>
      <c r="M55" s="1" t="s">
        <v>696</v>
      </c>
      <c r="N55" s="1" t="s">
        <v>697</v>
      </c>
      <c r="O55" s="1">
        <v>3.0</v>
      </c>
      <c r="P55" s="1" t="s">
        <v>698</v>
      </c>
      <c r="Q55" s="1" t="s">
        <v>699</v>
      </c>
      <c r="R55" s="1" t="s">
        <v>700</v>
      </c>
      <c r="S55" s="1" t="s">
        <v>701</v>
      </c>
      <c r="T55" s="1" t="s">
        <v>702</v>
      </c>
    </row>
    <row r="56" ht="14.25" customHeight="1">
      <c r="A56" s="2" t="s">
        <v>703</v>
      </c>
      <c r="B56" s="1" t="s">
        <v>77</v>
      </c>
      <c r="C56" s="1">
        <v>5450661.0</v>
      </c>
      <c r="D56" s="1">
        <v>43094.0</v>
      </c>
      <c r="E56" s="1" t="s">
        <v>704</v>
      </c>
      <c r="F56" s="1" t="s">
        <v>705</v>
      </c>
      <c r="G56" s="1" t="s">
        <v>706</v>
      </c>
      <c r="H56" s="1" t="s">
        <v>707</v>
      </c>
      <c r="I56" s="1">
        <v>31100.0</v>
      </c>
      <c r="J56" s="1" t="s">
        <v>81</v>
      </c>
      <c r="K56" s="1" t="s">
        <v>708</v>
      </c>
      <c r="L56" s="1" t="s">
        <v>709</v>
      </c>
      <c r="M56" s="1" t="s">
        <v>344</v>
      </c>
      <c r="N56" s="1" t="s">
        <v>710</v>
      </c>
      <c r="O56" s="1">
        <v>3.0</v>
      </c>
      <c r="P56" s="1" t="s">
        <v>711</v>
      </c>
      <c r="Q56" s="1" t="s">
        <v>712</v>
      </c>
      <c r="R56" s="1" t="s">
        <v>190</v>
      </c>
      <c r="S56" s="1" t="s">
        <v>100</v>
      </c>
      <c r="T56" s="1" t="s">
        <v>713</v>
      </c>
    </row>
    <row r="57" ht="14.25" customHeight="1">
      <c r="A57" s="2" t="s">
        <v>714</v>
      </c>
      <c r="B57" s="1" t="s">
        <v>88</v>
      </c>
      <c r="C57" s="1">
        <v>486530.0</v>
      </c>
      <c r="D57" s="1">
        <v>23000.0</v>
      </c>
      <c r="E57" s="1" t="s">
        <v>715</v>
      </c>
      <c r="F57" s="1" t="s">
        <v>716</v>
      </c>
      <c r="G57" s="1">
        <v>0.0</v>
      </c>
      <c r="H57" s="1" t="s">
        <v>717</v>
      </c>
      <c r="I57" s="1">
        <v>1300.0</v>
      </c>
      <c r="J57" s="1" t="s">
        <v>718</v>
      </c>
      <c r="K57" s="1" t="s">
        <v>719</v>
      </c>
      <c r="L57" s="1" t="s">
        <v>54</v>
      </c>
      <c r="M57" s="1">
        <v>0.0</v>
      </c>
      <c r="N57" s="1" t="s">
        <v>720</v>
      </c>
      <c r="O57" s="1">
        <v>1.0</v>
      </c>
      <c r="P57" s="1" t="s">
        <v>721</v>
      </c>
      <c r="Q57" s="1" t="s">
        <v>722</v>
      </c>
      <c r="R57" s="1" t="s">
        <v>723</v>
      </c>
      <c r="S57" s="1" t="s">
        <v>724</v>
      </c>
      <c r="T57" s="1" t="s">
        <v>725</v>
      </c>
    </row>
    <row r="58" ht="14.25" customHeight="1">
      <c r="A58" s="2" t="s">
        <v>726</v>
      </c>
      <c r="B58" s="1" t="s">
        <v>102</v>
      </c>
      <c r="C58" s="1">
        <v>68910.0</v>
      </c>
      <c r="D58" s="1">
        <v>754.0</v>
      </c>
      <c r="E58" s="1" t="s">
        <v>727</v>
      </c>
      <c r="F58" s="1" t="s">
        <v>198</v>
      </c>
      <c r="G58" s="1" t="s">
        <v>728</v>
      </c>
      <c r="H58" s="1" t="s">
        <v>729</v>
      </c>
      <c r="I58" s="1">
        <v>5400.0</v>
      </c>
      <c r="J58" s="1" t="s">
        <v>730</v>
      </c>
      <c r="K58" s="1" t="s">
        <v>731</v>
      </c>
      <c r="L58" s="1" t="s">
        <v>395</v>
      </c>
      <c r="M58" s="1">
        <v>20.0</v>
      </c>
      <c r="N58" s="1" t="s">
        <v>396</v>
      </c>
      <c r="O58" s="1">
        <v>2.0</v>
      </c>
      <c r="P58" s="1" t="s">
        <v>732</v>
      </c>
      <c r="Q58" s="1" t="s">
        <v>733</v>
      </c>
      <c r="R58" s="1" t="s">
        <v>734</v>
      </c>
      <c r="S58" s="1" t="s">
        <v>735</v>
      </c>
      <c r="T58" s="1" t="s">
        <v>736</v>
      </c>
    </row>
    <row r="59" ht="14.25" customHeight="1">
      <c r="A59" s="2" t="s">
        <v>737</v>
      </c>
      <c r="B59" s="1" t="s">
        <v>102</v>
      </c>
      <c r="C59" s="1">
        <v>9183984.0</v>
      </c>
      <c r="D59" s="1">
        <v>48730.0</v>
      </c>
      <c r="E59" s="1" t="s">
        <v>738</v>
      </c>
      <c r="F59" s="1" t="s">
        <v>739</v>
      </c>
      <c r="G59" s="1" t="s">
        <v>740</v>
      </c>
      <c r="H59" s="1" t="s">
        <v>741</v>
      </c>
      <c r="I59" s="1">
        <v>6000.0</v>
      </c>
      <c r="J59" s="1" t="s">
        <v>742</v>
      </c>
      <c r="K59" s="1" t="s">
        <v>257</v>
      </c>
      <c r="L59" s="1" t="s">
        <v>743</v>
      </c>
      <c r="M59" s="1" t="s">
        <v>744</v>
      </c>
      <c r="N59" s="1" t="s">
        <v>745</v>
      </c>
      <c r="O59" s="1">
        <v>2.0</v>
      </c>
      <c r="P59" s="1" t="s">
        <v>746</v>
      </c>
      <c r="Q59" s="1" t="s">
        <v>747</v>
      </c>
      <c r="R59" s="1" t="s">
        <v>748</v>
      </c>
      <c r="S59" s="1" t="s">
        <v>749</v>
      </c>
      <c r="T59" s="1" t="s">
        <v>750</v>
      </c>
    </row>
    <row r="60" ht="14.25" customHeight="1">
      <c r="A60" s="2" t="s">
        <v>751</v>
      </c>
      <c r="B60" s="1" t="s">
        <v>21</v>
      </c>
      <c r="C60" s="1">
        <v>1062777.0</v>
      </c>
      <c r="D60" s="1">
        <v>15007.0</v>
      </c>
      <c r="E60" s="1" t="s">
        <v>752</v>
      </c>
      <c r="F60" s="1" t="s">
        <v>753</v>
      </c>
      <c r="G60" s="1">
        <v>0.0</v>
      </c>
      <c r="H60" s="1" t="s">
        <v>754</v>
      </c>
      <c r="I60" s="1">
        <v>500.0</v>
      </c>
      <c r="J60" s="1" t="s">
        <v>755</v>
      </c>
      <c r="K60" s="1"/>
      <c r="L60" s="1" t="s">
        <v>756</v>
      </c>
      <c r="M60" s="1" t="s">
        <v>757</v>
      </c>
      <c r="N60" s="1" t="s">
        <v>758</v>
      </c>
      <c r="O60" s="1">
        <v>2.0</v>
      </c>
      <c r="P60" s="1" t="s">
        <v>759</v>
      </c>
      <c r="Q60" s="1" t="s">
        <v>760</v>
      </c>
      <c r="R60" s="1" t="s">
        <v>761</v>
      </c>
      <c r="S60" s="1" t="s">
        <v>762</v>
      </c>
      <c r="T60" s="1" t="s">
        <v>501</v>
      </c>
    </row>
    <row r="61" ht="14.25" customHeight="1">
      <c r="A61" s="2" t="s">
        <v>763</v>
      </c>
      <c r="B61" s="1" t="s">
        <v>102</v>
      </c>
      <c r="C61" s="1">
        <v>1.354751E7</v>
      </c>
      <c r="D61" s="1">
        <v>283560.0</v>
      </c>
      <c r="E61" s="1" t="s">
        <v>764</v>
      </c>
      <c r="F61" s="1" t="s">
        <v>765</v>
      </c>
      <c r="G61" s="1" t="s">
        <v>766</v>
      </c>
      <c r="H61" s="1" t="s">
        <v>767</v>
      </c>
      <c r="I61" s="1">
        <v>3300.0</v>
      </c>
      <c r="J61" s="1" t="s">
        <v>581</v>
      </c>
      <c r="K61" s="1" t="s">
        <v>768</v>
      </c>
      <c r="L61" s="1" t="s">
        <v>769</v>
      </c>
      <c r="M61" s="1" t="s">
        <v>770</v>
      </c>
      <c r="N61" s="1" t="s">
        <v>771</v>
      </c>
      <c r="O61" s="1">
        <v>2.0</v>
      </c>
      <c r="P61" s="1" t="s">
        <v>772</v>
      </c>
      <c r="Q61" s="1" t="s">
        <v>773</v>
      </c>
      <c r="R61" s="1" t="s">
        <v>219</v>
      </c>
      <c r="S61" s="1" t="s">
        <v>774</v>
      </c>
      <c r="T61" s="1" t="s">
        <v>775</v>
      </c>
    </row>
    <row r="62" ht="14.25" customHeight="1">
      <c r="A62" s="2" t="s">
        <v>776</v>
      </c>
      <c r="B62" s="1" t="s">
        <v>52</v>
      </c>
      <c r="C62" s="1">
        <v>7.8887007E7</v>
      </c>
      <c r="D62" s="1">
        <v>1001450.0</v>
      </c>
      <c r="E62" s="1" t="s">
        <v>777</v>
      </c>
      <c r="F62" s="1" t="s">
        <v>34</v>
      </c>
      <c r="G62" s="1" t="s">
        <v>778</v>
      </c>
      <c r="H62" s="1" t="s">
        <v>779</v>
      </c>
      <c r="I62" s="1">
        <v>4000.0</v>
      </c>
      <c r="J62" s="1" t="s">
        <v>780</v>
      </c>
      <c r="K62" s="1" t="s">
        <v>781</v>
      </c>
      <c r="L62" s="1" t="s">
        <v>782</v>
      </c>
      <c r="M62" s="1" t="s">
        <v>134</v>
      </c>
      <c r="N62" s="1" t="s">
        <v>783</v>
      </c>
      <c r="O62" s="1">
        <v>1.0</v>
      </c>
      <c r="P62" s="1" t="s">
        <v>784</v>
      </c>
      <c r="Q62" s="1" t="s">
        <v>785</v>
      </c>
      <c r="R62" s="1" t="s">
        <v>786</v>
      </c>
      <c r="S62" s="1" t="s">
        <v>787</v>
      </c>
      <c r="T62" s="1" t="s">
        <v>562</v>
      </c>
    </row>
    <row r="63" ht="14.25" customHeight="1">
      <c r="A63" s="2" t="s">
        <v>788</v>
      </c>
      <c r="B63" s="1" t="s">
        <v>102</v>
      </c>
      <c r="C63" s="1">
        <v>6822378.0</v>
      </c>
      <c r="D63" s="1">
        <v>21040.0</v>
      </c>
      <c r="E63" s="1" t="s">
        <v>789</v>
      </c>
      <c r="F63" s="1" t="s">
        <v>790</v>
      </c>
      <c r="G63" s="1" t="s">
        <v>791</v>
      </c>
      <c r="H63" s="1" t="s">
        <v>792</v>
      </c>
      <c r="I63" s="1">
        <v>4800.0</v>
      </c>
      <c r="J63" s="1" t="s">
        <v>793</v>
      </c>
      <c r="K63" s="1" t="s">
        <v>794</v>
      </c>
      <c r="L63" s="1" t="s">
        <v>795</v>
      </c>
      <c r="M63" s="1" t="s">
        <v>151</v>
      </c>
      <c r="N63" s="1" t="s">
        <v>796</v>
      </c>
      <c r="O63" s="1">
        <v>2.0</v>
      </c>
      <c r="P63" s="1" t="s">
        <v>797</v>
      </c>
      <c r="Q63" s="1" t="s">
        <v>798</v>
      </c>
      <c r="R63" s="1" t="s">
        <v>799</v>
      </c>
      <c r="S63" s="1" t="s">
        <v>800</v>
      </c>
      <c r="T63" s="1" t="s">
        <v>801</v>
      </c>
    </row>
    <row r="64" ht="14.25" customHeight="1">
      <c r="A64" s="2" t="s">
        <v>802</v>
      </c>
      <c r="B64" s="1" t="s">
        <v>88</v>
      </c>
      <c r="C64" s="1">
        <v>540109.0</v>
      </c>
      <c r="D64" s="1">
        <v>28051.0</v>
      </c>
      <c r="E64" s="1" t="s">
        <v>803</v>
      </c>
      <c r="F64" s="1" t="s">
        <v>804</v>
      </c>
      <c r="G64" s="1">
        <v>0.0</v>
      </c>
      <c r="H64" s="1" t="s">
        <v>805</v>
      </c>
      <c r="I64" s="1">
        <v>2700.0</v>
      </c>
      <c r="J64" s="1" t="s">
        <v>806</v>
      </c>
      <c r="K64" s="1" t="s">
        <v>807</v>
      </c>
      <c r="L64" s="1" t="s">
        <v>808</v>
      </c>
      <c r="M64" s="1" t="s">
        <v>809</v>
      </c>
      <c r="N64" s="1" t="s">
        <v>810</v>
      </c>
      <c r="O64" s="1">
        <v>2.0</v>
      </c>
      <c r="P64" s="1" t="s">
        <v>811</v>
      </c>
      <c r="Q64" s="1" t="s">
        <v>812</v>
      </c>
      <c r="R64" s="1" t="s">
        <v>218</v>
      </c>
      <c r="S64" s="1" t="s">
        <v>813</v>
      </c>
      <c r="T64" s="1" t="s">
        <v>398</v>
      </c>
    </row>
    <row r="65" ht="14.25" customHeight="1">
      <c r="A65" s="2" t="s">
        <v>814</v>
      </c>
      <c r="B65" s="1" t="s">
        <v>88</v>
      </c>
      <c r="C65" s="1">
        <v>4786994.0</v>
      </c>
      <c r="D65" s="1">
        <v>121320.0</v>
      </c>
      <c r="E65" s="1" t="s">
        <v>815</v>
      </c>
      <c r="F65" s="1" t="s">
        <v>816</v>
      </c>
      <c r="G65" s="1">
        <v>0.0</v>
      </c>
      <c r="H65" s="1" t="s">
        <v>817</v>
      </c>
      <c r="I65" s="1">
        <v>700.0</v>
      </c>
      <c r="J65" s="1" t="s">
        <v>755</v>
      </c>
      <c r="K65" s="1" t="s">
        <v>818</v>
      </c>
      <c r="L65" s="1" t="s">
        <v>819</v>
      </c>
      <c r="M65" s="1" t="s">
        <v>218</v>
      </c>
      <c r="N65" s="1" t="s">
        <v>497</v>
      </c>
      <c r="O65" s="1" t="s">
        <v>346</v>
      </c>
      <c r="P65" s="1" t="s">
        <v>820</v>
      </c>
      <c r="Q65" s="1" t="s">
        <v>821</v>
      </c>
      <c r="R65" s="1" t="s">
        <v>822</v>
      </c>
      <c r="S65" s="1" t="s">
        <v>823</v>
      </c>
      <c r="T65" s="1" t="s">
        <v>824</v>
      </c>
    </row>
    <row r="66" ht="14.25" customHeight="1">
      <c r="A66" s="2" t="s">
        <v>825</v>
      </c>
      <c r="B66" s="1" t="s">
        <v>826</v>
      </c>
      <c r="C66" s="1">
        <v>1324333.0</v>
      </c>
      <c r="D66" s="1">
        <v>45226.0</v>
      </c>
      <c r="E66" s="1" t="s">
        <v>827</v>
      </c>
      <c r="F66" s="1" t="s">
        <v>828</v>
      </c>
      <c r="G66" s="1" t="s">
        <v>829</v>
      </c>
      <c r="H66" s="1" t="s">
        <v>830</v>
      </c>
      <c r="I66" s="1">
        <v>12300.0</v>
      </c>
      <c r="J66" s="1" t="s">
        <v>831</v>
      </c>
      <c r="K66" s="1" t="s">
        <v>832</v>
      </c>
      <c r="L66" s="1" t="s">
        <v>833</v>
      </c>
      <c r="M66" s="1" t="s">
        <v>834</v>
      </c>
      <c r="N66" s="1" t="s">
        <v>835</v>
      </c>
      <c r="O66" s="1">
        <v>3.0</v>
      </c>
      <c r="P66" s="1" t="s">
        <v>836</v>
      </c>
      <c r="Q66" s="1" t="s">
        <v>574</v>
      </c>
      <c r="R66" s="1" t="s">
        <v>54</v>
      </c>
      <c r="S66" s="1" t="s">
        <v>500</v>
      </c>
      <c r="T66" s="1" t="s">
        <v>837</v>
      </c>
    </row>
    <row r="67" ht="14.25" customHeight="1">
      <c r="A67" s="2" t="s">
        <v>838</v>
      </c>
      <c r="B67" s="1" t="s">
        <v>88</v>
      </c>
      <c r="C67" s="1">
        <v>7.4777981E7</v>
      </c>
      <c r="D67" s="1">
        <v>1127127.0</v>
      </c>
      <c r="E67" s="1" t="s">
        <v>839</v>
      </c>
      <c r="F67" s="1" t="s">
        <v>23</v>
      </c>
      <c r="G67" s="1">
        <v>0.0</v>
      </c>
      <c r="H67" s="1" t="s">
        <v>840</v>
      </c>
      <c r="I67" s="1">
        <v>700.0</v>
      </c>
      <c r="J67" s="1" t="s">
        <v>841</v>
      </c>
      <c r="K67" s="1" t="s">
        <v>338</v>
      </c>
      <c r="L67" s="1" t="s">
        <v>842</v>
      </c>
      <c r="M67" s="1" t="s">
        <v>843</v>
      </c>
      <c r="N67" s="1" t="s">
        <v>844</v>
      </c>
      <c r="O67" s="1">
        <v>2.0</v>
      </c>
      <c r="P67" s="1" t="s">
        <v>845</v>
      </c>
      <c r="Q67" s="1" t="s">
        <v>846</v>
      </c>
      <c r="R67" s="1" t="s">
        <v>847</v>
      </c>
      <c r="S67" s="1" t="s">
        <v>799</v>
      </c>
      <c r="T67" s="1" t="s">
        <v>848</v>
      </c>
    </row>
    <row r="68" ht="14.25" customHeight="1">
      <c r="A68" s="2" t="s">
        <v>849</v>
      </c>
      <c r="B68" s="1" t="s">
        <v>77</v>
      </c>
      <c r="C68" s="1">
        <v>47246.0</v>
      </c>
      <c r="D68" s="1">
        <v>1399.0</v>
      </c>
      <c r="E68" s="1" t="s">
        <v>850</v>
      </c>
      <c r="F68" s="1" t="s">
        <v>851</v>
      </c>
      <c r="G68" s="1" t="s">
        <v>852</v>
      </c>
      <c r="H68" s="1" t="s">
        <v>760</v>
      </c>
      <c r="I68" s="1">
        <v>22000.0</v>
      </c>
      <c r="J68" s="1"/>
      <c r="K68" s="1" t="s">
        <v>853</v>
      </c>
      <c r="L68" s="1" t="s">
        <v>854</v>
      </c>
      <c r="M68" s="1">
        <v>0.0</v>
      </c>
      <c r="N68" s="1" t="s">
        <v>855</v>
      </c>
      <c r="O68" s="1"/>
      <c r="P68" s="1" t="s">
        <v>856</v>
      </c>
      <c r="Q68" s="1" t="s">
        <v>857</v>
      </c>
      <c r="R68" s="1" t="s">
        <v>858</v>
      </c>
      <c r="S68" s="1" t="s">
        <v>304</v>
      </c>
      <c r="T68" s="1" t="s">
        <v>859</v>
      </c>
    </row>
    <row r="69" ht="14.25" customHeight="1">
      <c r="A69" s="2" t="s">
        <v>860</v>
      </c>
      <c r="B69" s="1" t="s">
        <v>67</v>
      </c>
      <c r="C69" s="1">
        <v>905949.0</v>
      </c>
      <c r="D69" s="1">
        <v>18270.0</v>
      </c>
      <c r="E69" s="1" t="s">
        <v>267</v>
      </c>
      <c r="F69" s="1" t="s">
        <v>861</v>
      </c>
      <c r="G69" s="1" t="s">
        <v>862</v>
      </c>
      <c r="H69" s="1" t="s">
        <v>863</v>
      </c>
      <c r="I69" s="1">
        <v>5800.0</v>
      </c>
      <c r="J69" s="1" t="s">
        <v>864</v>
      </c>
      <c r="K69" s="1" t="s">
        <v>865</v>
      </c>
      <c r="L69" s="1" t="s">
        <v>866</v>
      </c>
      <c r="M69" s="1" t="s">
        <v>867</v>
      </c>
      <c r="N69" s="1" t="s">
        <v>868</v>
      </c>
      <c r="O69" s="1">
        <v>2.0</v>
      </c>
      <c r="P69" s="1" t="s">
        <v>869</v>
      </c>
      <c r="Q69" s="1" t="s">
        <v>870</v>
      </c>
      <c r="R69" s="1" t="s">
        <v>871</v>
      </c>
      <c r="S69" s="1" t="s">
        <v>872</v>
      </c>
      <c r="T69" s="1" t="s">
        <v>873</v>
      </c>
    </row>
    <row r="70" ht="14.25" customHeight="1">
      <c r="A70" s="2" t="s">
        <v>874</v>
      </c>
      <c r="B70" s="1" t="s">
        <v>77</v>
      </c>
      <c r="C70" s="1">
        <v>5231372.0</v>
      </c>
      <c r="D70" s="1">
        <v>338145.0</v>
      </c>
      <c r="E70" s="1" t="s">
        <v>875</v>
      </c>
      <c r="F70" s="1" t="s">
        <v>876</v>
      </c>
      <c r="G70" s="1" t="s">
        <v>877</v>
      </c>
      <c r="H70" s="1" t="s">
        <v>809</v>
      </c>
      <c r="I70" s="1">
        <v>27400.0</v>
      </c>
      <c r="J70" s="1" t="s">
        <v>81</v>
      </c>
      <c r="K70" s="1" t="s">
        <v>878</v>
      </c>
      <c r="L70" s="1" t="s">
        <v>879</v>
      </c>
      <c r="M70" s="1" t="s">
        <v>218</v>
      </c>
      <c r="N70" s="1" t="s">
        <v>880</v>
      </c>
      <c r="O70" s="1">
        <v>3.0</v>
      </c>
      <c r="P70" s="1" t="s">
        <v>881</v>
      </c>
      <c r="Q70" s="1" t="s">
        <v>882</v>
      </c>
      <c r="R70" s="1" t="s">
        <v>883</v>
      </c>
      <c r="S70" s="1" t="s">
        <v>884</v>
      </c>
      <c r="T70" s="1" t="s">
        <v>885</v>
      </c>
    </row>
    <row r="71" ht="14.25" customHeight="1">
      <c r="A71" s="2" t="s">
        <v>886</v>
      </c>
      <c r="B71" s="1" t="s">
        <v>77</v>
      </c>
      <c r="C71" s="1">
        <v>6.0876136E7</v>
      </c>
      <c r="D71" s="1">
        <v>547030.0</v>
      </c>
      <c r="E71" s="1" t="s">
        <v>887</v>
      </c>
      <c r="F71" s="1" t="s">
        <v>888</v>
      </c>
      <c r="G71" s="1" t="s">
        <v>515</v>
      </c>
      <c r="H71" s="1" t="s">
        <v>889</v>
      </c>
      <c r="I71" s="1">
        <v>27600.0</v>
      </c>
      <c r="J71" s="1" t="s">
        <v>890</v>
      </c>
      <c r="K71" s="1" t="s">
        <v>891</v>
      </c>
      <c r="L71" s="1" t="s">
        <v>892</v>
      </c>
      <c r="M71" s="1" t="s">
        <v>893</v>
      </c>
      <c r="N71" s="1" t="s">
        <v>894</v>
      </c>
      <c r="O71" s="1">
        <v>4.0</v>
      </c>
      <c r="P71" s="1" t="s">
        <v>895</v>
      </c>
      <c r="Q71" s="1" t="s">
        <v>896</v>
      </c>
      <c r="R71" s="1" t="s">
        <v>499</v>
      </c>
      <c r="S71" s="1" t="s">
        <v>897</v>
      </c>
      <c r="T71" s="1" t="s">
        <v>898</v>
      </c>
    </row>
    <row r="72" ht="14.25" customHeight="1">
      <c r="A72" s="2" t="s">
        <v>899</v>
      </c>
      <c r="B72" s="1" t="s">
        <v>102</v>
      </c>
      <c r="C72" s="1">
        <v>199509.0</v>
      </c>
      <c r="D72" s="1">
        <v>91000.0</v>
      </c>
      <c r="E72" s="1" t="s">
        <v>900</v>
      </c>
      <c r="F72" s="1" t="s">
        <v>558</v>
      </c>
      <c r="G72" s="1" t="s">
        <v>901</v>
      </c>
      <c r="H72" s="1" t="s">
        <v>151</v>
      </c>
      <c r="I72" s="1">
        <v>8300.0</v>
      </c>
      <c r="J72" s="1" t="s">
        <v>902</v>
      </c>
      <c r="K72" s="1" t="s">
        <v>903</v>
      </c>
      <c r="L72" s="1" t="s">
        <v>533</v>
      </c>
      <c r="M72" s="1" t="s">
        <v>610</v>
      </c>
      <c r="N72" s="1" t="s">
        <v>904</v>
      </c>
      <c r="O72" s="1">
        <v>2.0</v>
      </c>
      <c r="P72" s="1" t="s">
        <v>905</v>
      </c>
      <c r="Q72" s="1" t="s">
        <v>906</v>
      </c>
      <c r="R72" s="1" t="s">
        <v>907</v>
      </c>
      <c r="S72" s="1" t="s">
        <v>908</v>
      </c>
      <c r="T72" s="1" t="s">
        <v>909</v>
      </c>
    </row>
    <row r="73" ht="14.25" customHeight="1">
      <c r="A73" s="2" t="s">
        <v>910</v>
      </c>
      <c r="B73" s="1" t="s">
        <v>67</v>
      </c>
      <c r="C73" s="1">
        <v>274578.0</v>
      </c>
      <c r="D73" s="1">
        <v>4167.0</v>
      </c>
      <c r="E73" s="1" t="s">
        <v>911</v>
      </c>
      <c r="F73" s="1" t="s">
        <v>912</v>
      </c>
      <c r="G73" s="1" t="s">
        <v>913</v>
      </c>
      <c r="H73" s="1" t="s">
        <v>914</v>
      </c>
      <c r="I73" s="1">
        <v>17500.0</v>
      </c>
      <c r="J73" s="1" t="s">
        <v>183</v>
      </c>
      <c r="K73" s="1" t="s">
        <v>915</v>
      </c>
      <c r="L73" s="1" t="s">
        <v>916</v>
      </c>
      <c r="M73" s="1" t="s">
        <v>917</v>
      </c>
      <c r="N73" s="1" t="s">
        <v>918</v>
      </c>
      <c r="O73" s="1">
        <v>2.0</v>
      </c>
      <c r="P73" s="1" t="s">
        <v>919</v>
      </c>
      <c r="Q73" s="1" t="s">
        <v>172</v>
      </c>
      <c r="R73" s="1" t="s">
        <v>920</v>
      </c>
      <c r="S73" s="1" t="s">
        <v>344</v>
      </c>
      <c r="T73" s="1" t="s">
        <v>921</v>
      </c>
    </row>
    <row r="74" ht="14.25" customHeight="1">
      <c r="A74" s="2" t="s">
        <v>922</v>
      </c>
      <c r="B74" s="1" t="s">
        <v>88</v>
      </c>
      <c r="C74" s="1">
        <v>1424906.0</v>
      </c>
      <c r="D74" s="1">
        <v>267667.0</v>
      </c>
      <c r="E74" s="1" t="s">
        <v>923</v>
      </c>
      <c r="F74" s="1" t="s">
        <v>924</v>
      </c>
      <c r="G74" s="1">
        <v>0.0</v>
      </c>
      <c r="H74" s="1" t="s">
        <v>925</v>
      </c>
      <c r="I74" s="1">
        <v>5500.0</v>
      </c>
      <c r="J74" s="1" t="s">
        <v>926</v>
      </c>
      <c r="K74" s="1" t="s">
        <v>927</v>
      </c>
      <c r="L74" s="1" t="s">
        <v>38</v>
      </c>
      <c r="M74" s="1" t="s">
        <v>515</v>
      </c>
      <c r="N74" s="1" t="s">
        <v>928</v>
      </c>
      <c r="O74" s="1">
        <v>2.0</v>
      </c>
      <c r="P74" s="1" t="s">
        <v>929</v>
      </c>
      <c r="Q74" s="1" t="s">
        <v>930</v>
      </c>
      <c r="R74" s="1" t="s">
        <v>931</v>
      </c>
      <c r="S74" s="1" t="s">
        <v>932</v>
      </c>
      <c r="T74" s="1" t="s">
        <v>933</v>
      </c>
    </row>
    <row r="75" ht="14.25" customHeight="1">
      <c r="A75" s="2" t="s">
        <v>934</v>
      </c>
      <c r="B75" s="1" t="s">
        <v>88</v>
      </c>
      <c r="C75" s="1">
        <v>1641564.0</v>
      </c>
      <c r="D75" s="1">
        <v>11300.0</v>
      </c>
      <c r="E75" s="1" t="s">
        <v>935</v>
      </c>
      <c r="F75" s="1" t="s">
        <v>936</v>
      </c>
      <c r="G75" s="1" t="s">
        <v>937</v>
      </c>
      <c r="H75" s="1" t="s">
        <v>938</v>
      </c>
      <c r="I75" s="1">
        <v>1700.0</v>
      </c>
      <c r="J75" s="1" t="s">
        <v>939</v>
      </c>
      <c r="K75" s="1" t="s">
        <v>940</v>
      </c>
      <c r="L75" s="1">
        <v>25.0</v>
      </c>
      <c r="M75" s="1" t="s">
        <v>510</v>
      </c>
      <c r="N75" s="1" t="s">
        <v>941</v>
      </c>
      <c r="O75" s="1">
        <v>2.0</v>
      </c>
      <c r="P75" s="1" t="s">
        <v>942</v>
      </c>
      <c r="Q75" s="1" t="s">
        <v>930</v>
      </c>
      <c r="R75" s="1" t="s">
        <v>361</v>
      </c>
      <c r="S75" s="1" t="s">
        <v>299</v>
      </c>
      <c r="T75" s="1" t="s">
        <v>943</v>
      </c>
    </row>
    <row r="76" ht="14.25" customHeight="1">
      <c r="A76" s="2" t="s">
        <v>944</v>
      </c>
      <c r="B76" s="1" t="s">
        <v>222</v>
      </c>
      <c r="C76" s="1">
        <v>1428757.0</v>
      </c>
      <c r="D76" s="1">
        <v>360.0</v>
      </c>
      <c r="E76" s="1" t="s">
        <v>945</v>
      </c>
      <c r="F76" s="1" t="s">
        <v>946</v>
      </c>
      <c r="G76" s="1" t="s">
        <v>947</v>
      </c>
      <c r="H76" s="1" t="s">
        <v>948</v>
      </c>
      <c r="I76" s="1">
        <v>600.0</v>
      </c>
      <c r="J76" s="1"/>
      <c r="K76" s="1" t="s">
        <v>949</v>
      </c>
      <c r="L76" s="1" t="s">
        <v>950</v>
      </c>
      <c r="M76" s="1" t="s">
        <v>355</v>
      </c>
      <c r="N76" s="1">
        <v>50.0</v>
      </c>
      <c r="O76" s="1">
        <v>3.0</v>
      </c>
      <c r="P76" s="1" t="s">
        <v>951</v>
      </c>
      <c r="Q76" s="1" t="s">
        <v>952</v>
      </c>
      <c r="R76" s="1" t="s">
        <v>218</v>
      </c>
      <c r="S76" s="1" t="s">
        <v>953</v>
      </c>
      <c r="T76" s="1" t="s">
        <v>954</v>
      </c>
    </row>
    <row r="77" ht="14.25" customHeight="1">
      <c r="A77" s="2" t="s">
        <v>955</v>
      </c>
      <c r="B77" s="1" t="s">
        <v>142</v>
      </c>
      <c r="C77" s="1">
        <v>4661473.0</v>
      </c>
      <c r="D77" s="1">
        <v>69700.0</v>
      </c>
      <c r="E77" s="1" t="s">
        <v>956</v>
      </c>
      <c r="F77" s="1" t="s">
        <v>957</v>
      </c>
      <c r="G77" s="1" t="s">
        <v>958</v>
      </c>
      <c r="H77" s="1" t="s">
        <v>959</v>
      </c>
      <c r="I77" s="1">
        <v>2500.0</v>
      </c>
      <c r="J77" s="1" t="s">
        <v>890</v>
      </c>
      <c r="K77" s="1" t="s">
        <v>960</v>
      </c>
      <c r="L77" s="1" t="s">
        <v>961</v>
      </c>
      <c r="M77" s="1" t="s">
        <v>962</v>
      </c>
      <c r="N77" s="1" t="s">
        <v>742</v>
      </c>
      <c r="O77" s="1">
        <v>3.0</v>
      </c>
      <c r="P77" s="1" t="s">
        <v>963</v>
      </c>
      <c r="Q77" s="1" t="s">
        <v>964</v>
      </c>
      <c r="R77" s="1" t="s">
        <v>965</v>
      </c>
      <c r="S77" s="1" t="s">
        <v>966</v>
      </c>
      <c r="T77" s="1" t="s">
        <v>967</v>
      </c>
    </row>
    <row r="78" ht="14.25" customHeight="1">
      <c r="A78" s="2" t="s">
        <v>968</v>
      </c>
      <c r="B78" s="1" t="s">
        <v>77</v>
      </c>
      <c r="C78" s="1">
        <v>8.2422299E7</v>
      </c>
      <c r="D78" s="1">
        <v>357021.0</v>
      </c>
      <c r="E78" s="1" t="s">
        <v>969</v>
      </c>
      <c r="F78" s="1" t="s">
        <v>757</v>
      </c>
      <c r="G78" s="1" t="s">
        <v>970</v>
      </c>
      <c r="H78" s="1" t="s">
        <v>971</v>
      </c>
      <c r="I78" s="1">
        <v>27600.0</v>
      </c>
      <c r="J78" s="1" t="s">
        <v>890</v>
      </c>
      <c r="K78" s="1" t="s">
        <v>972</v>
      </c>
      <c r="L78" s="1" t="s">
        <v>973</v>
      </c>
      <c r="M78" s="1" t="s">
        <v>974</v>
      </c>
      <c r="N78" s="1" t="s">
        <v>975</v>
      </c>
      <c r="O78" s="1">
        <v>3.0</v>
      </c>
      <c r="P78" s="1" t="s">
        <v>976</v>
      </c>
      <c r="Q78" s="1" t="s">
        <v>977</v>
      </c>
      <c r="R78" s="1" t="s">
        <v>978</v>
      </c>
      <c r="S78" s="1" t="s">
        <v>979</v>
      </c>
      <c r="T78" s="1" t="s">
        <v>980</v>
      </c>
    </row>
    <row r="79" ht="14.25" customHeight="1">
      <c r="A79" s="2" t="s">
        <v>981</v>
      </c>
      <c r="B79" s="1" t="s">
        <v>88</v>
      </c>
      <c r="C79" s="1">
        <v>2.2409572E7</v>
      </c>
      <c r="D79" s="1">
        <v>239460.0</v>
      </c>
      <c r="E79" s="1" t="s">
        <v>982</v>
      </c>
      <c r="F79" s="1" t="s">
        <v>983</v>
      </c>
      <c r="G79" s="1" t="s">
        <v>984</v>
      </c>
      <c r="H79" s="1" t="s">
        <v>985</v>
      </c>
      <c r="I79" s="1">
        <v>2200.0</v>
      </c>
      <c r="J79" s="1" t="s">
        <v>986</v>
      </c>
      <c r="K79" s="1" t="s">
        <v>128</v>
      </c>
      <c r="L79" s="1" t="s">
        <v>987</v>
      </c>
      <c r="M79" s="1" t="s">
        <v>988</v>
      </c>
      <c r="N79" s="1" t="s">
        <v>989</v>
      </c>
      <c r="O79" s="1">
        <v>2.0</v>
      </c>
      <c r="P79" s="1" t="s">
        <v>990</v>
      </c>
      <c r="Q79" s="1" t="s">
        <v>991</v>
      </c>
      <c r="R79" s="1" t="s">
        <v>992</v>
      </c>
      <c r="S79" s="1" t="s">
        <v>100</v>
      </c>
      <c r="T79" s="1" t="s">
        <v>235</v>
      </c>
    </row>
    <row r="80" ht="14.25" customHeight="1">
      <c r="A80" s="2" t="s">
        <v>993</v>
      </c>
      <c r="B80" s="1" t="s">
        <v>77</v>
      </c>
      <c r="C80" s="1">
        <v>27928.0</v>
      </c>
      <c r="D80" s="1">
        <v>7.0</v>
      </c>
      <c r="E80" s="1" t="s">
        <v>994</v>
      </c>
      <c r="F80" s="1" t="s">
        <v>995</v>
      </c>
      <c r="G80" s="1">
        <v>0.0</v>
      </c>
      <c r="H80" s="1" t="s">
        <v>996</v>
      </c>
      <c r="I80" s="1">
        <v>17500.0</v>
      </c>
      <c r="J80" s="1"/>
      <c r="K80" s="1" t="s">
        <v>997</v>
      </c>
      <c r="L80" s="1">
        <v>0.0</v>
      </c>
      <c r="M80" s="1">
        <v>0.0</v>
      </c>
      <c r="N80" s="1">
        <v>100.0</v>
      </c>
      <c r="O80" s="1"/>
      <c r="P80" s="1" t="s">
        <v>998</v>
      </c>
      <c r="Q80" s="1" t="s">
        <v>999</v>
      </c>
      <c r="R80" s="1"/>
      <c r="S80" s="1"/>
      <c r="T80" s="1"/>
    </row>
    <row r="81" ht="14.25" customHeight="1">
      <c r="A81" s="2" t="s">
        <v>1000</v>
      </c>
      <c r="B81" s="1" t="s">
        <v>77</v>
      </c>
      <c r="C81" s="1">
        <v>1.0688058E7</v>
      </c>
      <c r="D81" s="1">
        <v>131940.0</v>
      </c>
      <c r="E81" s="1" t="s">
        <v>1001</v>
      </c>
      <c r="F81" s="1" t="s">
        <v>1002</v>
      </c>
      <c r="G81" s="1" t="s">
        <v>1003</v>
      </c>
      <c r="H81" s="1" t="s">
        <v>1004</v>
      </c>
      <c r="I81" s="1">
        <v>20000.0</v>
      </c>
      <c r="J81" s="1" t="s">
        <v>1005</v>
      </c>
      <c r="K81" s="1" t="s">
        <v>1006</v>
      </c>
      <c r="L81" s="1" t="s">
        <v>1007</v>
      </c>
      <c r="M81" s="1" t="s">
        <v>1008</v>
      </c>
      <c r="N81" s="1" t="s">
        <v>1009</v>
      </c>
      <c r="O81" s="1">
        <v>3.0</v>
      </c>
      <c r="P81" s="1" t="s">
        <v>509</v>
      </c>
      <c r="Q81" s="1" t="s">
        <v>1010</v>
      </c>
      <c r="R81" s="1" t="s">
        <v>1011</v>
      </c>
      <c r="S81" s="1" t="s">
        <v>1012</v>
      </c>
      <c r="T81" s="1" t="s">
        <v>1013</v>
      </c>
    </row>
    <row r="82" ht="14.25" customHeight="1">
      <c r="A82" s="2" t="s">
        <v>1014</v>
      </c>
      <c r="B82" s="1" t="s">
        <v>314</v>
      </c>
      <c r="C82" s="1">
        <v>56361.0</v>
      </c>
      <c r="D82" s="1">
        <v>2166086.0</v>
      </c>
      <c r="E82" s="1" t="s">
        <v>1015</v>
      </c>
      <c r="F82" s="1" t="s">
        <v>1016</v>
      </c>
      <c r="G82" s="1" t="s">
        <v>1017</v>
      </c>
      <c r="H82" s="1" t="s">
        <v>1018</v>
      </c>
      <c r="I82" s="1">
        <v>20000.0</v>
      </c>
      <c r="J82" s="1"/>
      <c r="K82" s="1" t="s">
        <v>1019</v>
      </c>
      <c r="L82" s="1">
        <v>0.0</v>
      </c>
      <c r="M82" s="1">
        <v>0.0</v>
      </c>
      <c r="N82" s="1">
        <v>100.0</v>
      </c>
      <c r="O82" s="1">
        <v>1.0</v>
      </c>
      <c r="P82" s="1" t="s">
        <v>1020</v>
      </c>
      <c r="Q82" s="1" t="s">
        <v>1021</v>
      </c>
      <c r="R82" s="1"/>
      <c r="S82" s="1"/>
      <c r="T82" s="1"/>
    </row>
    <row r="83" ht="14.25" customHeight="1">
      <c r="A83" s="2" t="s">
        <v>1022</v>
      </c>
      <c r="B83" s="1" t="s">
        <v>102</v>
      </c>
      <c r="C83" s="1">
        <v>89703.0</v>
      </c>
      <c r="D83" s="1">
        <v>344.0</v>
      </c>
      <c r="E83" s="1" t="s">
        <v>1023</v>
      </c>
      <c r="F83" s="1" t="s">
        <v>1024</v>
      </c>
      <c r="G83" s="1" t="s">
        <v>1025</v>
      </c>
      <c r="H83" s="1" t="s">
        <v>1026</v>
      </c>
      <c r="I83" s="1">
        <v>5000.0</v>
      </c>
      <c r="J83" s="1" t="s">
        <v>183</v>
      </c>
      <c r="K83" s="1" t="s">
        <v>1027</v>
      </c>
      <c r="L83" s="1" t="s">
        <v>634</v>
      </c>
      <c r="M83" s="1" t="s">
        <v>1028</v>
      </c>
      <c r="N83" s="1" t="s">
        <v>1029</v>
      </c>
      <c r="O83" s="1">
        <v>2.0</v>
      </c>
      <c r="P83" s="1" t="s">
        <v>1030</v>
      </c>
      <c r="Q83" s="1" t="s">
        <v>1031</v>
      </c>
      <c r="R83" s="1" t="s">
        <v>1011</v>
      </c>
      <c r="S83" s="1" t="s">
        <v>111</v>
      </c>
      <c r="T83" s="1" t="s">
        <v>1032</v>
      </c>
    </row>
    <row r="84" ht="14.25" customHeight="1">
      <c r="A84" s="2" t="s">
        <v>1033</v>
      </c>
      <c r="B84" s="1" t="s">
        <v>102</v>
      </c>
      <c r="C84" s="1">
        <v>452776.0</v>
      </c>
      <c r="D84" s="1">
        <v>1780.0</v>
      </c>
      <c r="E84" s="1" t="s">
        <v>1034</v>
      </c>
      <c r="F84" s="1" t="s">
        <v>1035</v>
      </c>
      <c r="G84" s="1" t="s">
        <v>1036</v>
      </c>
      <c r="H84" s="1" t="s">
        <v>1037</v>
      </c>
      <c r="I84" s="1">
        <v>8000.0</v>
      </c>
      <c r="J84" s="1" t="s">
        <v>1038</v>
      </c>
      <c r="K84" s="1" t="s">
        <v>1039</v>
      </c>
      <c r="L84" s="1" t="s">
        <v>1040</v>
      </c>
      <c r="M84" s="1" t="s">
        <v>1041</v>
      </c>
      <c r="N84" s="1" t="s">
        <v>1042</v>
      </c>
      <c r="O84" s="1">
        <v>2.0</v>
      </c>
      <c r="P84" s="1" t="s">
        <v>1043</v>
      </c>
      <c r="Q84" s="1" t="s">
        <v>1044</v>
      </c>
      <c r="R84" s="1" t="s">
        <v>566</v>
      </c>
      <c r="S84" s="1" t="s">
        <v>487</v>
      </c>
      <c r="T84" s="1" t="s">
        <v>1045</v>
      </c>
    </row>
    <row r="85" ht="14.25" customHeight="1">
      <c r="A85" s="2" t="s">
        <v>1046</v>
      </c>
      <c r="B85" s="1" t="s">
        <v>67</v>
      </c>
      <c r="C85" s="1">
        <v>171019.0</v>
      </c>
      <c r="D85" s="1">
        <v>541.0</v>
      </c>
      <c r="E85" s="1" t="s">
        <v>1047</v>
      </c>
      <c r="F85" s="1" t="s">
        <v>1048</v>
      </c>
      <c r="G85" s="1">
        <v>0.0</v>
      </c>
      <c r="H85" s="1" t="s">
        <v>1049</v>
      </c>
      <c r="I85" s="1">
        <v>21000.0</v>
      </c>
      <c r="J85" s="1" t="s">
        <v>890</v>
      </c>
      <c r="K85" s="1" t="s">
        <v>1050</v>
      </c>
      <c r="L85" s="1" t="s">
        <v>1051</v>
      </c>
      <c r="M85" s="1" t="s">
        <v>1052</v>
      </c>
      <c r="N85" s="1" t="s">
        <v>1053</v>
      </c>
      <c r="O85" s="1">
        <v>2.0</v>
      </c>
      <c r="P85" s="1" t="s">
        <v>410</v>
      </c>
      <c r="Q85" s="1" t="s">
        <v>1054</v>
      </c>
      <c r="R85" s="1"/>
      <c r="S85" s="1"/>
      <c r="T85" s="1"/>
    </row>
    <row r="86" ht="14.25" customHeight="1">
      <c r="A86" s="2" t="s">
        <v>1055</v>
      </c>
      <c r="B86" s="1" t="s">
        <v>102</v>
      </c>
      <c r="C86" s="1">
        <v>1.2293545E7</v>
      </c>
      <c r="D86" s="1">
        <v>108890.0</v>
      </c>
      <c r="E86" s="1" t="s">
        <v>1056</v>
      </c>
      <c r="F86" s="1" t="s">
        <v>876</v>
      </c>
      <c r="G86" s="1" t="s">
        <v>1057</v>
      </c>
      <c r="H86" s="1" t="s">
        <v>1058</v>
      </c>
      <c r="I86" s="1">
        <v>4100.0</v>
      </c>
      <c r="J86" s="1" t="s">
        <v>1059</v>
      </c>
      <c r="K86" s="1" t="s">
        <v>1060</v>
      </c>
      <c r="L86" s="1" t="s">
        <v>1061</v>
      </c>
      <c r="M86" s="1" t="s">
        <v>1062</v>
      </c>
      <c r="N86" s="1" t="s">
        <v>1063</v>
      </c>
      <c r="O86" s="1">
        <v>2.0</v>
      </c>
      <c r="P86" s="1" t="s">
        <v>1064</v>
      </c>
      <c r="Q86" s="1" t="s">
        <v>1065</v>
      </c>
      <c r="R86" s="1" t="s">
        <v>1066</v>
      </c>
      <c r="S86" s="1" t="s">
        <v>49</v>
      </c>
      <c r="T86" s="1" t="s">
        <v>1067</v>
      </c>
    </row>
    <row r="87" ht="14.25" customHeight="1">
      <c r="A87" s="2" t="s">
        <v>1068</v>
      </c>
      <c r="B87" s="1" t="s">
        <v>77</v>
      </c>
      <c r="C87" s="1">
        <v>65409.0</v>
      </c>
      <c r="D87" s="1">
        <v>78.0</v>
      </c>
      <c r="E87" s="1" t="s">
        <v>1069</v>
      </c>
      <c r="F87" s="1" t="s">
        <v>1070</v>
      </c>
      <c r="G87" s="1" t="s">
        <v>1071</v>
      </c>
      <c r="H87" s="1" t="s">
        <v>756</v>
      </c>
      <c r="I87" s="1">
        <v>20000.0</v>
      </c>
      <c r="J87" s="1"/>
      <c r="K87" s="1" t="s">
        <v>1072</v>
      </c>
      <c r="L87" s="1"/>
      <c r="M87" s="1"/>
      <c r="N87" s="1"/>
      <c r="O87" s="1">
        <v>3.0</v>
      </c>
      <c r="P87" s="1" t="s">
        <v>1073</v>
      </c>
      <c r="Q87" s="1" t="s">
        <v>391</v>
      </c>
      <c r="R87" s="1" t="s">
        <v>218</v>
      </c>
      <c r="S87" s="1" t="s">
        <v>322</v>
      </c>
      <c r="T87" s="1" t="s">
        <v>1074</v>
      </c>
    </row>
    <row r="88" ht="14.25" customHeight="1">
      <c r="A88" s="2" t="s">
        <v>1075</v>
      </c>
      <c r="B88" s="1" t="s">
        <v>88</v>
      </c>
      <c r="C88" s="1">
        <v>9690222.0</v>
      </c>
      <c r="D88" s="1">
        <v>245857.0</v>
      </c>
      <c r="E88" s="1" t="s">
        <v>1076</v>
      </c>
      <c r="F88" s="1" t="s">
        <v>90</v>
      </c>
      <c r="G88" s="1" t="s">
        <v>1077</v>
      </c>
      <c r="H88" s="1" t="s">
        <v>1078</v>
      </c>
      <c r="I88" s="1">
        <v>2100.0</v>
      </c>
      <c r="J88" s="1" t="s">
        <v>1079</v>
      </c>
      <c r="K88" s="1" t="s">
        <v>364</v>
      </c>
      <c r="L88" s="1" t="s">
        <v>1080</v>
      </c>
      <c r="M88" s="1" t="s">
        <v>482</v>
      </c>
      <c r="N88" s="1" t="s">
        <v>1081</v>
      </c>
      <c r="O88" s="1">
        <v>2.0</v>
      </c>
      <c r="P88" s="1" t="s">
        <v>1082</v>
      </c>
      <c r="Q88" s="1" t="s">
        <v>1083</v>
      </c>
      <c r="R88" s="1" t="s">
        <v>1084</v>
      </c>
      <c r="S88" s="1" t="s">
        <v>1085</v>
      </c>
      <c r="T88" s="1" t="s">
        <v>1086</v>
      </c>
    </row>
    <row r="89" ht="14.25" customHeight="1">
      <c r="A89" s="2" t="s">
        <v>1087</v>
      </c>
      <c r="B89" s="1" t="s">
        <v>88</v>
      </c>
      <c r="C89" s="1">
        <v>1442029.0</v>
      </c>
      <c r="D89" s="1">
        <v>36120.0</v>
      </c>
      <c r="E89" s="1" t="s">
        <v>1088</v>
      </c>
      <c r="F89" s="1" t="s">
        <v>445</v>
      </c>
      <c r="G89" s="1" t="s">
        <v>1089</v>
      </c>
      <c r="H89" s="1" t="s">
        <v>1090</v>
      </c>
      <c r="I89" s="1">
        <v>800.0</v>
      </c>
      <c r="J89" s="1" t="s">
        <v>1091</v>
      </c>
      <c r="K89" s="1" t="s">
        <v>1092</v>
      </c>
      <c r="L89" s="1" t="s">
        <v>1093</v>
      </c>
      <c r="M89" s="1" t="s">
        <v>1094</v>
      </c>
      <c r="N89" s="1" t="s">
        <v>1095</v>
      </c>
      <c r="O89" s="1">
        <v>2.0</v>
      </c>
      <c r="P89" s="1" t="s">
        <v>1096</v>
      </c>
      <c r="Q89" s="1" t="s">
        <v>1097</v>
      </c>
      <c r="R89" s="1" t="s">
        <v>859</v>
      </c>
      <c r="S89" s="1" t="s">
        <v>1098</v>
      </c>
      <c r="T89" s="1" t="s">
        <v>1099</v>
      </c>
    </row>
    <row r="90" ht="14.25" customHeight="1">
      <c r="A90" s="2" t="s">
        <v>1100</v>
      </c>
      <c r="B90" s="1" t="s">
        <v>102</v>
      </c>
      <c r="C90" s="1">
        <v>767245.0</v>
      </c>
      <c r="D90" s="1">
        <v>214970.0</v>
      </c>
      <c r="E90" s="1" t="s">
        <v>1101</v>
      </c>
      <c r="F90" s="1" t="s">
        <v>1102</v>
      </c>
      <c r="G90" s="1" t="s">
        <v>1103</v>
      </c>
      <c r="H90" s="1" t="s">
        <v>1104</v>
      </c>
      <c r="I90" s="1">
        <v>4000.0</v>
      </c>
      <c r="J90" s="1" t="s">
        <v>215</v>
      </c>
      <c r="K90" s="1" t="s">
        <v>1105</v>
      </c>
      <c r="L90" s="1" t="s">
        <v>1106</v>
      </c>
      <c r="M90" s="1" t="s">
        <v>566</v>
      </c>
      <c r="N90" s="1" t="s">
        <v>1107</v>
      </c>
      <c r="O90" s="1">
        <v>2.0</v>
      </c>
      <c r="P90" s="1" t="s">
        <v>1108</v>
      </c>
      <c r="Q90" s="1" t="s">
        <v>1109</v>
      </c>
      <c r="R90" s="1" t="s">
        <v>876</v>
      </c>
      <c r="S90" s="1" t="s">
        <v>463</v>
      </c>
      <c r="T90" s="1" t="s">
        <v>1110</v>
      </c>
    </row>
    <row r="91" ht="14.25" customHeight="1">
      <c r="A91" s="2" t="s">
        <v>1111</v>
      </c>
      <c r="B91" s="1" t="s">
        <v>102</v>
      </c>
      <c r="C91" s="1">
        <v>8308504.0</v>
      </c>
      <c r="D91" s="1">
        <v>27750.0</v>
      </c>
      <c r="E91" s="1" t="s">
        <v>1112</v>
      </c>
      <c r="F91" s="1" t="s">
        <v>1113</v>
      </c>
      <c r="G91" s="1" t="s">
        <v>1114</v>
      </c>
      <c r="H91" s="1" t="s">
        <v>1115</v>
      </c>
      <c r="I91" s="1">
        <v>1600.0</v>
      </c>
      <c r="J91" s="1" t="s">
        <v>1116</v>
      </c>
      <c r="K91" s="1" t="s">
        <v>1117</v>
      </c>
      <c r="L91" s="1" t="s">
        <v>1118</v>
      </c>
      <c r="M91" s="1" t="s">
        <v>1119</v>
      </c>
      <c r="N91" s="1" t="s">
        <v>1120</v>
      </c>
      <c r="O91" s="1">
        <v>2.0</v>
      </c>
      <c r="P91" s="1" t="s">
        <v>1121</v>
      </c>
      <c r="Q91" s="1" t="s">
        <v>1122</v>
      </c>
      <c r="R91" s="1" t="s">
        <v>439</v>
      </c>
      <c r="S91" s="1" t="s">
        <v>537</v>
      </c>
      <c r="T91" s="1" t="s">
        <v>351</v>
      </c>
    </row>
    <row r="92" ht="14.25" customHeight="1">
      <c r="A92" s="2" t="s">
        <v>1123</v>
      </c>
      <c r="B92" s="1" t="s">
        <v>102</v>
      </c>
      <c r="C92" s="1">
        <v>7326496.0</v>
      </c>
      <c r="D92" s="1">
        <v>112090.0</v>
      </c>
      <c r="E92" s="1" t="s">
        <v>1124</v>
      </c>
      <c r="F92" s="1" t="s">
        <v>1125</v>
      </c>
      <c r="G92" s="1" t="s">
        <v>1126</v>
      </c>
      <c r="H92" s="1" t="s">
        <v>1127</v>
      </c>
      <c r="I92" s="1">
        <v>2600.0</v>
      </c>
      <c r="J92" s="1" t="s">
        <v>1128</v>
      </c>
      <c r="K92" s="1" t="s">
        <v>1129</v>
      </c>
      <c r="L92" s="1" t="s">
        <v>1130</v>
      </c>
      <c r="M92" s="1" t="s">
        <v>58</v>
      </c>
      <c r="N92" s="1" t="s">
        <v>1131</v>
      </c>
      <c r="O92" s="1">
        <v>2.0</v>
      </c>
      <c r="P92" s="1" t="s">
        <v>1132</v>
      </c>
      <c r="Q92" s="1" t="s">
        <v>1133</v>
      </c>
      <c r="R92" s="1" t="s">
        <v>1134</v>
      </c>
      <c r="S92" s="1" t="s">
        <v>774</v>
      </c>
      <c r="T92" s="1" t="s">
        <v>943</v>
      </c>
    </row>
    <row r="93" ht="14.25" customHeight="1">
      <c r="A93" s="2" t="s">
        <v>1135</v>
      </c>
      <c r="B93" s="1" t="s">
        <v>21</v>
      </c>
      <c r="C93" s="1">
        <v>6940432.0</v>
      </c>
      <c r="D93" s="1">
        <v>1092.0</v>
      </c>
      <c r="E93" s="1" t="s">
        <v>1136</v>
      </c>
      <c r="F93" s="1" t="s">
        <v>1137</v>
      </c>
      <c r="G93" s="1" t="s">
        <v>1138</v>
      </c>
      <c r="H93" s="1" t="s">
        <v>1139</v>
      </c>
      <c r="I93" s="1">
        <v>28800.0</v>
      </c>
      <c r="J93" s="1" t="s">
        <v>1140</v>
      </c>
      <c r="K93" s="1" t="s">
        <v>1141</v>
      </c>
      <c r="L93" s="1" t="s">
        <v>1142</v>
      </c>
      <c r="M93" s="1" t="s">
        <v>1143</v>
      </c>
      <c r="N93" s="1" t="s">
        <v>1144</v>
      </c>
      <c r="O93" s="1">
        <v>2.0</v>
      </c>
      <c r="P93" s="1" t="s">
        <v>1145</v>
      </c>
      <c r="Q93" s="1" t="s">
        <v>1146</v>
      </c>
      <c r="R93" s="1" t="s">
        <v>1147</v>
      </c>
      <c r="S93" s="1" t="s">
        <v>1148</v>
      </c>
      <c r="T93" s="1" t="s">
        <v>813</v>
      </c>
    </row>
    <row r="94" ht="14.25" customHeight="1">
      <c r="A94" s="2" t="s">
        <v>1149</v>
      </c>
      <c r="B94" s="1" t="s">
        <v>36</v>
      </c>
      <c r="C94" s="1">
        <v>9981334.0</v>
      </c>
      <c r="D94" s="1">
        <v>93030.0</v>
      </c>
      <c r="E94" s="1" t="s">
        <v>1150</v>
      </c>
      <c r="F94" s="1" t="s">
        <v>23</v>
      </c>
      <c r="G94" s="1" t="s">
        <v>186</v>
      </c>
      <c r="H94" s="1" t="s">
        <v>1151</v>
      </c>
      <c r="I94" s="1">
        <v>13900.0</v>
      </c>
      <c r="J94" s="1" t="s">
        <v>1152</v>
      </c>
      <c r="K94" s="1" t="s">
        <v>1153</v>
      </c>
      <c r="L94" s="1" t="s">
        <v>1154</v>
      </c>
      <c r="M94" s="1" t="s">
        <v>1155</v>
      </c>
      <c r="N94" s="1" t="s">
        <v>1156</v>
      </c>
      <c r="O94" s="1">
        <v>3.0</v>
      </c>
      <c r="P94" s="1" t="s">
        <v>991</v>
      </c>
      <c r="Q94" s="1" t="s">
        <v>1157</v>
      </c>
      <c r="R94" s="1" t="s">
        <v>689</v>
      </c>
      <c r="S94" s="1" t="s">
        <v>774</v>
      </c>
      <c r="T94" s="1" t="s">
        <v>1158</v>
      </c>
    </row>
    <row r="95" ht="14.25" customHeight="1">
      <c r="A95" s="2" t="s">
        <v>1159</v>
      </c>
      <c r="B95" s="1" t="s">
        <v>77</v>
      </c>
      <c r="C95" s="1">
        <v>299388.0</v>
      </c>
      <c r="D95" s="1">
        <v>103000.0</v>
      </c>
      <c r="E95" s="1" t="s">
        <v>1160</v>
      </c>
      <c r="F95" s="1" t="s">
        <v>1161</v>
      </c>
      <c r="G95" s="1" t="s">
        <v>1162</v>
      </c>
      <c r="H95" s="1" t="s">
        <v>1163</v>
      </c>
      <c r="I95" s="1">
        <v>30900.0</v>
      </c>
      <c r="J95" s="1" t="s">
        <v>143</v>
      </c>
      <c r="K95" s="1" t="s">
        <v>1164</v>
      </c>
      <c r="L95" s="1" t="s">
        <v>219</v>
      </c>
      <c r="M95" s="1">
        <v>0.0</v>
      </c>
      <c r="N95" s="1" t="s">
        <v>1165</v>
      </c>
      <c r="O95" s="1">
        <v>3.0</v>
      </c>
      <c r="P95" s="1" t="s">
        <v>1166</v>
      </c>
      <c r="Q95" s="1" t="s">
        <v>1167</v>
      </c>
      <c r="R95" s="1" t="s">
        <v>1168</v>
      </c>
      <c r="S95" s="1" t="s">
        <v>566</v>
      </c>
      <c r="T95" s="1" t="s">
        <v>690</v>
      </c>
    </row>
    <row r="96" ht="14.25" customHeight="1">
      <c r="A96" s="2" t="s">
        <v>1169</v>
      </c>
      <c r="B96" s="1" t="s">
        <v>21</v>
      </c>
      <c r="C96" s="1">
        <v>1.095351995E9</v>
      </c>
      <c r="D96" s="1">
        <v>3287590.0</v>
      </c>
      <c r="E96" s="1" t="s">
        <v>1170</v>
      </c>
      <c r="F96" s="1" t="s">
        <v>1102</v>
      </c>
      <c r="G96" s="1" t="s">
        <v>643</v>
      </c>
      <c r="H96" s="1" t="s">
        <v>1171</v>
      </c>
      <c r="I96" s="1">
        <v>2900.0</v>
      </c>
      <c r="J96" s="1" t="s">
        <v>1172</v>
      </c>
      <c r="K96" s="1" t="s">
        <v>1173</v>
      </c>
      <c r="L96" s="1" t="s">
        <v>1174</v>
      </c>
      <c r="M96" s="1" t="s">
        <v>1175</v>
      </c>
      <c r="N96" s="1" t="s">
        <v>1176</v>
      </c>
      <c r="O96" s="1" t="s">
        <v>1177</v>
      </c>
      <c r="P96" s="1" t="s">
        <v>1178</v>
      </c>
      <c r="Q96" s="1" t="s">
        <v>1179</v>
      </c>
      <c r="R96" s="1" t="s">
        <v>1180</v>
      </c>
      <c r="S96" s="1" t="s">
        <v>1181</v>
      </c>
      <c r="T96" s="1" t="s">
        <v>1182</v>
      </c>
    </row>
    <row r="97" ht="14.25" customHeight="1">
      <c r="A97" s="2" t="s">
        <v>1183</v>
      </c>
      <c r="B97" s="1" t="s">
        <v>21</v>
      </c>
      <c r="C97" s="1">
        <v>2.45452739E8</v>
      </c>
      <c r="D97" s="1">
        <v>1919440.0</v>
      </c>
      <c r="E97" s="1" t="s">
        <v>1184</v>
      </c>
      <c r="F97" s="1" t="s">
        <v>294</v>
      </c>
      <c r="G97" s="1">
        <v>0.0</v>
      </c>
      <c r="H97" s="1" t="s">
        <v>1185</v>
      </c>
      <c r="I97" s="1">
        <v>3200.0</v>
      </c>
      <c r="J97" s="1" t="s">
        <v>1186</v>
      </c>
      <c r="K97" s="1" t="s">
        <v>1187</v>
      </c>
      <c r="L97" s="1" t="s">
        <v>1188</v>
      </c>
      <c r="M97" s="1" t="s">
        <v>1189</v>
      </c>
      <c r="N97" s="1" t="s">
        <v>1190</v>
      </c>
      <c r="O97" s="1">
        <v>2.0</v>
      </c>
      <c r="P97" s="1" t="s">
        <v>32</v>
      </c>
      <c r="Q97" s="1" t="s">
        <v>86</v>
      </c>
      <c r="R97" s="1" t="s">
        <v>1191</v>
      </c>
      <c r="S97" s="1" t="s">
        <v>1192</v>
      </c>
      <c r="T97" s="1" t="s">
        <v>1193</v>
      </c>
    </row>
    <row r="98" ht="14.25" customHeight="1">
      <c r="A98" s="2" t="s">
        <v>1194</v>
      </c>
      <c r="B98" s="1" t="s">
        <v>21</v>
      </c>
      <c r="C98" s="1">
        <v>6.8688433E7</v>
      </c>
      <c r="D98" s="1">
        <v>1648000.0</v>
      </c>
      <c r="E98" s="1" t="s">
        <v>1195</v>
      </c>
      <c r="F98" s="1" t="s">
        <v>566</v>
      </c>
      <c r="G98" s="1" t="s">
        <v>1196</v>
      </c>
      <c r="H98" s="1" t="s">
        <v>1197</v>
      </c>
      <c r="I98" s="1">
        <v>7000.0</v>
      </c>
      <c r="J98" s="1" t="s">
        <v>1198</v>
      </c>
      <c r="K98" s="1" t="s">
        <v>1199</v>
      </c>
      <c r="L98" s="1" t="s">
        <v>1200</v>
      </c>
      <c r="M98" s="1" t="s">
        <v>1201</v>
      </c>
      <c r="N98" s="1" t="s">
        <v>1202</v>
      </c>
      <c r="O98" s="1">
        <v>1.0</v>
      </c>
      <c r="P98" s="1">
        <v>17.0</v>
      </c>
      <c r="Q98" s="1" t="s">
        <v>1203</v>
      </c>
      <c r="R98" s="1" t="s">
        <v>1204</v>
      </c>
      <c r="S98" s="1" t="s">
        <v>1205</v>
      </c>
      <c r="T98" s="1" t="s">
        <v>1206</v>
      </c>
    </row>
    <row r="99" ht="14.25" customHeight="1">
      <c r="A99" s="2" t="s">
        <v>1207</v>
      </c>
      <c r="B99" s="1" t="s">
        <v>222</v>
      </c>
      <c r="C99" s="1">
        <v>2.6783383E7</v>
      </c>
      <c r="D99" s="1">
        <v>437072.0</v>
      </c>
      <c r="E99" s="1" t="s">
        <v>1208</v>
      </c>
      <c r="F99" s="1" t="s">
        <v>287</v>
      </c>
      <c r="G99" s="1">
        <v>0.0</v>
      </c>
      <c r="H99" s="1" t="s">
        <v>1209</v>
      </c>
      <c r="I99" s="1">
        <v>1500.0</v>
      </c>
      <c r="J99" s="1" t="s">
        <v>1210</v>
      </c>
      <c r="K99" s="1" t="s">
        <v>1211</v>
      </c>
      <c r="L99" s="1" t="s">
        <v>1212</v>
      </c>
      <c r="M99" s="1" t="s">
        <v>112</v>
      </c>
      <c r="N99" s="1" t="s">
        <v>1213</v>
      </c>
      <c r="O99" s="1">
        <v>1.0</v>
      </c>
      <c r="P99" s="1" t="s">
        <v>1214</v>
      </c>
      <c r="Q99" s="1" t="s">
        <v>124</v>
      </c>
      <c r="R99" s="1" t="s">
        <v>1215</v>
      </c>
      <c r="S99" s="1" t="s">
        <v>837</v>
      </c>
      <c r="T99" s="1" t="s">
        <v>678</v>
      </c>
    </row>
    <row r="100" ht="14.25" customHeight="1">
      <c r="A100" s="2" t="s">
        <v>1216</v>
      </c>
      <c r="B100" s="1" t="s">
        <v>77</v>
      </c>
      <c r="C100" s="1">
        <v>4062235.0</v>
      </c>
      <c r="D100" s="1">
        <v>70280.0</v>
      </c>
      <c r="E100" s="1" t="s">
        <v>1217</v>
      </c>
      <c r="F100" s="1" t="s">
        <v>1155</v>
      </c>
      <c r="G100" s="1" t="s">
        <v>1218</v>
      </c>
      <c r="H100" s="1" t="s">
        <v>1219</v>
      </c>
      <c r="I100" s="1">
        <v>29600.0</v>
      </c>
      <c r="J100" s="1" t="s">
        <v>183</v>
      </c>
      <c r="K100" s="1" t="s">
        <v>1220</v>
      </c>
      <c r="L100" s="1" t="s">
        <v>1221</v>
      </c>
      <c r="M100" s="1" t="s">
        <v>218</v>
      </c>
      <c r="N100" s="1" t="s">
        <v>1222</v>
      </c>
      <c r="O100" s="1">
        <v>3.0</v>
      </c>
      <c r="P100" s="1" t="s">
        <v>1223</v>
      </c>
      <c r="Q100" s="1" t="s">
        <v>1224</v>
      </c>
      <c r="R100" s="1" t="s">
        <v>610</v>
      </c>
      <c r="S100" s="1" t="s">
        <v>1206</v>
      </c>
      <c r="T100" s="1" t="s">
        <v>1225</v>
      </c>
    </row>
    <row r="101" ht="14.25" customHeight="1">
      <c r="A101" s="2" t="s">
        <v>1226</v>
      </c>
      <c r="B101" s="1" t="s">
        <v>77</v>
      </c>
      <c r="C101" s="1">
        <v>75441.0</v>
      </c>
      <c r="D101" s="1">
        <v>572.0</v>
      </c>
      <c r="E101" s="1" t="s">
        <v>1227</v>
      </c>
      <c r="F101" s="1" t="s">
        <v>1228</v>
      </c>
      <c r="G101" s="1" t="s">
        <v>1229</v>
      </c>
      <c r="H101" s="1" t="s">
        <v>1230</v>
      </c>
      <c r="I101" s="1">
        <v>21000.0</v>
      </c>
      <c r="J101" s="1"/>
      <c r="K101" s="1" t="s">
        <v>1231</v>
      </c>
      <c r="L101" s="1">
        <v>9.0</v>
      </c>
      <c r="M101" s="1">
        <v>0.0</v>
      </c>
      <c r="N101" s="1">
        <v>91.0</v>
      </c>
      <c r="O101" s="1">
        <v>3.0</v>
      </c>
      <c r="P101" s="1" t="s">
        <v>1232</v>
      </c>
      <c r="Q101" s="1" t="s">
        <v>1233</v>
      </c>
      <c r="R101" s="1" t="s">
        <v>287</v>
      </c>
      <c r="S101" s="1" t="s">
        <v>90</v>
      </c>
      <c r="T101" s="1" t="s">
        <v>186</v>
      </c>
    </row>
    <row r="102" ht="14.25" customHeight="1">
      <c r="A102" s="2" t="s">
        <v>1234</v>
      </c>
      <c r="B102" s="1" t="s">
        <v>222</v>
      </c>
      <c r="C102" s="1">
        <v>6352117.0</v>
      </c>
      <c r="D102" s="1">
        <v>20770.0</v>
      </c>
      <c r="E102" s="1" t="s">
        <v>1235</v>
      </c>
      <c r="F102" s="1" t="s">
        <v>1236</v>
      </c>
      <c r="G102" s="1" t="s">
        <v>1045</v>
      </c>
      <c r="H102" s="1" t="s">
        <v>1237</v>
      </c>
      <c r="I102" s="1">
        <v>19800.0</v>
      </c>
      <c r="J102" s="1" t="s">
        <v>1238</v>
      </c>
      <c r="K102" s="1" t="s">
        <v>1239</v>
      </c>
      <c r="L102" s="1" t="s">
        <v>1240</v>
      </c>
      <c r="M102" s="1" t="s">
        <v>1241</v>
      </c>
      <c r="N102" s="1" t="s">
        <v>1242</v>
      </c>
      <c r="O102" s="1">
        <v>3.0</v>
      </c>
      <c r="P102" s="1" t="s">
        <v>1243</v>
      </c>
      <c r="Q102" s="1" t="s">
        <v>861</v>
      </c>
      <c r="R102" s="1" t="s">
        <v>1244</v>
      </c>
      <c r="S102" s="1" t="s">
        <v>1245</v>
      </c>
      <c r="T102" s="1" t="s">
        <v>1246</v>
      </c>
    </row>
    <row r="103" ht="14.25" customHeight="1">
      <c r="A103" s="2" t="s">
        <v>1247</v>
      </c>
      <c r="B103" s="1" t="s">
        <v>77</v>
      </c>
      <c r="C103" s="1">
        <v>5.8133509E7</v>
      </c>
      <c r="D103" s="1">
        <v>301230.0</v>
      </c>
      <c r="E103" s="1" t="s">
        <v>1248</v>
      </c>
      <c r="F103" s="1" t="s">
        <v>629</v>
      </c>
      <c r="G103" s="1" t="s">
        <v>893</v>
      </c>
      <c r="H103" s="1" t="s">
        <v>1249</v>
      </c>
      <c r="I103" s="1">
        <v>26700.0</v>
      </c>
      <c r="J103" s="1" t="s">
        <v>146</v>
      </c>
      <c r="K103" s="1" t="s">
        <v>1250</v>
      </c>
      <c r="L103" s="1" t="s">
        <v>1251</v>
      </c>
      <c r="M103" s="1" t="s">
        <v>1252</v>
      </c>
      <c r="N103" s="1" t="s">
        <v>1253</v>
      </c>
      <c r="O103" s="1"/>
      <c r="P103" s="1" t="s">
        <v>1200</v>
      </c>
      <c r="Q103" s="1" t="s">
        <v>1254</v>
      </c>
      <c r="R103" s="1" t="s">
        <v>1255</v>
      </c>
      <c r="S103" s="1" t="s">
        <v>1256</v>
      </c>
      <c r="T103" s="1" t="s">
        <v>1257</v>
      </c>
    </row>
    <row r="104" ht="14.25" customHeight="1">
      <c r="A104" s="2" t="s">
        <v>1258</v>
      </c>
      <c r="B104" s="1" t="s">
        <v>102</v>
      </c>
      <c r="C104" s="1">
        <v>2758124.0</v>
      </c>
      <c r="D104" s="1">
        <v>10991.0</v>
      </c>
      <c r="E104" s="1" t="s">
        <v>1259</v>
      </c>
      <c r="F104" s="1" t="s">
        <v>1260</v>
      </c>
      <c r="G104" s="1" t="s">
        <v>1261</v>
      </c>
      <c r="H104" s="1" t="s">
        <v>1262</v>
      </c>
      <c r="I104" s="1">
        <v>3900.0</v>
      </c>
      <c r="J104" s="1" t="s">
        <v>1186</v>
      </c>
      <c r="K104" s="1" t="s">
        <v>1263</v>
      </c>
      <c r="L104" s="1" t="s">
        <v>1264</v>
      </c>
      <c r="M104" s="1" t="s">
        <v>1265</v>
      </c>
      <c r="N104" s="1" t="s">
        <v>1266</v>
      </c>
      <c r="O104" s="1">
        <v>2.0</v>
      </c>
      <c r="P104" s="1" t="s">
        <v>1267</v>
      </c>
      <c r="Q104" s="1" t="s">
        <v>1268</v>
      </c>
      <c r="R104" s="1" t="s">
        <v>1269</v>
      </c>
      <c r="S104" s="1" t="s">
        <v>1270</v>
      </c>
      <c r="T104" s="1" t="s">
        <v>1271</v>
      </c>
    </row>
    <row r="105" ht="14.25" customHeight="1">
      <c r="A105" s="2" t="s">
        <v>1272</v>
      </c>
      <c r="B105" s="1" t="s">
        <v>21</v>
      </c>
      <c r="C105" s="1">
        <v>1.27463611E8</v>
      </c>
      <c r="D105" s="1">
        <v>377835.0</v>
      </c>
      <c r="E105" s="1" t="s">
        <v>1273</v>
      </c>
      <c r="F105" s="1" t="s">
        <v>830</v>
      </c>
      <c r="G105" s="1">
        <v>0.0</v>
      </c>
      <c r="H105" s="1" t="s">
        <v>1274</v>
      </c>
      <c r="I105" s="1">
        <v>28200.0</v>
      </c>
      <c r="J105" s="1" t="s">
        <v>890</v>
      </c>
      <c r="K105" s="1" t="s">
        <v>1275</v>
      </c>
      <c r="L105" s="1" t="s">
        <v>1276</v>
      </c>
      <c r="M105" s="1" t="s">
        <v>1277</v>
      </c>
      <c r="N105" s="1" t="s">
        <v>1278</v>
      </c>
      <c r="O105" s="1">
        <v>3.0</v>
      </c>
      <c r="P105" s="1" t="s">
        <v>1279</v>
      </c>
      <c r="Q105" s="1" t="s">
        <v>1280</v>
      </c>
      <c r="R105" s="1" t="s">
        <v>1281</v>
      </c>
      <c r="S105" s="1" t="s">
        <v>334</v>
      </c>
      <c r="T105" s="1" t="s">
        <v>1282</v>
      </c>
    </row>
    <row r="106" ht="14.25" customHeight="1">
      <c r="A106" s="2" t="s">
        <v>1283</v>
      </c>
      <c r="B106" s="1" t="s">
        <v>77</v>
      </c>
      <c r="C106" s="1">
        <v>91084.0</v>
      </c>
      <c r="D106" s="1">
        <v>116.0</v>
      </c>
      <c r="E106" s="1" t="s">
        <v>1284</v>
      </c>
      <c r="F106" s="1" t="s">
        <v>1285</v>
      </c>
      <c r="G106" s="1" t="s">
        <v>1286</v>
      </c>
      <c r="H106" s="1" t="s">
        <v>1138</v>
      </c>
      <c r="I106" s="1">
        <v>24800.0</v>
      </c>
      <c r="J106" s="1"/>
      <c r="K106" s="1" t="s">
        <v>1287</v>
      </c>
      <c r="L106" s="1">
        <v>0.0</v>
      </c>
      <c r="M106" s="1">
        <v>0.0</v>
      </c>
      <c r="N106" s="1">
        <v>100.0</v>
      </c>
      <c r="O106" s="1">
        <v>3.0</v>
      </c>
      <c r="P106" s="1" t="s">
        <v>1288</v>
      </c>
      <c r="Q106" s="1" t="s">
        <v>1289</v>
      </c>
      <c r="R106" s="1" t="s">
        <v>610</v>
      </c>
      <c r="S106" s="1" t="s">
        <v>496</v>
      </c>
      <c r="T106" s="1" t="s">
        <v>1290</v>
      </c>
    </row>
    <row r="107" ht="14.25" customHeight="1">
      <c r="A107" s="2" t="s">
        <v>1291</v>
      </c>
      <c r="B107" s="1" t="s">
        <v>222</v>
      </c>
      <c r="C107" s="1">
        <v>5906760.0</v>
      </c>
      <c r="D107" s="1">
        <v>92300.0</v>
      </c>
      <c r="E107" s="1" t="s">
        <v>1292</v>
      </c>
      <c r="F107" s="1" t="s">
        <v>218</v>
      </c>
      <c r="G107" s="1" t="s">
        <v>1293</v>
      </c>
      <c r="H107" s="1" t="s">
        <v>1294</v>
      </c>
      <c r="I107" s="1">
        <v>4300.0</v>
      </c>
      <c r="J107" s="1" t="s">
        <v>1295</v>
      </c>
      <c r="K107" s="1" t="s">
        <v>1296</v>
      </c>
      <c r="L107" s="1" t="s">
        <v>343</v>
      </c>
      <c r="M107" s="1" t="s">
        <v>1297</v>
      </c>
      <c r="N107" s="1" t="s">
        <v>1298</v>
      </c>
      <c r="O107" s="1">
        <v>1.0</v>
      </c>
      <c r="P107" s="1" t="s">
        <v>1299</v>
      </c>
      <c r="Q107" s="1" t="s">
        <v>557</v>
      </c>
      <c r="R107" s="1" t="s">
        <v>1300</v>
      </c>
      <c r="S107" s="1" t="s">
        <v>1301</v>
      </c>
      <c r="T107" s="1" t="s">
        <v>1045</v>
      </c>
    </row>
    <row r="108" ht="14.25" customHeight="1">
      <c r="A108" s="2" t="s">
        <v>1302</v>
      </c>
      <c r="B108" s="1" t="s">
        <v>142</v>
      </c>
      <c r="C108" s="1">
        <v>1.5233244E7</v>
      </c>
      <c r="D108" s="1">
        <v>2717300.0</v>
      </c>
      <c r="E108" s="1" t="s">
        <v>1303</v>
      </c>
      <c r="F108" s="1" t="s">
        <v>23</v>
      </c>
      <c r="G108" s="1" t="s">
        <v>1304</v>
      </c>
      <c r="H108" s="1" t="s">
        <v>1305</v>
      </c>
      <c r="I108" s="1">
        <v>6300.0</v>
      </c>
      <c r="J108" s="1" t="s">
        <v>1306</v>
      </c>
      <c r="K108" s="1" t="s">
        <v>1307</v>
      </c>
      <c r="L108" s="1" t="s">
        <v>1308</v>
      </c>
      <c r="M108" s="1" t="s">
        <v>610</v>
      </c>
      <c r="N108" s="1" t="s">
        <v>1309</v>
      </c>
      <c r="O108" s="1">
        <v>4.0</v>
      </c>
      <c r="P108" s="1">
        <v>16.0</v>
      </c>
      <c r="Q108" s="1" t="s">
        <v>1310</v>
      </c>
      <c r="R108" s="1" t="s">
        <v>1311</v>
      </c>
      <c r="S108" s="1" t="s">
        <v>1312</v>
      </c>
      <c r="T108" s="1" t="s">
        <v>140</v>
      </c>
    </row>
    <row r="109" ht="14.25" customHeight="1">
      <c r="A109" s="2" t="s">
        <v>1313</v>
      </c>
      <c r="B109" s="1" t="s">
        <v>88</v>
      </c>
      <c r="C109" s="1">
        <v>3.4707817E7</v>
      </c>
      <c r="D109" s="1">
        <v>582650.0</v>
      </c>
      <c r="E109" s="1" t="s">
        <v>1314</v>
      </c>
      <c r="F109" s="1" t="s">
        <v>377</v>
      </c>
      <c r="G109" s="1" t="s">
        <v>1315</v>
      </c>
      <c r="H109" s="1" t="s">
        <v>1316</v>
      </c>
      <c r="I109" s="1">
        <v>1000.0</v>
      </c>
      <c r="J109" s="1" t="s">
        <v>1317</v>
      </c>
      <c r="K109" s="1" t="s">
        <v>1318</v>
      </c>
      <c r="L109" s="1" t="s">
        <v>1319</v>
      </c>
      <c r="M109" s="1" t="s">
        <v>1320</v>
      </c>
      <c r="N109" s="1" t="s">
        <v>1321</v>
      </c>
      <c r="O109" s="1" t="s">
        <v>346</v>
      </c>
      <c r="P109" s="1" t="s">
        <v>1322</v>
      </c>
      <c r="Q109" s="1" t="s">
        <v>275</v>
      </c>
      <c r="R109" s="1" t="s">
        <v>1323</v>
      </c>
      <c r="S109" s="1" t="s">
        <v>49</v>
      </c>
      <c r="T109" s="1" t="s">
        <v>1158</v>
      </c>
    </row>
    <row r="110" ht="14.25" customHeight="1">
      <c r="A110" s="2" t="s">
        <v>1324</v>
      </c>
      <c r="B110" s="1" t="s">
        <v>67</v>
      </c>
      <c r="C110" s="1">
        <v>105432.0</v>
      </c>
      <c r="D110" s="1">
        <v>811.0</v>
      </c>
      <c r="E110" s="1" t="s">
        <v>1325</v>
      </c>
      <c r="F110" s="1" t="s">
        <v>1326</v>
      </c>
      <c r="G110" s="1">
        <v>0.0</v>
      </c>
      <c r="H110" s="1" t="s">
        <v>1327</v>
      </c>
      <c r="I110" s="1">
        <v>800.0</v>
      </c>
      <c r="J110" s="1"/>
      <c r="K110" s="1" t="s">
        <v>841</v>
      </c>
      <c r="L110" s="1" t="s">
        <v>1175</v>
      </c>
      <c r="M110" s="1" t="s">
        <v>1328</v>
      </c>
      <c r="N110" s="1" t="s">
        <v>1329</v>
      </c>
      <c r="O110" s="1">
        <v>2.0</v>
      </c>
      <c r="P110" s="1" t="s">
        <v>1330</v>
      </c>
      <c r="Q110" s="1" t="s">
        <v>1331</v>
      </c>
      <c r="R110" s="1" t="s">
        <v>871</v>
      </c>
      <c r="S110" s="1" t="s">
        <v>1332</v>
      </c>
      <c r="T110" s="1" t="s">
        <v>1333</v>
      </c>
    </row>
    <row r="111" ht="14.25" customHeight="1">
      <c r="A111" s="2" t="s">
        <v>1334</v>
      </c>
      <c r="B111" s="1" t="s">
        <v>21</v>
      </c>
      <c r="C111" s="1">
        <v>2.3113019E7</v>
      </c>
      <c r="D111" s="1">
        <v>120540.0</v>
      </c>
      <c r="E111" s="1" t="s">
        <v>1335</v>
      </c>
      <c r="F111" s="1" t="s">
        <v>893</v>
      </c>
      <c r="G111" s="1">
        <v>0.0</v>
      </c>
      <c r="H111" s="1" t="s">
        <v>1336</v>
      </c>
      <c r="I111" s="1">
        <v>1300.0</v>
      </c>
      <c r="J111" s="1" t="s">
        <v>890</v>
      </c>
      <c r="K111" s="1" t="s">
        <v>1091</v>
      </c>
      <c r="L111" s="1" t="s">
        <v>1337</v>
      </c>
      <c r="M111" s="1" t="s">
        <v>317</v>
      </c>
      <c r="N111" s="1" t="s">
        <v>1338</v>
      </c>
      <c r="O111" s="1">
        <v>3.0</v>
      </c>
      <c r="P111" s="1" t="s">
        <v>1339</v>
      </c>
      <c r="Q111" s="1" t="s">
        <v>1340</v>
      </c>
      <c r="R111" s="1" t="s">
        <v>474</v>
      </c>
      <c r="S111" s="1" t="s">
        <v>170</v>
      </c>
      <c r="T111" s="1" t="s">
        <v>1341</v>
      </c>
    </row>
    <row r="112" ht="14.25" customHeight="1">
      <c r="A112" s="2" t="s">
        <v>1342</v>
      </c>
      <c r="B112" s="1" t="s">
        <v>21</v>
      </c>
      <c r="C112" s="1">
        <v>4.8846823E7</v>
      </c>
      <c r="D112" s="1">
        <v>98480.0</v>
      </c>
      <c r="E112" s="1" t="s">
        <v>1343</v>
      </c>
      <c r="F112" s="1" t="s">
        <v>1344</v>
      </c>
      <c r="G112" s="1">
        <v>0.0</v>
      </c>
      <c r="H112" s="1" t="s">
        <v>1345</v>
      </c>
      <c r="I112" s="1">
        <v>17800.0</v>
      </c>
      <c r="J112" s="1" t="s">
        <v>1346</v>
      </c>
      <c r="K112" s="1" t="s">
        <v>1347</v>
      </c>
      <c r="L112" s="1" t="s">
        <v>1348</v>
      </c>
      <c r="M112" s="1" t="s">
        <v>1349</v>
      </c>
      <c r="N112" s="1" t="s">
        <v>1350</v>
      </c>
      <c r="O112" s="1">
        <v>3.0</v>
      </c>
      <c r="P112" s="1">
        <v>10.0</v>
      </c>
      <c r="Q112" s="1" t="s">
        <v>769</v>
      </c>
      <c r="R112" s="1" t="s">
        <v>1300</v>
      </c>
      <c r="S112" s="1" t="s">
        <v>414</v>
      </c>
      <c r="T112" s="1" t="s">
        <v>1351</v>
      </c>
    </row>
    <row r="113" ht="14.25" customHeight="1">
      <c r="A113" s="2" t="s">
        <v>1352</v>
      </c>
      <c r="B113" s="1" t="s">
        <v>222</v>
      </c>
      <c r="C113" s="1">
        <v>2418393.0</v>
      </c>
      <c r="D113" s="1">
        <v>17820.0</v>
      </c>
      <c r="E113" s="1" t="s">
        <v>1353</v>
      </c>
      <c r="F113" s="1" t="s">
        <v>1354</v>
      </c>
      <c r="G113" s="1" t="s">
        <v>1355</v>
      </c>
      <c r="H113" s="1" t="s">
        <v>630</v>
      </c>
      <c r="I113" s="1">
        <v>19000.0</v>
      </c>
      <c r="J113" s="1" t="s">
        <v>1356</v>
      </c>
      <c r="K113" s="1" t="s">
        <v>1357</v>
      </c>
      <c r="L113" s="1" t="s">
        <v>1125</v>
      </c>
      <c r="M113" s="1" t="s">
        <v>304</v>
      </c>
      <c r="N113" s="1" t="s">
        <v>1358</v>
      </c>
      <c r="O113" s="1">
        <v>1.0</v>
      </c>
      <c r="P113" s="1" t="s">
        <v>1359</v>
      </c>
      <c r="Q113" s="1" t="s">
        <v>94</v>
      </c>
      <c r="R113" s="1" t="s">
        <v>165</v>
      </c>
      <c r="S113" s="1" t="s">
        <v>1360</v>
      </c>
      <c r="T113" s="1" t="s">
        <v>387</v>
      </c>
    </row>
    <row r="114" ht="14.25" customHeight="1">
      <c r="A114" s="2" t="s">
        <v>1361</v>
      </c>
      <c r="B114" s="1" t="s">
        <v>142</v>
      </c>
      <c r="C114" s="1">
        <v>5213898.0</v>
      </c>
      <c r="D114" s="1">
        <v>198500.0</v>
      </c>
      <c r="E114" s="1" t="s">
        <v>1362</v>
      </c>
      <c r="F114" s="1" t="s">
        <v>23</v>
      </c>
      <c r="G114" s="1" t="s">
        <v>1363</v>
      </c>
      <c r="H114" s="1" t="s">
        <v>1364</v>
      </c>
      <c r="I114" s="1">
        <v>1600.0</v>
      </c>
      <c r="J114" s="1" t="s">
        <v>72</v>
      </c>
      <c r="K114" s="1" t="s">
        <v>1365</v>
      </c>
      <c r="L114" s="1" t="s">
        <v>243</v>
      </c>
      <c r="M114" s="1" t="s">
        <v>473</v>
      </c>
      <c r="N114" s="1" t="s">
        <v>1366</v>
      </c>
      <c r="O114" s="1" t="s">
        <v>1177</v>
      </c>
      <c r="P114" s="1" t="s">
        <v>719</v>
      </c>
      <c r="Q114" s="1" t="s">
        <v>1367</v>
      </c>
      <c r="R114" s="1" t="s">
        <v>451</v>
      </c>
      <c r="S114" s="1" t="s">
        <v>1368</v>
      </c>
      <c r="T114" s="1" t="s">
        <v>1369</v>
      </c>
    </row>
    <row r="115" ht="14.25" customHeight="1">
      <c r="A115" s="2" t="s">
        <v>1370</v>
      </c>
      <c r="B115" s="1" t="s">
        <v>21</v>
      </c>
      <c r="C115" s="1">
        <v>6368481.0</v>
      </c>
      <c r="D115" s="1">
        <v>236800.0</v>
      </c>
      <c r="E115" s="1" t="s">
        <v>471</v>
      </c>
      <c r="F115" s="1" t="s">
        <v>23</v>
      </c>
      <c r="G115" s="1">
        <v>0.0</v>
      </c>
      <c r="H115" s="1" t="s">
        <v>1371</v>
      </c>
      <c r="I115" s="1">
        <v>1700.0</v>
      </c>
      <c r="J115" s="1" t="s">
        <v>1372</v>
      </c>
      <c r="K115" s="1" t="s">
        <v>1373</v>
      </c>
      <c r="L115" s="1" t="s">
        <v>952</v>
      </c>
      <c r="M115" s="1" t="s">
        <v>473</v>
      </c>
      <c r="N115" s="1" t="s">
        <v>1374</v>
      </c>
      <c r="O115" s="1">
        <v>2.0</v>
      </c>
      <c r="P115" s="1" t="s">
        <v>158</v>
      </c>
      <c r="Q115" s="1" t="s">
        <v>1375</v>
      </c>
      <c r="R115" s="1" t="s">
        <v>1376</v>
      </c>
      <c r="S115" s="1" t="s">
        <v>1301</v>
      </c>
      <c r="T115" s="1" t="s">
        <v>334</v>
      </c>
    </row>
    <row r="116" ht="14.25" customHeight="1">
      <c r="A116" s="2" t="s">
        <v>1377</v>
      </c>
      <c r="B116" s="1" t="s">
        <v>826</v>
      </c>
      <c r="C116" s="1">
        <v>2274735.0</v>
      </c>
      <c r="D116" s="1">
        <v>64589.0</v>
      </c>
      <c r="E116" s="1" t="s">
        <v>1378</v>
      </c>
      <c r="F116" s="1" t="s">
        <v>916</v>
      </c>
      <c r="G116" s="1" t="s">
        <v>1379</v>
      </c>
      <c r="H116" s="1" t="s">
        <v>1130</v>
      </c>
      <c r="I116" s="1">
        <v>10200.0</v>
      </c>
      <c r="J116" s="1" t="s">
        <v>831</v>
      </c>
      <c r="K116" s="1" t="s">
        <v>1380</v>
      </c>
      <c r="L116" s="1" t="s">
        <v>1381</v>
      </c>
      <c r="M116" s="1" t="s">
        <v>1382</v>
      </c>
      <c r="N116" s="1" t="s">
        <v>1383</v>
      </c>
      <c r="O116" s="1">
        <v>3.0</v>
      </c>
      <c r="P116" s="1" t="s">
        <v>1384</v>
      </c>
      <c r="Q116" s="1" t="s">
        <v>1385</v>
      </c>
      <c r="R116" s="1" t="s">
        <v>54</v>
      </c>
      <c r="S116" s="1" t="s">
        <v>678</v>
      </c>
      <c r="T116" s="1" t="s">
        <v>1386</v>
      </c>
    </row>
    <row r="117" ht="14.25" customHeight="1">
      <c r="A117" s="2" t="s">
        <v>1387</v>
      </c>
      <c r="B117" s="1" t="s">
        <v>222</v>
      </c>
      <c r="C117" s="1">
        <v>3874050.0</v>
      </c>
      <c r="D117" s="1">
        <v>10400.0</v>
      </c>
      <c r="E117" s="1" t="s">
        <v>157</v>
      </c>
      <c r="F117" s="1" t="s">
        <v>1388</v>
      </c>
      <c r="G117" s="1">
        <v>0.0</v>
      </c>
      <c r="H117" s="1" t="s">
        <v>1389</v>
      </c>
      <c r="I117" s="1">
        <v>4800.0</v>
      </c>
      <c r="J117" s="1" t="s">
        <v>1390</v>
      </c>
      <c r="K117" s="1" t="s">
        <v>903</v>
      </c>
      <c r="L117" s="1" t="s">
        <v>1391</v>
      </c>
      <c r="M117" s="1" t="s">
        <v>1392</v>
      </c>
      <c r="N117" s="1" t="s">
        <v>468</v>
      </c>
      <c r="O117" s="1"/>
      <c r="P117" s="1" t="s">
        <v>1393</v>
      </c>
      <c r="Q117" s="1" t="s">
        <v>1394</v>
      </c>
      <c r="R117" s="1" t="s">
        <v>1098</v>
      </c>
      <c r="S117" s="1" t="s">
        <v>1102</v>
      </c>
      <c r="T117" s="1" t="s">
        <v>757</v>
      </c>
    </row>
    <row r="118" ht="14.25" customHeight="1">
      <c r="A118" s="2" t="s">
        <v>1395</v>
      </c>
      <c r="B118" s="1" t="s">
        <v>88</v>
      </c>
      <c r="C118" s="1">
        <v>2022331.0</v>
      </c>
      <c r="D118" s="1">
        <v>30355.0</v>
      </c>
      <c r="E118" s="1" t="s">
        <v>416</v>
      </c>
      <c r="F118" s="1" t="s">
        <v>23</v>
      </c>
      <c r="G118" s="1" t="s">
        <v>1396</v>
      </c>
      <c r="H118" s="1" t="s">
        <v>1397</v>
      </c>
      <c r="I118" s="1">
        <v>3000.0</v>
      </c>
      <c r="J118" s="1" t="s">
        <v>680</v>
      </c>
      <c r="K118" s="1" t="s">
        <v>1398</v>
      </c>
      <c r="L118" s="1" t="s">
        <v>1399</v>
      </c>
      <c r="M118" s="1" t="s">
        <v>90</v>
      </c>
      <c r="N118" s="1">
        <v>89.0</v>
      </c>
      <c r="O118" s="1">
        <v>3.0</v>
      </c>
      <c r="P118" s="1" t="s">
        <v>1400</v>
      </c>
      <c r="Q118" s="1" t="s">
        <v>1401</v>
      </c>
      <c r="R118" s="1" t="s">
        <v>1323</v>
      </c>
      <c r="S118" s="1" t="s">
        <v>1402</v>
      </c>
      <c r="T118" s="1" t="s">
        <v>1403</v>
      </c>
    </row>
    <row r="119" ht="14.25" customHeight="1">
      <c r="A119" s="2" t="s">
        <v>1404</v>
      </c>
      <c r="B119" s="1" t="s">
        <v>88</v>
      </c>
      <c r="C119" s="1">
        <v>3042004.0</v>
      </c>
      <c r="D119" s="1">
        <v>111370.0</v>
      </c>
      <c r="E119" s="1" t="s">
        <v>1405</v>
      </c>
      <c r="F119" s="1" t="s">
        <v>351</v>
      </c>
      <c r="G119" s="1">
        <v>0.0</v>
      </c>
      <c r="H119" s="1" t="s">
        <v>1406</v>
      </c>
      <c r="I119" s="1">
        <v>1000.0</v>
      </c>
      <c r="J119" s="1" t="s">
        <v>1407</v>
      </c>
      <c r="K119" s="1" t="s">
        <v>149</v>
      </c>
      <c r="L119" s="1" t="s">
        <v>1408</v>
      </c>
      <c r="M119" s="1" t="s">
        <v>1409</v>
      </c>
      <c r="N119" s="1" t="s">
        <v>1410</v>
      </c>
      <c r="O119" s="1">
        <v>2.0</v>
      </c>
      <c r="P119" s="1" t="s">
        <v>1411</v>
      </c>
      <c r="Q119" s="1" t="s">
        <v>1412</v>
      </c>
      <c r="R119" s="1" t="s">
        <v>921</v>
      </c>
      <c r="S119" s="1" t="s">
        <v>1011</v>
      </c>
      <c r="T119" s="1" t="s">
        <v>734</v>
      </c>
    </row>
    <row r="120" ht="14.25" customHeight="1">
      <c r="A120" s="2" t="s">
        <v>1413</v>
      </c>
      <c r="B120" s="1" t="s">
        <v>52</v>
      </c>
      <c r="C120" s="1">
        <v>5900754.0</v>
      </c>
      <c r="D120" s="1">
        <v>1759540.0</v>
      </c>
      <c r="E120" s="1" t="s">
        <v>457</v>
      </c>
      <c r="F120" s="1" t="s">
        <v>1414</v>
      </c>
      <c r="G120" s="1">
        <v>0.0</v>
      </c>
      <c r="H120" s="1" t="s">
        <v>1415</v>
      </c>
      <c r="I120" s="1">
        <v>6400.0</v>
      </c>
      <c r="J120" s="1" t="s">
        <v>1416</v>
      </c>
      <c r="K120" s="1" t="s">
        <v>1417</v>
      </c>
      <c r="L120" s="1" t="s">
        <v>1418</v>
      </c>
      <c r="M120" s="1" t="s">
        <v>344</v>
      </c>
      <c r="N120" s="1" t="s">
        <v>1419</v>
      </c>
      <c r="O120" s="1"/>
      <c r="P120" s="1" t="s">
        <v>1420</v>
      </c>
      <c r="Q120" s="1" t="s">
        <v>1421</v>
      </c>
      <c r="R120" s="1" t="s">
        <v>1422</v>
      </c>
      <c r="S120" s="1" t="s">
        <v>1423</v>
      </c>
      <c r="T120" s="1" t="s">
        <v>1424</v>
      </c>
    </row>
    <row r="121" ht="14.25" customHeight="1">
      <c r="A121" s="2" t="s">
        <v>1425</v>
      </c>
      <c r="B121" s="1" t="s">
        <v>77</v>
      </c>
      <c r="C121" s="1">
        <v>33987.0</v>
      </c>
      <c r="D121" s="1">
        <v>160.0</v>
      </c>
      <c r="E121" s="1" t="s">
        <v>1426</v>
      </c>
      <c r="F121" s="1" t="s">
        <v>23</v>
      </c>
      <c r="G121" s="1" t="s">
        <v>1427</v>
      </c>
      <c r="H121" s="1" t="s">
        <v>1428</v>
      </c>
      <c r="I121" s="1">
        <v>25000.0</v>
      </c>
      <c r="J121" s="1" t="s">
        <v>81</v>
      </c>
      <c r="K121" s="1" t="s">
        <v>1429</v>
      </c>
      <c r="L121" s="1">
        <v>25.0</v>
      </c>
      <c r="M121" s="1">
        <v>0.0</v>
      </c>
      <c r="N121" s="1">
        <v>75.0</v>
      </c>
      <c r="O121" s="1">
        <v>4.0</v>
      </c>
      <c r="P121" s="1" t="s">
        <v>1430</v>
      </c>
      <c r="Q121" s="1" t="s">
        <v>682</v>
      </c>
      <c r="R121" s="1" t="s">
        <v>264</v>
      </c>
      <c r="S121" s="1" t="s">
        <v>1431</v>
      </c>
      <c r="T121" s="1" t="s">
        <v>362</v>
      </c>
    </row>
    <row r="122" ht="14.25" customHeight="1">
      <c r="A122" s="2" t="s">
        <v>1432</v>
      </c>
      <c r="B122" s="1" t="s">
        <v>826</v>
      </c>
      <c r="C122" s="1">
        <v>3585906.0</v>
      </c>
      <c r="D122" s="1">
        <v>65200.0</v>
      </c>
      <c r="E122" s="1" t="s">
        <v>1433</v>
      </c>
      <c r="F122" s="1" t="s">
        <v>533</v>
      </c>
      <c r="G122" s="1" t="s">
        <v>240</v>
      </c>
      <c r="H122" s="1" t="s">
        <v>1434</v>
      </c>
      <c r="I122" s="1">
        <v>11400.0</v>
      </c>
      <c r="J122" s="1" t="s">
        <v>270</v>
      </c>
      <c r="K122" s="1" t="s">
        <v>1435</v>
      </c>
      <c r="L122" s="1" t="s">
        <v>1436</v>
      </c>
      <c r="M122" s="1" t="s">
        <v>1437</v>
      </c>
      <c r="N122" s="1" t="s">
        <v>1438</v>
      </c>
      <c r="O122" s="1"/>
      <c r="P122" s="1" t="s">
        <v>1439</v>
      </c>
      <c r="Q122" s="1" t="s">
        <v>1440</v>
      </c>
      <c r="R122" s="1" t="s">
        <v>677</v>
      </c>
      <c r="S122" s="1" t="s">
        <v>1441</v>
      </c>
      <c r="T122" s="1" t="s">
        <v>859</v>
      </c>
    </row>
    <row r="123" ht="14.25" customHeight="1">
      <c r="A123" s="2" t="s">
        <v>1442</v>
      </c>
      <c r="B123" s="1" t="s">
        <v>77</v>
      </c>
      <c r="C123" s="1">
        <v>474413.0</v>
      </c>
      <c r="D123" s="1">
        <v>2586.0</v>
      </c>
      <c r="E123" s="1" t="s">
        <v>1443</v>
      </c>
      <c r="F123" s="1" t="s">
        <v>23</v>
      </c>
      <c r="G123" s="1" t="s">
        <v>1444</v>
      </c>
      <c r="H123" s="1" t="s">
        <v>1445</v>
      </c>
      <c r="I123" s="1">
        <v>55100.0</v>
      </c>
      <c r="J123" s="1" t="s">
        <v>81</v>
      </c>
      <c r="K123" s="1" t="s">
        <v>1446</v>
      </c>
      <c r="L123" s="1" t="s">
        <v>145</v>
      </c>
      <c r="M123" s="1" t="s">
        <v>214</v>
      </c>
      <c r="N123" s="1" t="s">
        <v>284</v>
      </c>
      <c r="O123" s="1"/>
      <c r="P123" s="1" t="s">
        <v>1447</v>
      </c>
      <c r="Q123" s="1" t="s">
        <v>1448</v>
      </c>
      <c r="R123" s="1" t="s">
        <v>287</v>
      </c>
      <c r="S123" s="1" t="s">
        <v>90</v>
      </c>
      <c r="T123" s="1" t="s">
        <v>186</v>
      </c>
    </row>
    <row r="124" ht="14.25" customHeight="1">
      <c r="A124" s="2" t="s">
        <v>1449</v>
      </c>
      <c r="B124" s="1" t="s">
        <v>21</v>
      </c>
      <c r="C124" s="1">
        <v>453125.0</v>
      </c>
      <c r="D124" s="1">
        <v>28.0</v>
      </c>
      <c r="E124" s="1" t="s">
        <v>1450</v>
      </c>
      <c r="F124" s="1" t="s">
        <v>1451</v>
      </c>
      <c r="G124" s="1" t="s">
        <v>1452</v>
      </c>
      <c r="H124" s="1" t="s">
        <v>1453</v>
      </c>
      <c r="I124" s="1">
        <v>19400.0</v>
      </c>
      <c r="J124" s="1" t="s">
        <v>1454</v>
      </c>
      <c r="K124" s="1" t="s">
        <v>1455</v>
      </c>
      <c r="L124" s="1">
        <v>0.0</v>
      </c>
      <c r="M124" s="1">
        <v>0.0</v>
      </c>
      <c r="N124" s="1">
        <v>100.0</v>
      </c>
      <c r="O124" s="1">
        <v>2.0</v>
      </c>
      <c r="P124" s="1" t="s">
        <v>1456</v>
      </c>
      <c r="Q124" s="1" t="s">
        <v>1457</v>
      </c>
      <c r="R124" s="1" t="s">
        <v>1147</v>
      </c>
      <c r="S124" s="1" t="s">
        <v>1458</v>
      </c>
      <c r="T124" s="1" t="s">
        <v>1459</v>
      </c>
    </row>
    <row r="125" ht="14.25" customHeight="1">
      <c r="A125" s="2" t="s">
        <v>1460</v>
      </c>
      <c r="B125" s="1" t="s">
        <v>36</v>
      </c>
      <c r="C125" s="1">
        <v>2050554.0</v>
      </c>
      <c r="D125" s="1">
        <v>25333.0</v>
      </c>
      <c r="E125" s="1" t="s">
        <v>1461</v>
      </c>
      <c r="F125" s="1" t="s">
        <v>23</v>
      </c>
      <c r="G125" s="1" t="s">
        <v>1462</v>
      </c>
      <c r="H125" s="1" t="s">
        <v>1463</v>
      </c>
      <c r="I125" s="1">
        <v>6700.0</v>
      </c>
      <c r="J125" s="1"/>
      <c r="K125" s="1" t="s">
        <v>1464</v>
      </c>
      <c r="L125" s="1" t="s">
        <v>1465</v>
      </c>
      <c r="M125" s="1" t="s">
        <v>1466</v>
      </c>
      <c r="N125" s="1" t="s">
        <v>1467</v>
      </c>
      <c r="O125" s="1">
        <v>3.0</v>
      </c>
      <c r="P125" s="1" t="s">
        <v>1468</v>
      </c>
      <c r="Q125" s="1" t="s">
        <v>360</v>
      </c>
      <c r="R125" s="1" t="s">
        <v>1469</v>
      </c>
      <c r="S125" s="1" t="s">
        <v>1470</v>
      </c>
      <c r="T125" s="1" t="s">
        <v>1351</v>
      </c>
    </row>
    <row r="126" ht="14.25" customHeight="1">
      <c r="A126" s="2" t="s">
        <v>1471</v>
      </c>
      <c r="B126" s="1" t="s">
        <v>88</v>
      </c>
      <c r="C126" s="1">
        <v>1.8595469E7</v>
      </c>
      <c r="D126" s="1">
        <v>587040.0</v>
      </c>
      <c r="E126" s="1" t="s">
        <v>1472</v>
      </c>
      <c r="F126" s="1" t="s">
        <v>916</v>
      </c>
      <c r="G126" s="1">
        <v>0.0</v>
      </c>
      <c r="H126" s="1" t="s">
        <v>1473</v>
      </c>
      <c r="I126" s="1">
        <v>800.0</v>
      </c>
      <c r="J126" s="1" t="s">
        <v>1474</v>
      </c>
      <c r="K126" s="1" t="s">
        <v>1101</v>
      </c>
      <c r="L126" s="1" t="s">
        <v>1475</v>
      </c>
      <c r="M126" s="1" t="s">
        <v>1418</v>
      </c>
      <c r="N126" s="1" t="s">
        <v>1476</v>
      </c>
      <c r="O126" s="1">
        <v>2.0</v>
      </c>
      <c r="P126" s="1" t="s">
        <v>1477</v>
      </c>
      <c r="Q126" s="1" t="s">
        <v>946</v>
      </c>
      <c r="R126" s="1" t="s">
        <v>1181</v>
      </c>
      <c r="S126" s="1" t="s">
        <v>1478</v>
      </c>
      <c r="T126" s="1" t="s">
        <v>1479</v>
      </c>
    </row>
    <row r="127" ht="14.25" customHeight="1">
      <c r="A127" s="2" t="s">
        <v>1480</v>
      </c>
      <c r="B127" s="1" t="s">
        <v>88</v>
      </c>
      <c r="C127" s="1">
        <v>1.3013926E7</v>
      </c>
      <c r="D127" s="1">
        <v>118480.0</v>
      </c>
      <c r="E127" s="1" t="s">
        <v>1481</v>
      </c>
      <c r="F127" s="1" t="s">
        <v>23</v>
      </c>
      <c r="G127" s="1">
        <v>0.0</v>
      </c>
      <c r="H127" s="1" t="s">
        <v>1482</v>
      </c>
      <c r="I127" s="1">
        <v>600.0</v>
      </c>
      <c r="J127" s="1" t="s">
        <v>1483</v>
      </c>
      <c r="K127" s="1" t="s">
        <v>818</v>
      </c>
      <c r="L127" s="1" t="s">
        <v>1484</v>
      </c>
      <c r="M127" s="1" t="s">
        <v>1485</v>
      </c>
      <c r="N127" s="1" t="s">
        <v>1486</v>
      </c>
      <c r="O127" s="1">
        <v>2.0</v>
      </c>
      <c r="P127" s="1" t="s">
        <v>1487</v>
      </c>
      <c r="Q127" s="1" t="s">
        <v>1488</v>
      </c>
      <c r="R127" s="1" t="s">
        <v>588</v>
      </c>
      <c r="S127" s="1" t="s">
        <v>1489</v>
      </c>
      <c r="T127" s="1" t="s">
        <v>1423</v>
      </c>
    </row>
    <row r="128" ht="14.25" customHeight="1">
      <c r="A128" s="2" t="s">
        <v>1490</v>
      </c>
      <c r="B128" s="1" t="s">
        <v>21</v>
      </c>
      <c r="C128" s="1">
        <v>2.4385858E7</v>
      </c>
      <c r="D128" s="1">
        <v>329750.0</v>
      </c>
      <c r="E128" s="1" t="s">
        <v>1491</v>
      </c>
      <c r="F128" s="1" t="s">
        <v>1492</v>
      </c>
      <c r="G128" s="1">
        <v>0.0</v>
      </c>
      <c r="H128" s="1" t="s">
        <v>1493</v>
      </c>
      <c r="I128" s="1">
        <v>9000.0</v>
      </c>
      <c r="J128" s="1" t="s">
        <v>1494</v>
      </c>
      <c r="K128" s="1" t="s">
        <v>1495</v>
      </c>
      <c r="L128" s="1" t="s">
        <v>1496</v>
      </c>
      <c r="M128" s="1" t="s">
        <v>1497</v>
      </c>
      <c r="N128" s="1" t="s">
        <v>1498</v>
      </c>
      <c r="O128" s="1">
        <v>2.0</v>
      </c>
      <c r="P128" s="1" t="s">
        <v>1499</v>
      </c>
      <c r="Q128" s="1" t="s">
        <v>1142</v>
      </c>
      <c r="R128" s="1" t="s">
        <v>386</v>
      </c>
      <c r="S128" s="1" t="s">
        <v>134</v>
      </c>
      <c r="T128" s="1" t="s">
        <v>1500</v>
      </c>
    </row>
    <row r="129" ht="14.25" customHeight="1">
      <c r="A129" s="2" t="s">
        <v>1501</v>
      </c>
      <c r="B129" s="1" t="s">
        <v>21</v>
      </c>
      <c r="C129" s="1">
        <v>359008.0</v>
      </c>
      <c r="D129" s="1">
        <v>300.0</v>
      </c>
      <c r="E129" s="1" t="s">
        <v>1502</v>
      </c>
      <c r="F129" s="1" t="s">
        <v>1503</v>
      </c>
      <c r="G129" s="1">
        <v>0.0</v>
      </c>
      <c r="H129" s="1" t="s">
        <v>1504</v>
      </c>
      <c r="I129" s="1">
        <v>3900.0</v>
      </c>
      <c r="J129" s="1" t="s">
        <v>1505</v>
      </c>
      <c r="K129" s="1" t="s">
        <v>1038</v>
      </c>
      <c r="L129" s="1" t="s">
        <v>1506</v>
      </c>
      <c r="M129" s="1" t="s">
        <v>1507</v>
      </c>
      <c r="N129" s="1">
        <v>70.0</v>
      </c>
      <c r="O129" s="1">
        <v>2.0</v>
      </c>
      <c r="P129" s="1" t="s">
        <v>1508</v>
      </c>
      <c r="Q129" s="1" t="s">
        <v>1509</v>
      </c>
      <c r="R129" s="1" t="s">
        <v>537</v>
      </c>
      <c r="S129" s="1" t="s">
        <v>111</v>
      </c>
      <c r="T129" s="1" t="s">
        <v>859</v>
      </c>
    </row>
    <row r="130" ht="14.25" customHeight="1">
      <c r="A130" s="2" t="s">
        <v>1510</v>
      </c>
      <c r="B130" s="1" t="s">
        <v>88</v>
      </c>
      <c r="C130" s="1">
        <v>1.1716829E7</v>
      </c>
      <c r="D130" s="1">
        <v>1240000.0</v>
      </c>
      <c r="E130" s="1" t="s">
        <v>1511</v>
      </c>
      <c r="F130" s="1" t="s">
        <v>23</v>
      </c>
      <c r="G130" s="1" t="s">
        <v>1512</v>
      </c>
      <c r="H130" s="1" t="s">
        <v>1513</v>
      </c>
      <c r="I130" s="1">
        <v>900.0</v>
      </c>
      <c r="J130" s="1" t="s">
        <v>1514</v>
      </c>
      <c r="K130" s="1" t="s">
        <v>1515</v>
      </c>
      <c r="L130" s="1" t="s">
        <v>1516</v>
      </c>
      <c r="M130" s="1" t="s">
        <v>218</v>
      </c>
      <c r="N130" s="1" t="s">
        <v>523</v>
      </c>
      <c r="O130" s="1">
        <v>2.0</v>
      </c>
      <c r="P130" s="1" t="s">
        <v>1517</v>
      </c>
      <c r="Q130" s="1" t="s">
        <v>1518</v>
      </c>
      <c r="R130" s="1" t="s">
        <v>834</v>
      </c>
      <c r="S130" s="1" t="s">
        <v>487</v>
      </c>
      <c r="T130" s="1" t="s">
        <v>33</v>
      </c>
    </row>
    <row r="131" ht="14.25" customHeight="1">
      <c r="A131" s="2" t="s">
        <v>1519</v>
      </c>
      <c r="B131" s="1" t="s">
        <v>77</v>
      </c>
      <c r="C131" s="1">
        <v>400214.0</v>
      </c>
      <c r="D131" s="1">
        <v>316.0</v>
      </c>
      <c r="E131" s="1" t="s">
        <v>1520</v>
      </c>
      <c r="F131" s="1" t="s">
        <v>1521</v>
      </c>
      <c r="G131" s="1" t="s">
        <v>893</v>
      </c>
      <c r="H131" s="1" t="s">
        <v>1522</v>
      </c>
      <c r="I131" s="1">
        <v>17700.0</v>
      </c>
      <c r="J131" s="1" t="s">
        <v>1523</v>
      </c>
      <c r="K131" s="1" t="s">
        <v>1524</v>
      </c>
      <c r="L131" s="1" t="s">
        <v>1525</v>
      </c>
      <c r="M131" s="1" t="s">
        <v>1526</v>
      </c>
      <c r="N131" s="1" t="s">
        <v>1527</v>
      </c>
      <c r="O131" s="1"/>
      <c r="P131" s="1" t="s">
        <v>1528</v>
      </c>
      <c r="Q131" s="1" t="s">
        <v>1318</v>
      </c>
      <c r="R131" s="1" t="s">
        <v>218</v>
      </c>
      <c r="S131" s="1" t="s">
        <v>983</v>
      </c>
      <c r="T131" s="1" t="s">
        <v>1529</v>
      </c>
    </row>
    <row r="132" ht="14.25" customHeight="1">
      <c r="A132" s="2" t="s">
        <v>1530</v>
      </c>
      <c r="B132" s="1" t="s">
        <v>67</v>
      </c>
      <c r="C132" s="1">
        <v>60422.0</v>
      </c>
      <c r="D132" s="1">
        <v>11854.0</v>
      </c>
      <c r="E132" s="1" t="s">
        <v>1531</v>
      </c>
      <c r="F132" s="1" t="s">
        <v>1532</v>
      </c>
      <c r="G132" s="1" t="s">
        <v>1533</v>
      </c>
      <c r="H132" s="1" t="s">
        <v>1534</v>
      </c>
      <c r="I132" s="1">
        <v>1600.0</v>
      </c>
      <c r="J132" s="1" t="s">
        <v>864</v>
      </c>
      <c r="K132" s="1" t="s">
        <v>1535</v>
      </c>
      <c r="L132" s="1" t="s">
        <v>1507</v>
      </c>
      <c r="M132" s="1" t="s">
        <v>1536</v>
      </c>
      <c r="N132" s="1" t="s">
        <v>1537</v>
      </c>
      <c r="O132" s="1">
        <v>2.0</v>
      </c>
      <c r="P132" s="1" t="s">
        <v>672</v>
      </c>
      <c r="Q132" s="1" t="s">
        <v>1538</v>
      </c>
      <c r="R132" s="1" t="s">
        <v>1245</v>
      </c>
      <c r="S132" s="1" t="s">
        <v>786</v>
      </c>
      <c r="T132" s="1" t="s">
        <v>1539</v>
      </c>
    </row>
    <row r="133" ht="14.25" customHeight="1">
      <c r="A133" s="2" t="s">
        <v>1540</v>
      </c>
      <c r="B133" s="1" t="s">
        <v>102</v>
      </c>
      <c r="C133" s="1">
        <v>436131.0</v>
      </c>
      <c r="D133" s="1">
        <v>1100.0</v>
      </c>
      <c r="E133" s="1" t="s">
        <v>1541</v>
      </c>
      <c r="F133" s="1" t="s">
        <v>1542</v>
      </c>
      <c r="G133" s="1" t="s">
        <v>1543</v>
      </c>
      <c r="H133" s="1" t="s">
        <v>1544</v>
      </c>
      <c r="I133" s="1">
        <v>14400.0</v>
      </c>
      <c r="J133" s="1" t="s">
        <v>181</v>
      </c>
      <c r="K133" s="1" t="s">
        <v>1545</v>
      </c>
      <c r="L133" s="1" t="s">
        <v>285</v>
      </c>
      <c r="M133" s="1" t="s">
        <v>1546</v>
      </c>
      <c r="N133" s="1" t="s">
        <v>1547</v>
      </c>
      <c r="O133" s="1">
        <v>2.0</v>
      </c>
      <c r="P133" s="1" t="s">
        <v>1548</v>
      </c>
      <c r="Q133" s="1" t="s">
        <v>1549</v>
      </c>
      <c r="R133" s="1" t="s">
        <v>264</v>
      </c>
      <c r="S133" s="1" t="s">
        <v>304</v>
      </c>
      <c r="T133" s="1" t="s">
        <v>1550</v>
      </c>
    </row>
    <row r="134" ht="14.25" customHeight="1">
      <c r="A134" s="2" t="s">
        <v>1551</v>
      </c>
      <c r="B134" s="1" t="s">
        <v>88</v>
      </c>
      <c r="C134" s="1">
        <v>3177388.0</v>
      </c>
      <c r="D134" s="1">
        <v>1030700.0</v>
      </c>
      <c r="E134" s="1" t="s">
        <v>532</v>
      </c>
      <c r="F134" s="1" t="s">
        <v>219</v>
      </c>
      <c r="G134" s="1">
        <v>0.0</v>
      </c>
      <c r="H134" s="1" t="s">
        <v>1552</v>
      </c>
      <c r="I134" s="1">
        <v>1800.0</v>
      </c>
      <c r="J134" s="1" t="s">
        <v>1195</v>
      </c>
      <c r="K134" s="1" t="s">
        <v>1553</v>
      </c>
      <c r="L134" s="1" t="s">
        <v>134</v>
      </c>
      <c r="M134" s="1" t="s">
        <v>287</v>
      </c>
      <c r="N134" s="1" t="s">
        <v>1554</v>
      </c>
      <c r="O134" s="1">
        <v>1.0</v>
      </c>
      <c r="P134" s="1" t="s">
        <v>1555</v>
      </c>
      <c r="Q134" s="1" t="s">
        <v>1556</v>
      </c>
      <c r="R134" s="1" t="s">
        <v>59</v>
      </c>
      <c r="S134" s="1" t="s">
        <v>1557</v>
      </c>
      <c r="T134" s="1" t="s">
        <v>1206</v>
      </c>
    </row>
    <row r="135" ht="14.25" customHeight="1">
      <c r="A135" s="2" t="s">
        <v>1558</v>
      </c>
      <c r="B135" s="1" t="s">
        <v>88</v>
      </c>
      <c r="C135" s="1">
        <v>1240827.0</v>
      </c>
      <c r="D135" s="1">
        <v>2040.0</v>
      </c>
      <c r="E135" s="1" t="s">
        <v>1559</v>
      </c>
      <c r="F135" s="1" t="s">
        <v>1560</v>
      </c>
      <c r="G135" s="1" t="s">
        <v>1561</v>
      </c>
      <c r="H135" s="1" t="s">
        <v>1562</v>
      </c>
      <c r="I135" s="1">
        <v>11400.0</v>
      </c>
      <c r="J135" s="1" t="s">
        <v>1563</v>
      </c>
      <c r="K135" s="1" t="s">
        <v>1564</v>
      </c>
      <c r="L135" s="1" t="s">
        <v>1565</v>
      </c>
      <c r="M135" s="1" t="s">
        <v>358</v>
      </c>
      <c r="N135" s="1" t="s">
        <v>1566</v>
      </c>
      <c r="O135" s="1">
        <v>2.0</v>
      </c>
      <c r="P135" s="1" t="s">
        <v>1567</v>
      </c>
      <c r="Q135" s="1" t="s">
        <v>1568</v>
      </c>
      <c r="R135" s="1" t="s">
        <v>1569</v>
      </c>
      <c r="S135" s="1" t="s">
        <v>65</v>
      </c>
      <c r="T135" s="1" t="s">
        <v>824</v>
      </c>
    </row>
    <row r="136" ht="14.25" customHeight="1">
      <c r="A136" s="2" t="s">
        <v>1570</v>
      </c>
      <c r="B136" s="1" t="s">
        <v>88</v>
      </c>
      <c r="C136" s="1">
        <v>201234.0</v>
      </c>
      <c r="D136" s="1">
        <v>374.0</v>
      </c>
      <c r="E136" s="1" t="s">
        <v>1571</v>
      </c>
      <c r="F136" s="1" t="s">
        <v>1572</v>
      </c>
      <c r="G136" s="1" t="s">
        <v>1573</v>
      </c>
      <c r="H136" s="1" t="s">
        <v>1574</v>
      </c>
      <c r="I136" s="1">
        <v>2600.0</v>
      </c>
      <c r="J136" s="1"/>
      <c r="K136" s="1" t="s">
        <v>1575</v>
      </c>
      <c r="L136" s="1"/>
      <c r="M136" s="1"/>
      <c r="N136" s="1"/>
      <c r="O136" s="1">
        <v>2.0</v>
      </c>
      <c r="P136" s="1" t="s">
        <v>1576</v>
      </c>
      <c r="Q136" s="1" t="s">
        <v>539</v>
      </c>
      <c r="R136" s="1"/>
      <c r="S136" s="1"/>
      <c r="T136" s="1"/>
    </row>
    <row r="137" ht="14.25" customHeight="1">
      <c r="A137" s="2" t="s">
        <v>1577</v>
      </c>
      <c r="B137" s="1" t="s">
        <v>102</v>
      </c>
      <c r="C137" s="1">
        <v>1.07449525E8</v>
      </c>
      <c r="D137" s="1">
        <v>1972550.0</v>
      </c>
      <c r="E137" s="1" t="s">
        <v>1578</v>
      </c>
      <c r="F137" s="1" t="s">
        <v>1382</v>
      </c>
      <c r="G137" s="1" t="s">
        <v>1579</v>
      </c>
      <c r="H137" s="1" t="s">
        <v>1580</v>
      </c>
      <c r="I137" s="1">
        <v>9000.0</v>
      </c>
      <c r="J137" s="1" t="s">
        <v>1581</v>
      </c>
      <c r="K137" s="1" t="s">
        <v>1582</v>
      </c>
      <c r="L137" s="1" t="s">
        <v>1583</v>
      </c>
      <c r="M137" s="1" t="s">
        <v>1236</v>
      </c>
      <c r="N137" s="1" t="s">
        <v>806</v>
      </c>
      <c r="O137" s="1" t="s">
        <v>346</v>
      </c>
      <c r="P137" s="1" t="s">
        <v>1584</v>
      </c>
      <c r="Q137" s="1" t="s">
        <v>1585</v>
      </c>
      <c r="R137" s="1" t="s">
        <v>125</v>
      </c>
      <c r="S137" s="1" t="s">
        <v>549</v>
      </c>
      <c r="T137" s="1" t="s">
        <v>1586</v>
      </c>
    </row>
    <row r="138" ht="14.25" customHeight="1">
      <c r="A138" s="2" t="s">
        <v>1587</v>
      </c>
      <c r="B138" s="1" t="s">
        <v>67</v>
      </c>
      <c r="C138" s="1">
        <v>108004.0</v>
      </c>
      <c r="D138" s="1">
        <v>702.0</v>
      </c>
      <c r="E138" s="1" t="s">
        <v>1588</v>
      </c>
      <c r="F138" s="1" t="s">
        <v>1589</v>
      </c>
      <c r="G138" s="1" t="s">
        <v>1590</v>
      </c>
      <c r="H138" s="1" t="s">
        <v>1591</v>
      </c>
      <c r="I138" s="1">
        <v>2000.0</v>
      </c>
      <c r="J138" s="1" t="s">
        <v>118</v>
      </c>
      <c r="K138" s="1" t="s">
        <v>1592</v>
      </c>
      <c r="L138" s="1" t="s">
        <v>1593</v>
      </c>
      <c r="M138" s="1" t="s">
        <v>1594</v>
      </c>
      <c r="N138" s="1" t="s">
        <v>1595</v>
      </c>
      <c r="O138" s="1">
        <v>2.0</v>
      </c>
      <c r="P138" s="1" t="s">
        <v>1596</v>
      </c>
      <c r="Q138" s="1" t="s">
        <v>493</v>
      </c>
      <c r="R138" s="1" t="s">
        <v>1597</v>
      </c>
      <c r="S138" s="1" t="s">
        <v>300</v>
      </c>
      <c r="T138" s="1" t="s">
        <v>1479</v>
      </c>
    </row>
    <row r="139" ht="14.25" customHeight="1">
      <c r="A139" s="2" t="s">
        <v>1598</v>
      </c>
      <c r="B139" s="1" t="s">
        <v>142</v>
      </c>
      <c r="C139" s="1">
        <v>4466706.0</v>
      </c>
      <c r="D139" s="1">
        <v>33843.0</v>
      </c>
      <c r="E139" s="1" t="s">
        <v>1599</v>
      </c>
      <c r="F139" s="1" t="s">
        <v>23</v>
      </c>
      <c r="G139" s="1" t="s">
        <v>1600</v>
      </c>
      <c r="H139" s="1" t="s">
        <v>1601</v>
      </c>
      <c r="I139" s="1">
        <v>1800.0</v>
      </c>
      <c r="J139" s="1" t="s">
        <v>1602</v>
      </c>
      <c r="K139" s="1" t="s">
        <v>1603</v>
      </c>
      <c r="L139" s="1" t="s">
        <v>1604</v>
      </c>
      <c r="M139" s="1" t="s">
        <v>1605</v>
      </c>
      <c r="N139" s="1" t="s">
        <v>535</v>
      </c>
      <c r="O139" s="1"/>
      <c r="P139" s="1" t="s">
        <v>1606</v>
      </c>
      <c r="Q139" s="1" t="s">
        <v>1607</v>
      </c>
      <c r="R139" s="1" t="s">
        <v>1012</v>
      </c>
      <c r="S139" s="1" t="s">
        <v>1608</v>
      </c>
      <c r="T139" s="1" t="s">
        <v>1609</v>
      </c>
    </row>
    <row r="140" ht="14.25" customHeight="1">
      <c r="A140" s="2" t="s">
        <v>1610</v>
      </c>
      <c r="B140" s="1" t="s">
        <v>77</v>
      </c>
      <c r="C140" s="1">
        <v>32543.0</v>
      </c>
      <c r="D140" s="1">
        <v>2.0</v>
      </c>
      <c r="E140" s="1" t="s">
        <v>1611</v>
      </c>
      <c r="F140" s="1" t="s">
        <v>1612</v>
      </c>
      <c r="G140" s="1" t="s">
        <v>1613</v>
      </c>
      <c r="H140" s="1" t="s">
        <v>1614</v>
      </c>
      <c r="I140" s="1">
        <v>27000.0</v>
      </c>
      <c r="J140" s="1" t="s">
        <v>890</v>
      </c>
      <c r="K140" s="1" t="s">
        <v>1615</v>
      </c>
      <c r="L140" s="1">
        <v>0.0</v>
      </c>
      <c r="M140" s="1">
        <v>0.0</v>
      </c>
      <c r="N140" s="1">
        <v>100.0</v>
      </c>
      <c r="O140" s="1"/>
      <c r="P140" s="1" t="s">
        <v>1616</v>
      </c>
      <c r="Q140" s="1" t="s">
        <v>1617</v>
      </c>
      <c r="R140" s="1" t="s">
        <v>487</v>
      </c>
      <c r="S140" s="1"/>
      <c r="T140" s="1"/>
    </row>
    <row r="141" ht="14.25" customHeight="1">
      <c r="A141" s="2" t="s">
        <v>1618</v>
      </c>
      <c r="B141" s="1" t="s">
        <v>21</v>
      </c>
      <c r="C141" s="1">
        <v>2832224.0</v>
      </c>
      <c r="D141" s="1">
        <v>1564116.0</v>
      </c>
      <c r="E141" s="1" t="s">
        <v>1619</v>
      </c>
      <c r="F141" s="1" t="s">
        <v>23</v>
      </c>
      <c r="G141" s="1">
        <v>0.0</v>
      </c>
      <c r="H141" s="1" t="s">
        <v>1620</v>
      </c>
      <c r="I141" s="1">
        <v>1800.0</v>
      </c>
      <c r="J141" s="1" t="s">
        <v>393</v>
      </c>
      <c r="K141" s="1" t="s">
        <v>1621</v>
      </c>
      <c r="L141" s="1" t="s">
        <v>1622</v>
      </c>
      <c r="M141" s="1">
        <v>0.0</v>
      </c>
      <c r="N141" s="1" t="s">
        <v>1623</v>
      </c>
      <c r="O141" s="1">
        <v>1.0</v>
      </c>
      <c r="P141" s="1" t="s">
        <v>1624</v>
      </c>
      <c r="Q141" s="1" t="s">
        <v>1625</v>
      </c>
      <c r="R141" s="1" t="s">
        <v>1626</v>
      </c>
      <c r="S141" s="1" t="s">
        <v>897</v>
      </c>
      <c r="T141" s="1" t="s">
        <v>1627</v>
      </c>
    </row>
    <row r="142" ht="14.25" customHeight="1">
      <c r="A142" s="2" t="s">
        <v>1628</v>
      </c>
      <c r="B142" s="1" t="s">
        <v>102</v>
      </c>
      <c r="C142" s="1">
        <v>9439.0</v>
      </c>
      <c r="D142" s="1">
        <v>102.0</v>
      </c>
      <c r="E142" s="1" t="s">
        <v>581</v>
      </c>
      <c r="F142" s="1" t="s">
        <v>1629</v>
      </c>
      <c r="G142" s="1">
        <v>0.0</v>
      </c>
      <c r="H142" s="1" t="s">
        <v>1630</v>
      </c>
      <c r="I142" s="1">
        <v>3400.0</v>
      </c>
      <c r="J142" s="1" t="s">
        <v>72</v>
      </c>
      <c r="K142" s="1"/>
      <c r="L142" s="1">
        <v>20.0</v>
      </c>
      <c r="M142" s="1">
        <v>0.0</v>
      </c>
      <c r="N142" s="1">
        <v>80.0</v>
      </c>
      <c r="O142" s="1">
        <v>2.0</v>
      </c>
      <c r="P142" s="1" t="s">
        <v>1631</v>
      </c>
      <c r="Q142" s="1" t="s">
        <v>1632</v>
      </c>
      <c r="R142" s="1"/>
      <c r="S142" s="1"/>
      <c r="T142" s="1"/>
    </row>
    <row r="143" ht="14.25" customHeight="1">
      <c r="A143" s="2" t="s">
        <v>1633</v>
      </c>
      <c r="B143" s="1" t="s">
        <v>52</v>
      </c>
      <c r="C143" s="1">
        <v>3.3241259E7</v>
      </c>
      <c r="D143" s="1">
        <v>446550.0</v>
      </c>
      <c r="E143" s="1" t="s">
        <v>1634</v>
      </c>
      <c r="F143" s="1" t="s">
        <v>1635</v>
      </c>
      <c r="G143" s="1" t="s">
        <v>1636</v>
      </c>
      <c r="H143" s="1" t="s">
        <v>1637</v>
      </c>
      <c r="I143" s="1">
        <v>4000.0</v>
      </c>
      <c r="J143" s="1" t="s">
        <v>1638</v>
      </c>
      <c r="K143" s="1" t="s">
        <v>1210</v>
      </c>
      <c r="L143" s="1" t="s">
        <v>1639</v>
      </c>
      <c r="M143" s="1" t="s">
        <v>1640</v>
      </c>
      <c r="N143" s="1" t="s">
        <v>1641</v>
      </c>
      <c r="O143" s="1"/>
      <c r="P143" s="1" t="s">
        <v>1642</v>
      </c>
      <c r="Q143" s="1" t="s">
        <v>587</v>
      </c>
      <c r="R143" s="1" t="s">
        <v>1643</v>
      </c>
      <c r="S143" s="1" t="s">
        <v>787</v>
      </c>
      <c r="T143" s="1" t="s">
        <v>848</v>
      </c>
    </row>
    <row r="144" ht="14.25" customHeight="1">
      <c r="A144" s="2" t="s">
        <v>1644</v>
      </c>
      <c r="B144" s="1" t="s">
        <v>88</v>
      </c>
      <c r="C144" s="1">
        <v>1.9686505E7</v>
      </c>
      <c r="D144" s="1">
        <v>801590.0</v>
      </c>
      <c r="E144" s="1" t="s">
        <v>1415</v>
      </c>
      <c r="F144" s="1" t="s">
        <v>354</v>
      </c>
      <c r="G144" s="1">
        <v>0.0</v>
      </c>
      <c r="H144" s="1" t="s">
        <v>1645</v>
      </c>
      <c r="I144" s="1">
        <v>1200.0</v>
      </c>
      <c r="J144" s="1" t="s">
        <v>764</v>
      </c>
      <c r="K144" s="1" t="s">
        <v>1646</v>
      </c>
      <c r="L144" s="1" t="s">
        <v>1531</v>
      </c>
      <c r="M144" s="1" t="s">
        <v>474</v>
      </c>
      <c r="N144" s="1" t="s">
        <v>1647</v>
      </c>
      <c r="O144" s="1">
        <v>2.0</v>
      </c>
      <c r="P144" s="1" t="s">
        <v>1648</v>
      </c>
      <c r="Q144" s="1" t="s">
        <v>1649</v>
      </c>
      <c r="R144" s="1" t="s">
        <v>178</v>
      </c>
      <c r="S144" s="1" t="s">
        <v>933</v>
      </c>
      <c r="T144" s="1" t="s">
        <v>1431</v>
      </c>
    </row>
    <row r="145" ht="14.25" customHeight="1">
      <c r="A145" s="2" t="s">
        <v>1650</v>
      </c>
      <c r="B145" s="1" t="s">
        <v>88</v>
      </c>
      <c r="C145" s="1">
        <v>2044147.0</v>
      </c>
      <c r="D145" s="1">
        <v>825418.0</v>
      </c>
      <c r="E145" s="1" t="s">
        <v>1177</v>
      </c>
      <c r="F145" s="1" t="s">
        <v>344</v>
      </c>
      <c r="G145" s="1">
        <v>0.0</v>
      </c>
      <c r="H145" s="1" t="s">
        <v>1651</v>
      </c>
      <c r="I145" s="1">
        <v>7200.0</v>
      </c>
      <c r="J145" s="1" t="s">
        <v>1365</v>
      </c>
      <c r="K145" s="1" t="s">
        <v>241</v>
      </c>
      <c r="L145" s="1" t="s">
        <v>1652</v>
      </c>
      <c r="M145" s="1">
        <v>0.0</v>
      </c>
      <c r="N145" s="1" t="s">
        <v>1653</v>
      </c>
      <c r="O145" s="1">
        <v>1.0</v>
      </c>
      <c r="P145" s="1" t="s">
        <v>1654</v>
      </c>
      <c r="Q145" s="1" t="s">
        <v>1655</v>
      </c>
      <c r="R145" s="1" t="s">
        <v>1656</v>
      </c>
      <c r="S145" s="1" t="s">
        <v>1657</v>
      </c>
      <c r="T145" s="1" t="s">
        <v>1658</v>
      </c>
    </row>
    <row r="146" ht="14.25" customHeight="1">
      <c r="A146" s="2" t="s">
        <v>1659</v>
      </c>
      <c r="B146" s="1" t="s">
        <v>67</v>
      </c>
      <c r="C146" s="1">
        <v>13287.0</v>
      </c>
      <c r="D146" s="1">
        <v>21.0</v>
      </c>
      <c r="E146" s="1" t="s">
        <v>1660</v>
      </c>
      <c r="F146" s="1" t="s">
        <v>1661</v>
      </c>
      <c r="G146" s="1">
        <v>0.0</v>
      </c>
      <c r="H146" s="1" t="s">
        <v>630</v>
      </c>
      <c r="I146" s="1">
        <v>5000.0</v>
      </c>
      <c r="J146" s="1"/>
      <c r="K146" s="1" t="s">
        <v>1662</v>
      </c>
      <c r="L146" s="1">
        <v>0.0</v>
      </c>
      <c r="M146" s="1">
        <v>0.0</v>
      </c>
      <c r="N146" s="1">
        <v>100.0</v>
      </c>
      <c r="O146" s="1">
        <v>2.0</v>
      </c>
      <c r="P146" s="1" t="s">
        <v>1663</v>
      </c>
      <c r="Q146" s="1" t="s">
        <v>1664</v>
      </c>
      <c r="R146" s="1"/>
      <c r="S146" s="1"/>
      <c r="T146" s="1"/>
    </row>
    <row r="147" ht="14.25" customHeight="1">
      <c r="A147" s="2" t="s">
        <v>1665</v>
      </c>
      <c r="B147" s="1" t="s">
        <v>21</v>
      </c>
      <c r="C147" s="1">
        <v>2.8287147E7</v>
      </c>
      <c r="D147" s="1">
        <v>147181.0</v>
      </c>
      <c r="E147" s="1" t="s">
        <v>1666</v>
      </c>
      <c r="F147" s="1" t="s">
        <v>23</v>
      </c>
      <c r="G147" s="1">
        <v>0.0</v>
      </c>
      <c r="H147" s="1" t="s">
        <v>1667</v>
      </c>
      <c r="I147" s="1">
        <v>1400.0</v>
      </c>
      <c r="J147" s="1" t="s">
        <v>1668</v>
      </c>
      <c r="K147" s="1" t="s">
        <v>1669</v>
      </c>
      <c r="L147" s="1" t="s">
        <v>1670</v>
      </c>
      <c r="M147" s="1" t="s">
        <v>1671</v>
      </c>
      <c r="N147" s="1" t="s">
        <v>1672</v>
      </c>
      <c r="O147" s="1"/>
      <c r="P147" s="1" t="s">
        <v>1673</v>
      </c>
      <c r="Q147" s="1" t="s">
        <v>999</v>
      </c>
      <c r="R147" s="1" t="s">
        <v>33</v>
      </c>
      <c r="S147" s="1" t="s">
        <v>1102</v>
      </c>
      <c r="T147" s="1" t="s">
        <v>1635</v>
      </c>
    </row>
    <row r="148" ht="14.25" customHeight="1">
      <c r="A148" s="2" t="s">
        <v>1674</v>
      </c>
      <c r="B148" s="1" t="s">
        <v>77</v>
      </c>
      <c r="C148" s="1">
        <v>1.6491461E7</v>
      </c>
      <c r="D148" s="1">
        <v>41526.0</v>
      </c>
      <c r="E148" s="1" t="s">
        <v>1675</v>
      </c>
      <c r="F148" s="1" t="s">
        <v>1676</v>
      </c>
      <c r="G148" s="1" t="s">
        <v>1677</v>
      </c>
      <c r="H148" s="1" t="s">
        <v>1678</v>
      </c>
      <c r="I148" s="1">
        <v>28600.0</v>
      </c>
      <c r="J148" s="1" t="s">
        <v>890</v>
      </c>
      <c r="K148" s="1" t="s">
        <v>1679</v>
      </c>
      <c r="L148" s="1" t="s">
        <v>1680</v>
      </c>
      <c r="M148" s="1" t="s">
        <v>445</v>
      </c>
      <c r="N148" s="1" t="s">
        <v>1681</v>
      </c>
      <c r="O148" s="1">
        <v>3.0</v>
      </c>
      <c r="P148" s="1" t="s">
        <v>1682</v>
      </c>
      <c r="Q148" s="1" t="s">
        <v>1560</v>
      </c>
      <c r="R148" s="1" t="s">
        <v>1255</v>
      </c>
      <c r="S148" s="1" t="s">
        <v>1683</v>
      </c>
      <c r="T148" s="1" t="s">
        <v>1684</v>
      </c>
    </row>
    <row r="149" ht="14.25" customHeight="1">
      <c r="A149" s="2" t="s">
        <v>1685</v>
      </c>
      <c r="B149" s="1" t="s">
        <v>102</v>
      </c>
      <c r="C149" s="1">
        <v>221736.0</v>
      </c>
      <c r="D149" s="1">
        <v>960.0</v>
      </c>
      <c r="E149" s="1" t="s">
        <v>1686</v>
      </c>
      <c r="F149" s="1" t="s">
        <v>1687</v>
      </c>
      <c r="G149" s="1" t="s">
        <v>1688</v>
      </c>
      <c r="H149" s="1" t="s">
        <v>1689</v>
      </c>
      <c r="I149" s="1">
        <v>11400.0</v>
      </c>
      <c r="J149" s="1" t="s">
        <v>1690</v>
      </c>
      <c r="K149" s="1" t="s">
        <v>1691</v>
      </c>
      <c r="L149" s="1">
        <v>10.0</v>
      </c>
      <c r="M149" s="1">
        <v>0.0</v>
      </c>
      <c r="N149" s="1">
        <v>90.0</v>
      </c>
      <c r="O149" s="1">
        <v>2.0</v>
      </c>
      <c r="P149" s="1" t="s">
        <v>1692</v>
      </c>
      <c r="Q149" s="1" t="s">
        <v>1693</v>
      </c>
      <c r="R149" s="1" t="s">
        <v>287</v>
      </c>
      <c r="S149" s="1" t="s">
        <v>566</v>
      </c>
      <c r="T149" s="1" t="s">
        <v>1694</v>
      </c>
    </row>
    <row r="150" ht="14.25" customHeight="1">
      <c r="A150" s="2" t="s">
        <v>1695</v>
      </c>
      <c r="B150" s="1" t="s">
        <v>67</v>
      </c>
      <c r="C150" s="1">
        <v>219246.0</v>
      </c>
      <c r="D150" s="1">
        <v>19060.0</v>
      </c>
      <c r="E150" s="1" t="s">
        <v>1696</v>
      </c>
      <c r="F150" s="1" t="s">
        <v>1697</v>
      </c>
      <c r="G150" s="1">
        <v>0.0</v>
      </c>
      <c r="H150" s="1" t="s">
        <v>1698</v>
      </c>
      <c r="I150" s="1">
        <v>15000.0</v>
      </c>
      <c r="J150" s="1" t="s">
        <v>1699</v>
      </c>
      <c r="K150" s="1" t="s">
        <v>1700</v>
      </c>
      <c r="L150" s="1" t="s">
        <v>33</v>
      </c>
      <c r="M150" s="1" t="s">
        <v>924</v>
      </c>
      <c r="N150" s="1" t="s">
        <v>1701</v>
      </c>
      <c r="O150" s="1">
        <v>2.0</v>
      </c>
      <c r="P150" s="1" t="s">
        <v>1702</v>
      </c>
      <c r="Q150" s="1" t="s">
        <v>1703</v>
      </c>
      <c r="R150" s="1" t="s">
        <v>566</v>
      </c>
      <c r="S150" s="1" t="s">
        <v>638</v>
      </c>
      <c r="T150" s="1" t="s">
        <v>1704</v>
      </c>
    </row>
    <row r="151" ht="14.25" customHeight="1">
      <c r="A151" s="2" t="s">
        <v>1705</v>
      </c>
      <c r="B151" s="1" t="s">
        <v>67</v>
      </c>
      <c r="C151" s="1">
        <v>4076140.0</v>
      </c>
      <c r="D151" s="1">
        <v>268680.0</v>
      </c>
      <c r="E151" s="1" t="s">
        <v>1221</v>
      </c>
      <c r="F151" s="1" t="s">
        <v>230</v>
      </c>
      <c r="G151" s="1" t="s">
        <v>80</v>
      </c>
      <c r="H151" s="1" t="s">
        <v>769</v>
      </c>
      <c r="I151" s="1">
        <v>21600.0</v>
      </c>
      <c r="J151" s="1" t="s">
        <v>890</v>
      </c>
      <c r="K151" s="1" t="s">
        <v>1706</v>
      </c>
      <c r="L151" s="1" t="s">
        <v>1303</v>
      </c>
      <c r="M151" s="1" t="s">
        <v>1707</v>
      </c>
      <c r="N151" s="1" t="s">
        <v>1708</v>
      </c>
      <c r="O151" s="1">
        <v>3.0</v>
      </c>
      <c r="P151" s="1" t="s">
        <v>1709</v>
      </c>
      <c r="Q151" s="1" t="s">
        <v>348</v>
      </c>
      <c r="R151" s="1" t="s">
        <v>1710</v>
      </c>
      <c r="S151" s="1" t="s">
        <v>1711</v>
      </c>
      <c r="T151" s="1" t="s">
        <v>501</v>
      </c>
    </row>
    <row r="152" ht="14.25" customHeight="1">
      <c r="A152" s="2" t="s">
        <v>1712</v>
      </c>
      <c r="B152" s="1" t="s">
        <v>102</v>
      </c>
      <c r="C152" s="1">
        <v>5570129.0</v>
      </c>
      <c r="D152" s="1">
        <v>129494.0</v>
      </c>
      <c r="E152" s="1" t="s">
        <v>1713</v>
      </c>
      <c r="F152" s="1" t="s">
        <v>1714</v>
      </c>
      <c r="G152" s="1" t="s">
        <v>1715</v>
      </c>
      <c r="H152" s="1" t="s">
        <v>1716</v>
      </c>
      <c r="I152" s="1">
        <v>2300.0</v>
      </c>
      <c r="J152" s="1" t="s">
        <v>1129</v>
      </c>
      <c r="K152" s="1" t="s">
        <v>1717</v>
      </c>
      <c r="L152" s="1" t="s">
        <v>1718</v>
      </c>
      <c r="M152" s="1" t="s">
        <v>1719</v>
      </c>
      <c r="N152" s="1" t="s">
        <v>1720</v>
      </c>
      <c r="O152" s="1">
        <v>2.0</v>
      </c>
      <c r="P152" s="1" t="s">
        <v>1721</v>
      </c>
      <c r="Q152" s="1" t="s">
        <v>1722</v>
      </c>
      <c r="R152" s="1" t="s">
        <v>1478</v>
      </c>
      <c r="S152" s="1" t="s">
        <v>966</v>
      </c>
      <c r="T152" s="1" t="s">
        <v>600</v>
      </c>
    </row>
    <row r="153" ht="14.25" customHeight="1">
      <c r="A153" s="2" t="s">
        <v>1723</v>
      </c>
      <c r="B153" s="1" t="s">
        <v>88</v>
      </c>
      <c r="C153" s="1">
        <v>1.2525094E7</v>
      </c>
      <c r="D153" s="1">
        <v>1267000.0</v>
      </c>
      <c r="E153" s="1" t="s">
        <v>1724</v>
      </c>
      <c r="F153" s="1" t="s">
        <v>23</v>
      </c>
      <c r="G153" s="1" t="s">
        <v>1725</v>
      </c>
      <c r="H153" s="1" t="s">
        <v>1726</v>
      </c>
      <c r="I153" s="1">
        <v>800.0</v>
      </c>
      <c r="J153" s="1" t="s">
        <v>1727</v>
      </c>
      <c r="K153" s="1" t="s">
        <v>1728</v>
      </c>
      <c r="L153" s="1" t="s">
        <v>1729</v>
      </c>
      <c r="M153" s="1" t="s">
        <v>287</v>
      </c>
      <c r="N153" s="1" t="s">
        <v>1730</v>
      </c>
      <c r="O153" s="1">
        <v>1.0</v>
      </c>
      <c r="P153" s="1" t="s">
        <v>1731</v>
      </c>
      <c r="Q153" s="1" t="s">
        <v>1580</v>
      </c>
      <c r="R153" s="1" t="s">
        <v>1431</v>
      </c>
      <c r="S153" s="1" t="s">
        <v>487</v>
      </c>
      <c r="T153" s="1" t="s">
        <v>957</v>
      </c>
    </row>
    <row r="154" ht="14.25" customHeight="1">
      <c r="A154" s="2" t="s">
        <v>1732</v>
      </c>
      <c r="B154" s="1" t="s">
        <v>88</v>
      </c>
      <c r="C154" s="1">
        <v>1.31859731E8</v>
      </c>
      <c r="D154" s="1">
        <v>923768.0</v>
      </c>
      <c r="E154" s="1" t="s">
        <v>1733</v>
      </c>
      <c r="F154" s="1" t="s">
        <v>377</v>
      </c>
      <c r="G154" s="1" t="s">
        <v>1099</v>
      </c>
      <c r="H154" s="1" t="s">
        <v>215</v>
      </c>
      <c r="I154" s="1">
        <v>900.0</v>
      </c>
      <c r="J154" s="1" t="s">
        <v>1734</v>
      </c>
      <c r="K154" s="1" t="s">
        <v>1288</v>
      </c>
      <c r="L154" s="1" t="s">
        <v>1735</v>
      </c>
      <c r="M154" s="1" t="s">
        <v>358</v>
      </c>
      <c r="N154" s="1" t="s">
        <v>1736</v>
      </c>
      <c r="O154" s="1" t="s">
        <v>346</v>
      </c>
      <c r="P154" s="1" t="s">
        <v>1737</v>
      </c>
      <c r="Q154" s="1" t="s">
        <v>1738</v>
      </c>
      <c r="R154" s="1" t="s">
        <v>1739</v>
      </c>
      <c r="S154" s="1" t="s">
        <v>1740</v>
      </c>
      <c r="T154" s="1" t="s">
        <v>1683</v>
      </c>
    </row>
    <row r="155" ht="14.25" customHeight="1">
      <c r="A155" s="2" t="s">
        <v>1741</v>
      </c>
      <c r="B155" s="1" t="s">
        <v>67</v>
      </c>
      <c r="C155" s="1">
        <v>82459.0</v>
      </c>
      <c r="D155" s="1">
        <v>477.0</v>
      </c>
      <c r="E155" s="1" t="s">
        <v>1742</v>
      </c>
      <c r="F155" s="1" t="s">
        <v>1743</v>
      </c>
      <c r="G155" s="1" t="s">
        <v>663</v>
      </c>
      <c r="H155" s="1" t="s">
        <v>1744</v>
      </c>
      <c r="I155" s="1">
        <v>12500.0</v>
      </c>
      <c r="J155" s="1" t="s">
        <v>72</v>
      </c>
      <c r="K155" s="1" t="s">
        <v>1745</v>
      </c>
      <c r="L155" s="1" t="s">
        <v>624</v>
      </c>
      <c r="M155" s="1" t="s">
        <v>1746</v>
      </c>
      <c r="N155" s="1" t="s">
        <v>1747</v>
      </c>
      <c r="O155" s="1">
        <v>2.0</v>
      </c>
      <c r="P155" s="1" t="s">
        <v>1748</v>
      </c>
      <c r="Q155" s="1" t="s">
        <v>1749</v>
      </c>
      <c r="R155" s="1"/>
      <c r="S155" s="1"/>
      <c r="T155" s="1"/>
    </row>
    <row r="156" ht="14.25" customHeight="1">
      <c r="A156" s="2" t="s">
        <v>1750</v>
      </c>
      <c r="B156" s="1" t="s">
        <v>77</v>
      </c>
      <c r="C156" s="1">
        <v>4610820.0</v>
      </c>
      <c r="D156" s="1">
        <v>323802.0</v>
      </c>
      <c r="E156" s="1" t="s">
        <v>1751</v>
      </c>
      <c r="F156" s="1" t="s">
        <v>1752</v>
      </c>
      <c r="G156" s="1" t="s">
        <v>1753</v>
      </c>
      <c r="H156" s="1" t="s">
        <v>614</v>
      </c>
      <c r="I156" s="1">
        <v>37800.0</v>
      </c>
      <c r="J156" s="1" t="s">
        <v>81</v>
      </c>
      <c r="K156" s="1" t="s">
        <v>1754</v>
      </c>
      <c r="L156" s="1" t="s">
        <v>782</v>
      </c>
      <c r="M156" s="1">
        <v>0.0</v>
      </c>
      <c r="N156" s="1" t="s">
        <v>1755</v>
      </c>
      <c r="O156" s="1">
        <v>3.0</v>
      </c>
      <c r="P156" s="1" t="s">
        <v>1756</v>
      </c>
      <c r="Q156" s="1" t="s">
        <v>1757</v>
      </c>
      <c r="R156" s="1" t="s">
        <v>1255</v>
      </c>
      <c r="S156" s="1" t="s">
        <v>1758</v>
      </c>
      <c r="T156" s="1" t="s">
        <v>449</v>
      </c>
    </row>
    <row r="157" ht="14.25" customHeight="1">
      <c r="A157" s="2" t="s">
        <v>1759</v>
      </c>
      <c r="B157" s="1" t="s">
        <v>222</v>
      </c>
      <c r="C157" s="1">
        <v>3102229.0</v>
      </c>
      <c r="D157" s="1">
        <v>212460.0</v>
      </c>
      <c r="E157" s="1" t="s">
        <v>646</v>
      </c>
      <c r="F157" s="1" t="s">
        <v>1320</v>
      </c>
      <c r="G157" s="1" t="s">
        <v>439</v>
      </c>
      <c r="H157" s="1" t="s">
        <v>1760</v>
      </c>
      <c r="I157" s="1">
        <v>13100.0</v>
      </c>
      <c r="J157" s="1" t="s">
        <v>1761</v>
      </c>
      <c r="K157" s="1" t="s">
        <v>1762</v>
      </c>
      <c r="L157" s="1">
        <v>0.0</v>
      </c>
      <c r="M157" s="1" t="s">
        <v>533</v>
      </c>
      <c r="N157" s="1" t="s">
        <v>1763</v>
      </c>
      <c r="O157" s="1">
        <v>1.0</v>
      </c>
      <c r="P157" s="1" t="s">
        <v>1764</v>
      </c>
      <c r="Q157" s="1" t="s">
        <v>1765</v>
      </c>
      <c r="R157" s="1" t="s">
        <v>1766</v>
      </c>
      <c r="S157" s="1" t="s">
        <v>1431</v>
      </c>
      <c r="T157" s="1" t="s">
        <v>1767</v>
      </c>
    </row>
    <row r="158" ht="14.25" customHeight="1">
      <c r="A158" s="2" t="s">
        <v>1768</v>
      </c>
      <c r="B158" s="1" t="s">
        <v>21</v>
      </c>
      <c r="C158" s="1">
        <v>1.6580356E8</v>
      </c>
      <c r="D158" s="1">
        <v>803940.0</v>
      </c>
      <c r="E158" s="1" t="s">
        <v>1769</v>
      </c>
      <c r="F158" s="1" t="s">
        <v>90</v>
      </c>
      <c r="G158" s="1" t="s">
        <v>1770</v>
      </c>
      <c r="H158" s="1" t="s">
        <v>1771</v>
      </c>
      <c r="I158" s="1">
        <v>2100.0</v>
      </c>
      <c r="J158" s="1" t="s">
        <v>1772</v>
      </c>
      <c r="K158" s="1" t="s">
        <v>1773</v>
      </c>
      <c r="L158" s="1" t="s">
        <v>1774</v>
      </c>
      <c r="M158" s="1" t="s">
        <v>1074</v>
      </c>
      <c r="N158" s="1" t="s">
        <v>1775</v>
      </c>
      <c r="O158" s="1">
        <v>1.0</v>
      </c>
      <c r="P158" s="1" t="s">
        <v>1776</v>
      </c>
      <c r="Q158" s="1" t="s">
        <v>152</v>
      </c>
      <c r="R158" s="1" t="s">
        <v>1777</v>
      </c>
      <c r="S158" s="1" t="s">
        <v>1778</v>
      </c>
      <c r="T158" s="1" t="s">
        <v>589</v>
      </c>
    </row>
    <row r="159" ht="14.25" customHeight="1">
      <c r="A159" s="2" t="s">
        <v>1779</v>
      </c>
      <c r="B159" s="1" t="s">
        <v>67</v>
      </c>
      <c r="C159" s="1">
        <v>20579.0</v>
      </c>
      <c r="D159" s="1">
        <v>458.0</v>
      </c>
      <c r="E159" s="1" t="s">
        <v>1780</v>
      </c>
      <c r="F159" s="1" t="s">
        <v>1781</v>
      </c>
      <c r="G159" s="1" t="s">
        <v>294</v>
      </c>
      <c r="H159" s="1" t="s">
        <v>650</v>
      </c>
      <c r="I159" s="1">
        <v>9000.0</v>
      </c>
      <c r="J159" s="1" t="s">
        <v>1782</v>
      </c>
      <c r="K159" s="1" t="s">
        <v>1783</v>
      </c>
      <c r="L159" s="1" t="s">
        <v>857</v>
      </c>
      <c r="M159" s="1" t="s">
        <v>1746</v>
      </c>
      <c r="N159" s="1" t="s">
        <v>1784</v>
      </c>
      <c r="O159" s="1">
        <v>2.0</v>
      </c>
      <c r="P159" s="1" t="s">
        <v>1785</v>
      </c>
      <c r="Q159" s="1" t="s">
        <v>1786</v>
      </c>
      <c r="R159" s="1" t="s">
        <v>398</v>
      </c>
      <c r="S159" s="1" t="s">
        <v>1098</v>
      </c>
      <c r="T159" s="1" t="s">
        <v>1787</v>
      </c>
    </row>
    <row r="160" ht="14.25" customHeight="1">
      <c r="A160" s="2" t="s">
        <v>1788</v>
      </c>
      <c r="B160" s="1" t="s">
        <v>102</v>
      </c>
      <c r="C160" s="1">
        <v>3191319.0</v>
      </c>
      <c r="D160" s="1">
        <v>78200.0</v>
      </c>
      <c r="E160" s="1" t="s">
        <v>1789</v>
      </c>
      <c r="F160" s="1" t="s">
        <v>1790</v>
      </c>
      <c r="G160" s="1" t="s">
        <v>1791</v>
      </c>
      <c r="H160" s="1" t="s">
        <v>1792</v>
      </c>
      <c r="I160" s="1">
        <v>6300.0</v>
      </c>
      <c r="J160" s="1" t="s">
        <v>1793</v>
      </c>
      <c r="K160" s="1" t="s">
        <v>1794</v>
      </c>
      <c r="L160" s="1" t="s">
        <v>1795</v>
      </c>
      <c r="M160" s="1" t="s">
        <v>1796</v>
      </c>
      <c r="N160" s="1" t="s">
        <v>1797</v>
      </c>
      <c r="O160" s="1">
        <v>2.0</v>
      </c>
      <c r="P160" s="1" t="s">
        <v>1798</v>
      </c>
      <c r="Q160" s="1" t="s">
        <v>1229</v>
      </c>
      <c r="R160" s="1" t="s">
        <v>1799</v>
      </c>
      <c r="S160" s="1" t="s">
        <v>908</v>
      </c>
      <c r="T160" s="1" t="s">
        <v>873</v>
      </c>
    </row>
    <row r="161" ht="14.25" customHeight="1">
      <c r="A161" s="2" t="s">
        <v>1800</v>
      </c>
      <c r="B161" s="1" t="s">
        <v>67</v>
      </c>
      <c r="C161" s="1">
        <v>5670544.0</v>
      </c>
      <c r="D161" s="1">
        <v>462840.0</v>
      </c>
      <c r="E161" s="1" t="s">
        <v>1801</v>
      </c>
      <c r="F161" s="1" t="s">
        <v>1802</v>
      </c>
      <c r="G161" s="1">
        <v>0.0</v>
      </c>
      <c r="H161" s="1" t="s">
        <v>1803</v>
      </c>
      <c r="I161" s="1">
        <v>2200.0</v>
      </c>
      <c r="J161" s="1" t="s">
        <v>1804</v>
      </c>
      <c r="K161" s="1" t="s">
        <v>1682</v>
      </c>
      <c r="L161" s="1" t="s">
        <v>1206</v>
      </c>
      <c r="M161" s="1" t="s">
        <v>1805</v>
      </c>
      <c r="N161" s="1" t="s">
        <v>1806</v>
      </c>
      <c r="O161" s="1">
        <v>2.0</v>
      </c>
      <c r="P161" s="1" t="s">
        <v>1807</v>
      </c>
      <c r="Q161" s="1" t="s">
        <v>1808</v>
      </c>
      <c r="R161" s="1" t="s">
        <v>451</v>
      </c>
      <c r="S161" s="1" t="s">
        <v>1809</v>
      </c>
      <c r="T161" s="1" t="s">
        <v>1810</v>
      </c>
    </row>
    <row r="162" ht="14.25" customHeight="1">
      <c r="A162" s="2" t="s">
        <v>1811</v>
      </c>
      <c r="B162" s="1" t="s">
        <v>102</v>
      </c>
      <c r="C162" s="1">
        <v>6506464.0</v>
      </c>
      <c r="D162" s="1">
        <v>406750.0</v>
      </c>
      <c r="E162" s="1" t="s">
        <v>1812</v>
      </c>
      <c r="F162" s="1" t="s">
        <v>23</v>
      </c>
      <c r="G162" s="1" t="s">
        <v>1813</v>
      </c>
      <c r="H162" s="1" t="s">
        <v>1814</v>
      </c>
      <c r="I162" s="1">
        <v>4700.0</v>
      </c>
      <c r="J162" s="1" t="s">
        <v>730</v>
      </c>
      <c r="K162" s="1" t="s">
        <v>1815</v>
      </c>
      <c r="L162" s="1" t="s">
        <v>673</v>
      </c>
      <c r="M162" s="1" t="s">
        <v>983</v>
      </c>
      <c r="N162" s="1" t="s">
        <v>1816</v>
      </c>
      <c r="O162" s="1">
        <v>2.0</v>
      </c>
      <c r="P162" s="1" t="s">
        <v>1817</v>
      </c>
      <c r="Q162" s="1" t="s">
        <v>1818</v>
      </c>
      <c r="R162" s="1" t="s">
        <v>1819</v>
      </c>
      <c r="S162" s="1" t="s">
        <v>1820</v>
      </c>
      <c r="T162" s="1" t="s">
        <v>1821</v>
      </c>
    </row>
    <row r="163" ht="14.25" customHeight="1">
      <c r="A163" s="2" t="s">
        <v>1822</v>
      </c>
      <c r="B163" s="1" t="s">
        <v>102</v>
      </c>
      <c r="C163" s="1">
        <v>2.8302603E7</v>
      </c>
      <c r="D163" s="1">
        <v>1285220.0</v>
      </c>
      <c r="E163" s="1" t="s">
        <v>1823</v>
      </c>
      <c r="F163" s="1" t="s">
        <v>344</v>
      </c>
      <c r="G163" s="1" t="s">
        <v>1824</v>
      </c>
      <c r="H163" s="1" t="s">
        <v>1825</v>
      </c>
      <c r="I163" s="1">
        <v>5100.0</v>
      </c>
      <c r="J163" s="1" t="s">
        <v>569</v>
      </c>
      <c r="K163" s="1" t="s">
        <v>654</v>
      </c>
      <c r="L163" s="1" t="s">
        <v>1826</v>
      </c>
      <c r="M163" s="1" t="s">
        <v>214</v>
      </c>
      <c r="N163" s="1" t="s">
        <v>1827</v>
      </c>
      <c r="O163" s="1" t="s">
        <v>346</v>
      </c>
      <c r="P163" s="1" t="s">
        <v>586</v>
      </c>
      <c r="Q163" s="1" t="s">
        <v>1828</v>
      </c>
      <c r="R163" s="1" t="s">
        <v>477</v>
      </c>
      <c r="S163" s="1" t="s">
        <v>858</v>
      </c>
      <c r="T163" s="1" t="s">
        <v>368</v>
      </c>
    </row>
    <row r="164" ht="14.25" customHeight="1">
      <c r="A164" s="2" t="s">
        <v>1829</v>
      </c>
      <c r="B164" s="1" t="s">
        <v>21</v>
      </c>
      <c r="C164" s="1">
        <v>8.9468677E7</v>
      </c>
      <c r="D164" s="1">
        <v>300000.0</v>
      </c>
      <c r="E164" s="1" t="s">
        <v>1830</v>
      </c>
      <c r="F164" s="1" t="s">
        <v>1831</v>
      </c>
      <c r="G164" s="1" t="s">
        <v>1832</v>
      </c>
      <c r="H164" s="1" t="s">
        <v>1833</v>
      </c>
      <c r="I164" s="1">
        <v>4600.0</v>
      </c>
      <c r="J164" s="1" t="s">
        <v>1793</v>
      </c>
      <c r="K164" s="1" t="s">
        <v>1834</v>
      </c>
      <c r="L164" s="1" t="s">
        <v>1835</v>
      </c>
      <c r="M164" s="1" t="s">
        <v>1836</v>
      </c>
      <c r="N164" s="1" t="s">
        <v>1837</v>
      </c>
      <c r="O164" s="1">
        <v>2.0</v>
      </c>
      <c r="P164" s="1" t="s">
        <v>1838</v>
      </c>
      <c r="Q164" s="1" t="s">
        <v>1839</v>
      </c>
      <c r="R164" s="1" t="s">
        <v>1840</v>
      </c>
      <c r="S164" s="1" t="s">
        <v>1841</v>
      </c>
      <c r="T164" s="1" t="s">
        <v>1842</v>
      </c>
    </row>
    <row r="165" ht="14.25" customHeight="1">
      <c r="A165" s="2" t="s">
        <v>1843</v>
      </c>
      <c r="B165" s="1" t="s">
        <v>36</v>
      </c>
      <c r="C165" s="1">
        <v>3.8536869E7</v>
      </c>
      <c r="D165" s="1">
        <v>312685.0</v>
      </c>
      <c r="E165" s="1" t="s">
        <v>1844</v>
      </c>
      <c r="F165" s="1" t="s">
        <v>265</v>
      </c>
      <c r="G165" s="1" t="s">
        <v>1845</v>
      </c>
      <c r="H165" s="1" t="s">
        <v>1846</v>
      </c>
      <c r="I165" s="1">
        <v>11100.0</v>
      </c>
      <c r="J165" s="1" t="s">
        <v>831</v>
      </c>
      <c r="K165" s="1" t="s">
        <v>1847</v>
      </c>
      <c r="L165" s="1" t="s">
        <v>1848</v>
      </c>
      <c r="M165" s="1" t="s">
        <v>1849</v>
      </c>
      <c r="N165" s="1" t="s">
        <v>1850</v>
      </c>
      <c r="O165" s="1">
        <v>3.0</v>
      </c>
      <c r="P165" s="1" t="s">
        <v>1851</v>
      </c>
      <c r="Q165" s="1" t="s">
        <v>1852</v>
      </c>
      <c r="R165" s="1" t="s">
        <v>610</v>
      </c>
      <c r="S165" s="1" t="s">
        <v>1853</v>
      </c>
      <c r="T165" s="1" t="s">
        <v>1671</v>
      </c>
    </row>
    <row r="166" ht="14.25" customHeight="1">
      <c r="A166" s="2" t="s">
        <v>1854</v>
      </c>
      <c r="B166" s="1" t="s">
        <v>77</v>
      </c>
      <c r="C166" s="1">
        <v>1.060587E7</v>
      </c>
      <c r="D166" s="1">
        <v>92391.0</v>
      </c>
      <c r="E166" s="1" t="s">
        <v>1592</v>
      </c>
      <c r="F166" s="1" t="s">
        <v>1719</v>
      </c>
      <c r="G166" s="1" t="s">
        <v>809</v>
      </c>
      <c r="H166" s="1" t="s">
        <v>1142</v>
      </c>
      <c r="I166" s="1">
        <v>18000.0</v>
      </c>
      <c r="J166" s="1" t="s">
        <v>1855</v>
      </c>
      <c r="K166" s="1" t="s">
        <v>1856</v>
      </c>
      <c r="L166" s="1" t="s">
        <v>1857</v>
      </c>
      <c r="M166" s="1" t="s">
        <v>1858</v>
      </c>
      <c r="N166" s="1" t="s">
        <v>1859</v>
      </c>
      <c r="O166" s="1">
        <v>3.0</v>
      </c>
      <c r="P166" s="1" t="s">
        <v>1860</v>
      </c>
      <c r="Q166" s="1" t="s">
        <v>1861</v>
      </c>
      <c r="R166" s="1" t="s">
        <v>1862</v>
      </c>
      <c r="S166" s="1" t="s">
        <v>1863</v>
      </c>
      <c r="T166" s="1" t="s">
        <v>1864</v>
      </c>
    </row>
    <row r="167" ht="14.25" customHeight="1">
      <c r="A167" s="2" t="s">
        <v>1865</v>
      </c>
      <c r="B167" s="1" t="s">
        <v>102</v>
      </c>
      <c r="C167" s="1">
        <v>3927188.0</v>
      </c>
      <c r="D167" s="1">
        <v>13790.0</v>
      </c>
      <c r="E167" s="1" t="s">
        <v>1866</v>
      </c>
      <c r="F167" s="1" t="s">
        <v>1080</v>
      </c>
      <c r="G167" s="1" t="s">
        <v>1867</v>
      </c>
      <c r="H167" s="1" t="s">
        <v>1868</v>
      </c>
      <c r="I167" s="1">
        <v>16800.0</v>
      </c>
      <c r="J167" s="1" t="s">
        <v>292</v>
      </c>
      <c r="K167" s="1" t="s">
        <v>1869</v>
      </c>
      <c r="L167" s="1" t="s">
        <v>1408</v>
      </c>
      <c r="M167" s="1" t="s">
        <v>1870</v>
      </c>
      <c r="N167" s="1" t="s">
        <v>1871</v>
      </c>
      <c r="O167" s="1">
        <v>2.0</v>
      </c>
      <c r="P167" s="1" t="s">
        <v>1872</v>
      </c>
      <c r="Q167" s="1" t="s">
        <v>1873</v>
      </c>
      <c r="R167" s="1" t="s">
        <v>287</v>
      </c>
      <c r="S167" s="1" t="s">
        <v>834</v>
      </c>
      <c r="T167" s="1" t="s">
        <v>1874</v>
      </c>
    </row>
    <row r="168" ht="14.25" customHeight="1">
      <c r="A168" s="2" t="s">
        <v>1875</v>
      </c>
      <c r="B168" s="1" t="s">
        <v>222</v>
      </c>
      <c r="C168" s="1">
        <v>885359.0</v>
      </c>
      <c r="D168" s="1">
        <v>11437.0</v>
      </c>
      <c r="E168" s="1" t="s">
        <v>1876</v>
      </c>
      <c r="F168" s="1" t="s">
        <v>1877</v>
      </c>
      <c r="G168" s="1" t="s">
        <v>1878</v>
      </c>
      <c r="H168" s="1" t="s">
        <v>1879</v>
      </c>
      <c r="I168" s="1">
        <v>21500.0</v>
      </c>
      <c r="J168" s="1" t="s">
        <v>1880</v>
      </c>
      <c r="K168" s="1" t="s">
        <v>1881</v>
      </c>
      <c r="L168" s="1" t="s">
        <v>1882</v>
      </c>
      <c r="M168" s="1" t="s">
        <v>858</v>
      </c>
      <c r="N168" s="1" t="s">
        <v>1883</v>
      </c>
      <c r="O168" s="1">
        <v>1.0</v>
      </c>
      <c r="P168" s="1" t="s">
        <v>1884</v>
      </c>
      <c r="Q168" s="1" t="s">
        <v>1885</v>
      </c>
      <c r="R168" s="1" t="s">
        <v>1886</v>
      </c>
      <c r="S168" s="1" t="s">
        <v>1887</v>
      </c>
      <c r="T168" s="1" t="s">
        <v>1888</v>
      </c>
    </row>
    <row r="169" ht="14.25" customHeight="1">
      <c r="A169" s="2" t="s">
        <v>1889</v>
      </c>
      <c r="B169" s="1" t="s">
        <v>88</v>
      </c>
      <c r="C169" s="1">
        <v>787584.0</v>
      </c>
      <c r="D169" s="1">
        <v>2517.0</v>
      </c>
      <c r="E169" s="1" t="s">
        <v>1890</v>
      </c>
      <c r="F169" s="1" t="s">
        <v>1891</v>
      </c>
      <c r="G169" s="1">
        <v>0.0</v>
      </c>
      <c r="H169" s="1" t="s">
        <v>1892</v>
      </c>
      <c r="I169" s="1">
        <v>5800.0</v>
      </c>
      <c r="J169" s="1" t="s">
        <v>1893</v>
      </c>
      <c r="K169" s="1" t="s">
        <v>1894</v>
      </c>
      <c r="L169" s="1" t="s">
        <v>357</v>
      </c>
      <c r="M169" s="1" t="s">
        <v>1895</v>
      </c>
      <c r="N169" s="1" t="s">
        <v>1896</v>
      </c>
      <c r="O169" s="1">
        <v>2.0</v>
      </c>
      <c r="P169" s="1" t="s">
        <v>1897</v>
      </c>
      <c r="Q169" s="1" t="s">
        <v>1898</v>
      </c>
      <c r="R169" s="1" t="s">
        <v>477</v>
      </c>
      <c r="S169" s="1" t="s">
        <v>344</v>
      </c>
      <c r="T169" s="1" t="s">
        <v>1125</v>
      </c>
    </row>
    <row r="170" ht="14.25" customHeight="1">
      <c r="A170" s="2" t="s">
        <v>1899</v>
      </c>
      <c r="B170" s="1" t="s">
        <v>36</v>
      </c>
      <c r="C170" s="1">
        <v>2.2303552E7</v>
      </c>
      <c r="D170" s="1">
        <v>237500.0</v>
      </c>
      <c r="E170" s="1" t="s">
        <v>405</v>
      </c>
      <c r="F170" s="1" t="s">
        <v>377</v>
      </c>
      <c r="G170" s="1" t="s">
        <v>1900</v>
      </c>
      <c r="H170" s="1" t="s">
        <v>1901</v>
      </c>
      <c r="I170" s="1">
        <v>7000.0</v>
      </c>
      <c r="J170" s="1" t="s">
        <v>1306</v>
      </c>
      <c r="K170" s="1" t="s">
        <v>1902</v>
      </c>
      <c r="L170" s="1" t="s">
        <v>1903</v>
      </c>
      <c r="M170" s="1" t="s">
        <v>1904</v>
      </c>
      <c r="N170" s="1" t="s">
        <v>1905</v>
      </c>
      <c r="O170" s="1">
        <v>3.0</v>
      </c>
      <c r="P170" s="1" t="s">
        <v>1906</v>
      </c>
      <c r="Q170" s="1" t="s">
        <v>1907</v>
      </c>
      <c r="R170" s="1" t="s">
        <v>63</v>
      </c>
      <c r="S170" s="1" t="s">
        <v>473</v>
      </c>
      <c r="T170" s="1" t="s">
        <v>943</v>
      </c>
    </row>
    <row r="171" ht="14.25" customHeight="1">
      <c r="A171" s="2" t="s">
        <v>1908</v>
      </c>
      <c r="B171" s="1" t="s">
        <v>142</v>
      </c>
      <c r="C171" s="1">
        <v>1.4289354E8</v>
      </c>
      <c r="D171" s="1">
        <v>1.70752E7</v>
      </c>
      <c r="E171" s="1" t="s">
        <v>1909</v>
      </c>
      <c r="F171" s="1" t="s">
        <v>29</v>
      </c>
      <c r="G171" s="1" t="s">
        <v>1910</v>
      </c>
      <c r="H171" s="1" t="s">
        <v>1911</v>
      </c>
      <c r="I171" s="1">
        <v>8900.0</v>
      </c>
      <c r="J171" s="1" t="s">
        <v>270</v>
      </c>
      <c r="K171" s="1" t="s">
        <v>1912</v>
      </c>
      <c r="L171" s="1" t="s">
        <v>1913</v>
      </c>
      <c r="M171" s="1" t="s">
        <v>304</v>
      </c>
      <c r="N171" s="1" t="s">
        <v>1914</v>
      </c>
      <c r="O171" s="1"/>
      <c r="P171" s="1" t="s">
        <v>630</v>
      </c>
      <c r="Q171" s="1" t="s">
        <v>1915</v>
      </c>
      <c r="R171" s="1" t="s">
        <v>1011</v>
      </c>
      <c r="S171" s="1" t="s">
        <v>1916</v>
      </c>
      <c r="T171" s="1" t="s">
        <v>1917</v>
      </c>
    </row>
    <row r="172" ht="14.25" customHeight="1">
      <c r="A172" s="2" t="s">
        <v>1918</v>
      </c>
      <c r="B172" s="1" t="s">
        <v>88</v>
      </c>
      <c r="C172" s="1">
        <v>8648248.0</v>
      </c>
      <c r="D172" s="1">
        <v>26338.0</v>
      </c>
      <c r="E172" s="1" t="s">
        <v>1919</v>
      </c>
      <c r="F172" s="1" t="s">
        <v>23</v>
      </c>
      <c r="G172" s="1">
        <v>0.0</v>
      </c>
      <c r="H172" s="1" t="s">
        <v>1920</v>
      </c>
      <c r="I172" s="1">
        <v>1300.0</v>
      </c>
      <c r="J172" s="1" t="s">
        <v>1921</v>
      </c>
      <c r="K172" s="1" t="s">
        <v>364</v>
      </c>
      <c r="L172" s="1" t="s">
        <v>1922</v>
      </c>
      <c r="M172" s="1" t="s">
        <v>1556</v>
      </c>
      <c r="N172" s="1" t="s">
        <v>1923</v>
      </c>
      <c r="O172" s="1">
        <v>3.0</v>
      </c>
      <c r="P172" s="1" t="s">
        <v>1924</v>
      </c>
      <c r="Q172" s="1" t="s">
        <v>1925</v>
      </c>
      <c r="R172" s="1" t="s">
        <v>1086</v>
      </c>
      <c r="S172" s="1" t="s">
        <v>1926</v>
      </c>
      <c r="T172" s="1" t="s">
        <v>876</v>
      </c>
    </row>
    <row r="173" ht="14.25" customHeight="1">
      <c r="A173" s="2" t="s">
        <v>1927</v>
      </c>
      <c r="B173" s="1" t="s">
        <v>88</v>
      </c>
      <c r="C173" s="1">
        <v>7502.0</v>
      </c>
      <c r="D173" s="1">
        <v>413.0</v>
      </c>
      <c r="E173" s="1" t="s">
        <v>1928</v>
      </c>
      <c r="F173" s="1" t="s">
        <v>1929</v>
      </c>
      <c r="G173" s="1">
        <v>0.0</v>
      </c>
      <c r="H173" s="1">
        <v>19.0</v>
      </c>
      <c r="I173" s="1">
        <v>2500.0</v>
      </c>
      <c r="J173" s="1" t="s">
        <v>72</v>
      </c>
      <c r="K173" s="1" t="s">
        <v>1930</v>
      </c>
      <c r="L173" s="1" t="s">
        <v>1553</v>
      </c>
      <c r="M173" s="1">
        <v>0.0</v>
      </c>
      <c r="N173" s="1" t="s">
        <v>1931</v>
      </c>
      <c r="O173" s="1"/>
      <c r="P173" s="1" t="s">
        <v>28</v>
      </c>
      <c r="Q173" s="1" t="s">
        <v>1932</v>
      </c>
      <c r="R173" s="1"/>
      <c r="S173" s="1"/>
      <c r="T173" s="1"/>
    </row>
    <row r="174" ht="14.25" customHeight="1">
      <c r="A174" s="2" t="s">
        <v>1933</v>
      </c>
      <c r="B174" s="1" t="s">
        <v>102</v>
      </c>
      <c r="C174" s="1">
        <v>39129.0</v>
      </c>
      <c r="D174" s="1">
        <v>261.0</v>
      </c>
      <c r="E174" s="1" t="s">
        <v>1934</v>
      </c>
      <c r="F174" s="1" t="s">
        <v>1935</v>
      </c>
      <c r="G174" s="1" t="s">
        <v>1936</v>
      </c>
      <c r="H174" s="1" t="s">
        <v>1937</v>
      </c>
      <c r="I174" s="1">
        <v>8800.0</v>
      </c>
      <c r="J174" s="1" t="s">
        <v>72</v>
      </c>
      <c r="K174" s="1" t="s">
        <v>1938</v>
      </c>
      <c r="L174" s="1" t="s">
        <v>1939</v>
      </c>
      <c r="M174" s="1" t="s">
        <v>1940</v>
      </c>
      <c r="N174" s="1" t="s">
        <v>1941</v>
      </c>
      <c r="O174" s="1">
        <v>2.0</v>
      </c>
      <c r="P174" s="1" t="s">
        <v>1942</v>
      </c>
      <c r="Q174" s="1" t="s">
        <v>1943</v>
      </c>
      <c r="R174" s="1" t="s">
        <v>1944</v>
      </c>
      <c r="S174" s="1" t="s">
        <v>334</v>
      </c>
      <c r="T174" s="1" t="s">
        <v>1945</v>
      </c>
    </row>
    <row r="175" ht="14.25" customHeight="1">
      <c r="A175" s="2" t="s">
        <v>1946</v>
      </c>
      <c r="B175" s="1" t="s">
        <v>102</v>
      </c>
      <c r="C175" s="1">
        <v>168458.0</v>
      </c>
      <c r="D175" s="1">
        <v>616.0</v>
      </c>
      <c r="E175" s="1" t="s">
        <v>1947</v>
      </c>
      <c r="F175" s="1" t="s">
        <v>1948</v>
      </c>
      <c r="G175" s="1" t="s">
        <v>1949</v>
      </c>
      <c r="H175" s="1" t="s">
        <v>1950</v>
      </c>
      <c r="I175" s="1">
        <v>5400.0</v>
      </c>
      <c r="J175" s="1" t="s">
        <v>1951</v>
      </c>
      <c r="K175" s="1" t="s">
        <v>1952</v>
      </c>
      <c r="L175" s="1" t="s">
        <v>1953</v>
      </c>
      <c r="M175" s="1" t="s">
        <v>1954</v>
      </c>
      <c r="N175" s="1" t="s">
        <v>1955</v>
      </c>
      <c r="O175" s="1">
        <v>2.0</v>
      </c>
      <c r="P175" s="1" t="s">
        <v>1956</v>
      </c>
      <c r="Q175" s="1" t="s">
        <v>1957</v>
      </c>
      <c r="R175" s="1" t="s">
        <v>219</v>
      </c>
      <c r="S175" s="1" t="s">
        <v>537</v>
      </c>
      <c r="T175" s="1" t="s">
        <v>1125</v>
      </c>
    </row>
    <row r="176" ht="14.25" customHeight="1">
      <c r="A176" s="2" t="s">
        <v>1958</v>
      </c>
      <c r="B176" s="1" t="s">
        <v>314</v>
      </c>
      <c r="C176" s="1">
        <v>7026.0</v>
      </c>
      <c r="D176" s="1">
        <v>242.0</v>
      </c>
      <c r="E176" s="1" t="s">
        <v>1959</v>
      </c>
      <c r="F176" s="1" t="s">
        <v>1960</v>
      </c>
      <c r="G176" s="1" t="s">
        <v>1961</v>
      </c>
      <c r="H176" s="1" t="s">
        <v>1962</v>
      </c>
      <c r="I176" s="1">
        <v>6900.0</v>
      </c>
      <c r="J176" s="1" t="s">
        <v>890</v>
      </c>
      <c r="K176" s="1" t="s">
        <v>1963</v>
      </c>
      <c r="L176" s="1" t="s">
        <v>624</v>
      </c>
      <c r="M176" s="1">
        <v>0.0</v>
      </c>
      <c r="N176" s="1" t="s">
        <v>1964</v>
      </c>
      <c r="O176" s="1"/>
      <c r="P176" s="1" t="s">
        <v>1965</v>
      </c>
      <c r="Q176" s="1" t="s">
        <v>1966</v>
      </c>
      <c r="R176" s="1"/>
      <c r="S176" s="1"/>
      <c r="T176" s="1"/>
    </row>
    <row r="177" ht="14.25" customHeight="1">
      <c r="A177" s="2" t="s">
        <v>1967</v>
      </c>
      <c r="B177" s="1" t="s">
        <v>102</v>
      </c>
      <c r="C177" s="1">
        <v>117848.0</v>
      </c>
      <c r="D177" s="1">
        <v>389.0</v>
      </c>
      <c r="E177" s="1" t="s">
        <v>1968</v>
      </c>
      <c r="F177" s="1" t="s">
        <v>1624</v>
      </c>
      <c r="G177" s="1" t="s">
        <v>1969</v>
      </c>
      <c r="H177" s="1" t="s">
        <v>1692</v>
      </c>
      <c r="I177" s="1">
        <v>2900.0</v>
      </c>
      <c r="J177" s="1" t="s">
        <v>631</v>
      </c>
      <c r="K177" s="1" t="s">
        <v>1970</v>
      </c>
      <c r="L177" s="1" t="s">
        <v>1971</v>
      </c>
      <c r="M177" s="1" t="s">
        <v>1971</v>
      </c>
      <c r="N177" s="1" t="s">
        <v>1972</v>
      </c>
      <c r="O177" s="1">
        <v>2.0</v>
      </c>
      <c r="P177" s="1" t="s">
        <v>1973</v>
      </c>
      <c r="Q177" s="1" t="s">
        <v>1974</v>
      </c>
      <c r="R177" s="1" t="s">
        <v>322</v>
      </c>
      <c r="S177" s="1" t="s">
        <v>1099</v>
      </c>
      <c r="T177" s="1" t="s">
        <v>1671</v>
      </c>
    </row>
    <row r="178" ht="14.25" customHeight="1">
      <c r="A178" s="2" t="s">
        <v>1975</v>
      </c>
      <c r="B178" s="1" t="s">
        <v>67</v>
      </c>
      <c r="C178" s="1">
        <v>176908.0</v>
      </c>
      <c r="D178" s="1">
        <v>2944.0</v>
      </c>
      <c r="E178" s="1" t="s">
        <v>1976</v>
      </c>
      <c r="F178" s="1" t="s">
        <v>1977</v>
      </c>
      <c r="G178" s="1" t="s">
        <v>1978</v>
      </c>
      <c r="H178" s="1" t="s">
        <v>1979</v>
      </c>
      <c r="I178" s="1">
        <v>5600.0</v>
      </c>
      <c r="J178" s="1" t="s">
        <v>1980</v>
      </c>
      <c r="K178" s="1" t="s">
        <v>1981</v>
      </c>
      <c r="L178" s="1" t="s">
        <v>715</v>
      </c>
      <c r="M178" s="1" t="s">
        <v>1982</v>
      </c>
      <c r="N178" s="1" t="s">
        <v>1983</v>
      </c>
      <c r="O178" s="1">
        <v>2.0</v>
      </c>
      <c r="P178" s="1" t="s">
        <v>1984</v>
      </c>
      <c r="Q178" s="1" t="s">
        <v>1985</v>
      </c>
      <c r="R178" s="1" t="s">
        <v>1986</v>
      </c>
      <c r="S178" s="1" t="s">
        <v>1987</v>
      </c>
      <c r="T178" s="1" t="s">
        <v>800</v>
      </c>
    </row>
    <row r="179" ht="14.25" customHeight="1">
      <c r="A179" s="2" t="s">
        <v>1988</v>
      </c>
      <c r="B179" s="1" t="s">
        <v>77</v>
      </c>
      <c r="C179" s="1">
        <v>29251.0</v>
      </c>
      <c r="D179" s="1">
        <v>61.0</v>
      </c>
      <c r="E179" s="1" t="s">
        <v>1989</v>
      </c>
      <c r="F179" s="1" t="s">
        <v>23</v>
      </c>
      <c r="G179" s="1" t="s">
        <v>1440</v>
      </c>
      <c r="H179" s="1" t="s">
        <v>747</v>
      </c>
      <c r="I179" s="1">
        <v>34600.0</v>
      </c>
      <c r="J179" s="1" t="s">
        <v>631</v>
      </c>
      <c r="K179" s="1" t="s">
        <v>1990</v>
      </c>
      <c r="L179" s="1" t="s">
        <v>1507</v>
      </c>
      <c r="M179" s="1">
        <v>0.0</v>
      </c>
      <c r="N179" s="1" t="s">
        <v>1991</v>
      </c>
      <c r="O179" s="1"/>
      <c r="P179" s="1" t="s">
        <v>1992</v>
      </c>
      <c r="Q179" s="1" t="s">
        <v>1993</v>
      </c>
      <c r="R179" s="1"/>
      <c r="S179" s="1"/>
      <c r="T179" s="1"/>
    </row>
    <row r="180" ht="14.25" customHeight="1">
      <c r="A180" s="2" t="s">
        <v>1994</v>
      </c>
      <c r="B180" s="1" t="s">
        <v>88</v>
      </c>
      <c r="C180" s="1">
        <v>193413.0</v>
      </c>
      <c r="D180" s="1">
        <v>1001.0</v>
      </c>
      <c r="E180" s="1" t="s">
        <v>1995</v>
      </c>
      <c r="F180" s="1" t="s">
        <v>1996</v>
      </c>
      <c r="G180" s="1" t="s">
        <v>1997</v>
      </c>
      <c r="H180" s="1" t="s">
        <v>1998</v>
      </c>
      <c r="I180" s="1">
        <v>1200.0</v>
      </c>
      <c r="J180" s="1" t="s">
        <v>1999</v>
      </c>
      <c r="K180" s="1" t="s">
        <v>2000</v>
      </c>
      <c r="L180" s="1" t="s">
        <v>86</v>
      </c>
      <c r="M180" s="1" t="s">
        <v>2001</v>
      </c>
      <c r="N180" s="1" t="s">
        <v>2002</v>
      </c>
      <c r="O180" s="1">
        <v>2.0</v>
      </c>
      <c r="P180" s="1" t="s">
        <v>2003</v>
      </c>
      <c r="Q180" s="1" t="s">
        <v>2004</v>
      </c>
      <c r="R180" s="1" t="s">
        <v>2005</v>
      </c>
      <c r="S180" s="1" t="s">
        <v>2006</v>
      </c>
      <c r="T180" s="1" t="s">
        <v>501</v>
      </c>
    </row>
    <row r="181" ht="14.25" customHeight="1">
      <c r="A181" s="2" t="s">
        <v>2007</v>
      </c>
      <c r="B181" s="1" t="s">
        <v>222</v>
      </c>
      <c r="C181" s="1">
        <v>2.7019731E7</v>
      </c>
      <c r="D181" s="1">
        <v>1960582.0</v>
      </c>
      <c r="E181" s="1" t="s">
        <v>53</v>
      </c>
      <c r="F181" s="1" t="s">
        <v>90</v>
      </c>
      <c r="G181" s="1" t="s">
        <v>2008</v>
      </c>
      <c r="H181" s="1" t="s">
        <v>2009</v>
      </c>
      <c r="I181" s="1">
        <v>11800.0</v>
      </c>
      <c r="J181" s="1" t="s">
        <v>777</v>
      </c>
      <c r="K181" s="1" t="s">
        <v>2010</v>
      </c>
      <c r="L181" s="1" t="s">
        <v>584</v>
      </c>
      <c r="M181" s="1" t="s">
        <v>377</v>
      </c>
      <c r="N181" s="1" t="s">
        <v>2011</v>
      </c>
      <c r="O181" s="1">
        <v>1.0</v>
      </c>
      <c r="P181" s="1" t="s">
        <v>2012</v>
      </c>
      <c r="Q181" s="1" t="s">
        <v>482</v>
      </c>
      <c r="R181" s="1" t="s">
        <v>1300</v>
      </c>
      <c r="S181" s="1" t="s">
        <v>2013</v>
      </c>
      <c r="T181" s="1" t="s">
        <v>2014</v>
      </c>
    </row>
    <row r="182" ht="14.25" customHeight="1">
      <c r="A182" s="2" t="s">
        <v>2015</v>
      </c>
      <c r="B182" s="1" t="s">
        <v>88</v>
      </c>
      <c r="C182" s="1">
        <v>1.1987121E7</v>
      </c>
      <c r="D182" s="1">
        <v>196190.0</v>
      </c>
      <c r="E182" s="1" t="s">
        <v>2016</v>
      </c>
      <c r="F182" s="1" t="s">
        <v>858</v>
      </c>
      <c r="G182" s="1" t="s">
        <v>537</v>
      </c>
      <c r="H182" s="1" t="s">
        <v>2017</v>
      </c>
      <c r="I182" s="1">
        <v>1600.0</v>
      </c>
      <c r="J182" s="1" t="s">
        <v>2018</v>
      </c>
      <c r="K182" s="1" t="s">
        <v>2019</v>
      </c>
      <c r="L182" s="1" t="s">
        <v>2020</v>
      </c>
      <c r="M182" s="1" t="s">
        <v>1102</v>
      </c>
      <c r="N182" s="1" t="s">
        <v>2021</v>
      </c>
      <c r="O182" s="1">
        <v>2.0</v>
      </c>
      <c r="P182" s="1" t="s">
        <v>2022</v>
      </c>
      <c r="Q182" s="1" t="s">
        <v>1310</v>
      </c>
      <c r="R182" s="1" t="s">
        <v>965</v>
      </c>
      <c r="S182" s="1" t="s">
        <v>2023</v>
      </c>
      <c r="T182" s="1" t="s">
        <v>2024</v>
      </c>
    </row>
    <row r="183" ht="14.25" customHeight="1">
      <c r="A183" s="2" t="s">
        <v>2025</v>
      </c>
      <c r="B183" s="1" t="s">
        <v>36</v>
      </c>
      <c r="C183" s="1">
        <v>9396411.0</v>
      </c>
      <c r="D183" s="1">
        <v>88361.0</v>
      </c>
      <c r="E183" s="1" t="s">
        <v>2026</v>
      </c>
      <c r="F183" s="1" t="s">
        <v>23</v>
      </c>
      <c r="G183" s="1" t="s">
        <v>2027</v>
      </c>
      <c r="H183" s="1" t="s">
        <v>2028</v>
      </c>
      <c r="I183" s="1">
        <v>2200.0</v>
      </c>
      <c r="J183" s="1" t="s">
        <v>2029</v>
      </c>
      <c r="K183" s="1" t="s">
        <v>2030</v>
      </c>
      <c r="L183" s="1" t="s">
        <v>2031</v>
      </c>
      <c r="M183" s="1" t="s">
        <v>27</v>
      </c>
      <c r="N183" s="1" t="s">
        <v>2032</v>
      </c>
      <c r="O183" s="1"/>
      <c r="P183" s="1"/>
      <c r="Q183" s="1"/>
      <c r="R183" s="1" t="s">
        <v>2033</v>
      </c>
      <c r="S183" s="1" t="s">
        <v>2034</v>
      </c>
      <c r="T183" s="1" t="s">
        <v>50</v>
      </c>
    </row>
    <row r="184" ht="14.25" customHeight="1">
      <c r="A184" s="2" t="s">
        <v>2035</v>
      </c>
      <c r="B184" s="1" t="s">
        <v>88</v>
      </c>
      <c r="C184" s="1">
        <v>81541.0</v>
      </c>
      <c r="D184" s="1">
        <v>455.0</v>
      </c>
      <c r="E184" s="1" t="s">
        <v>2036</v>
      </c>
      <c r="F184" s="1" t="s">
        <v>2037</v>
      </c>
      <c r="G184" s="1" t="s">
        <v>2038</v>
      </c>
      <c r="H184" s="1" t="s">
        <v>2039</v>
      </c>
      <c r="I184" s="1">
        <v>7800.0</v>
      </c>
      <c r="J184" s="1" t="s">
        <v>2040</v>
      </c>
      <c r="K184" s="1" t="s">
        <v>2041</v>
      </c>
      <c r="L184" s="1" t="s">
        <v>83</v>
      </c>
      <c r="M184" s="1" t="s">
        <v>1506</v>
      </c>
      <c r="N184" s="1" t="s">
        <v>2042</v>
      </c>
      <c r="O184" s="1">
        <v>2.0</v>
      </c>
      <c r="P184" s="1" t="s">
        <v>2043</v>
      </c>
      <c r="Q184" s="1" t="s">
        <v>1146</v>
      </c>
      <c r="R184" s="1" t="s">
        <v>527</v>
      </c>
      <c r="S184" s="1" t="s">
        <v>191</v>
      </c>
      <c r="T184" s="1" t="s">
        <v>2044</v>
      </c>
    </row>
    <row r="185" ht="14.25" customHeight="1">
      <c r="A185" s="2" t="s">
        <v>2045</v>
      </c>
      <c r="B185" s="1" t="s">
        <v>88</v>
      </c>
      <c r="C185" s="1">
        <v>6005250.0</v>
      </c>
      <c r="D185" s="1">
        <v>71740.0</v>
      </c>
      <c r="E185" s="1" t="s">
        <v>2046</v>
      </c>
      <c r="F185" s="1" t="s">
        <v>600</v>
      </c>
      <c r="G185" s="1">
        <v>0.0</v>
      </c>
      <c r="H185" s="1" t="s">
        <v>2047</v>
      </c>
      <c r="I185" s="1">
        <v>500.0</v>
      </c>
      <c r="J185" s="1" t="s">
        <v>2048</v>
      </c>
      <c r="K185" s="1" t="s">
        <v>2049</v>
      </c>
      <c r="L185" s="1" t="s">
        <v>2050</v>
      </c>
      <c r="M185" s="1" t="s">
        <v>323</v>
      </c>
      <c r="N185" s="1" t="s">
        <v>2051</v>
      </c>
      <c r="O185" s="1">
        <v>2.0</v>
      </c>
      <c r="P185" s="1" t="s">
        <v>2052</v>
      </c>
      <c r="Q185" s="1" t="s">
        <v>2053</v>
      </c>
      <c r="R185" s="1" t="s">
        <v>1225</v>
      </c>
      <c r="S185" s="1" t="s">
        <v>354</v>
      </c>
      <c r="T185" s="1" t="s">
        <v>1102</v>
      </c>
    </row>
    <row r="186" ht="14.25" customHeight="1">
      <c r="A186" s="2" t="s">
        <v>2054</v>
      </c>
      <c r="B186" s="1" t="s">
        <v>21</v>
      </c>
      <c r="C186" s="1">
        <v>4492150.0</v>
      </c>
      <c r="D186" s="1">
        <v>693.0</v>
      </c>
      <c r="E186" s="1" t="s">
        <v>2055</v>
      </c>
      <c r="F186" s="1" t="s">
        <v>2056</v>
      </c>
      <c r="G186" s="1" t="s">
        <v>2057</v>
      </c>
      <c r="H186" s="1" t="s">
        <v>1749</v>
      </c>
      <c r="I186" s="1">
        <v>23700.0</v>
      </c>
      <c r="J186" s="1" t="s">
        <v>581</v>
      </c>
      <c r="K186" s="1" t="s">
        <v>2058</v>
      </c>
      <c r="L186" s="1" t="s">
        <v>1882</v>
      </c>
      <c r="M186" s="1">
        <v>0.0</v>
      </c>
      <c r="N186" s="1" t="s">
        <v>2059</v>
      </c>
      <c r="O186" s="1">
        <v>2.0</v>
      </c>
      <c r="P186" s="1" t="s">
        <v>2060</v>
      </c>
      <c r="Q186" s="1" t="s">
        <v>2061</v>
      </c>
      <c r="R186" s="1">
        <v>0.0</v>
      </c>
      <c r="S186" s="1" t="s">
        <v>2062</v>
      </c>
      <c r="T186" s="1" t="s">
        <v>2063</v>
      </c>
    </row>
    <row r="187" ht="14.25" customHeight="1">
      <c r="A187" s="2" t="s">
        <v>2064</v>
      </c>
      <c r="B187" s="1" t="s">
        <v>36</v>
      </c>
      <c r="C187" s="1">
        <v>5439448.0</v>
      </c>
      <c r="D187" s="1">
        <v>48845.0</v>
      </c>
      <c r="E187" s="1" t="s">
        <v>2065</v>
      </c>
      <c r="F187" s="1" t="s">
        <v>23</v>
      </c>
      <c r="G187" s="1" t="s">
        <v>474</v>
      </c>
      <c r="H187" s="1" t="s">
        <v>2066</v>
      </c>
      <c r="I187" s="1">
        <v>13300.0</v>
      </c>
      <c r="J187" s="1"/>
      <c r="K187" s="1" t="s">
        <v>2067</v>
      </c>
      <c r="L187" s="1" t="s">
        <v>2068</v>
      </c>
      <c r="M187" s="1" t="s">
        <v>2069</v>
      </c>
      <c r="N187" s="1" t="s">
        <v>2070</v>
      </c>
      <c r="O187" s="1">
        <v>3.0</v>
      </c>
      <c r="P187" s="1" t="s">
        <v>2071</v>
      </c>
      <c r="Q187" s="1" t="s">
        <v>2072</v>
      </c>
      <c r="R187" s="1" t="s">
        <v>1944</v>
      </c>
      <c r="S187" s="1" t="s">
        <v>500</v>
      </c>
      <c r="T187" s="1" t="s">
        <v>2073</v>
      </c>
    </row>
    <row r="188" ht="14.25" customHeight="1">
      <c r="A188" s="2" t="s">
        <v>2074</v>
      </c>
      <c r="B188" s="1" t="s">
        <v>36</v>
      </c>
      <c r="C188" s="1">
        <v>2010347.0</v>
      </c>
      <c r="D188" s="1">
        <v>20273.0</v>
      </c>
      <c r="E188" s="1" t="s">
        <v>2075</v>
      </c>
      <c r="F188" s="1" t="s">
        <v>983</v>
      </c>
      <c r="G188" s="1" t="s">
        <v>1849</v>
      </c>
      <c r="H188" s="1" t="s">
        <v>1722</v>
      </c>
      <c r="I188" s="1">
        <v>19000.0</v>
      </c>
      <c r="J188" s="1" t="s">
        <v>1980</v>
      </c>
      <c r="K188" s="1" t="s">
        <v>2076</v>
      </c>
      <c r="L188" s="1" t="s">
        <v>1037</v>
      </c>
      <c r="M188" s="1" t="s">
        <v>1485</v>
      </c>
      <c r="N188" s="1" t="s">
        <v>2077</v>
      </c>
      <c r="O188" s="1"/>
      <c r="P188" s="1" t="s">
        <v>2078</v>
      </c>
      <c r="Q188" s="1" t="s">
        <v>2079</v>
      </c>
      <c r="R188" s="1" t="s">
        <v>883</v>
      </c>
      <c r="S188" s="1" t="s">
        <v>619</v>
      </c>
      <c r="T188" s="1" t="s">
        <v>251</v>
      </c>
    </row>
    <row r="189" ht="14.25" customHeight="1">
      <c r="A189" s="2" t="s">
        <v>2080</v>
      </c>
      <c r="B189" s="1" t="s">
        <v>67</v>
      </c>
      <c r="C189" s="1">
        <v>552438.0</v>
      </c>
      <c r="D189" s="1">
        <v>28450.0</v>
      </c>
      <c r="E189" s="1" t="s">
        <v>2081</v>
      </c>
      <c r="F189" s="1" t="s">
        <v>2082</v>
      </c>
      <c r="G189" s="1">
        <v>0.0</v>
      </c>
      <c r="H189" s="1" t="s">
        <v>2083</v>
      </c>
      <c r="I189" s="1">
        <v>1700.0</v>
      </c>
      <c r="J189" s="1"/>
      <c r="K189" s="1" t="s">
        <v>2084</v>
      </c>
      <c r="L189" s="1" t="s">
        <v>1671</v>
      </c>
      <c r="M189" s="1">
        <v>2.0</v>
      </c>
      <c r="N189" s="1" t="s">
        <v>2085</v>
      </c>
      <c r="O189" s="1">
        <v>2.0</v>
      </c>
      <c r="P189" s="1" t="s">
        <v>2086</v>
      </c>
      <c r="Q189" s="1" t="s">
        <v>2087</v>
      </c>
      <c r="R189" s="1" t="s">
        <v>558</v>
      </c>
      <c r="S189" s="1" t="s">
        <v>304</v>
      </c>
      <c r="T189" s="1" t="s">
        <v>1382</v>
      </c>
    </row>
    <row r="190" ht="14.25" customHeight="1">
      <c r="A190" s="2" t="s">
        <v>2088</v>
      </c>
      <c r="B190" s="1" t="s">
        <v>88</v>
      </c>
      <c r="C190" s="1">
        <v>8863338.0</v>
      </c>
      <c r="D190" s="1">
        <v>637657.0</v>
      </c>
      <c r="E190" s="1" t="s">
        <v>2089</v>
      </c>
      <c r="F190" s="1" t="s">
        <v>1382</v>
      </c>
      <c r="G190" s="1" t="s">
        <v>124</v>
      </c>
      <c r="H190" s="1" t="s">
        <v>2090</v>
      </c>
      <c r="I190" s="1">
        <v>500.0</v>
      </c>
      <c r="J190" s="1" t="s">
        <v>2091</v>
      </c>
      <c r="K190" s="1" t="s">
        <v>2092</v>
      </c>
      <c r="L190" s="1" t="s">
        <v>584</v>
      </c>
      <c r="M190" s="1" t="s">
        <v>54</v>
      </c>
      <c r="N190" s="1" t="s">
        <v>2093</v>
      </c>
      <c r="O190" s="1">
        <v>1.0</v>
      </c>
      <c r="P190" s="1" t="s">
        <v>2094</v>
      </c>
      <c r="Q190" s="1" t="s">
        <v>2095</v>
      </c>
      <c r="R190" s="1" t="s">
        <v>368</v>
      </c>
      <c r="S190" s="1" t="s">
        <v>322</v>
      </c>
      <c r="T190" s="1" t="s">
        <v>59</v>
      </c>
    </row>
    <row r="191" ht="14.25" customHeight="1">
      <c r="A191" s="2" t="s">
        <v>2096</v>
      </c>
      <c r="B191" s="1" t="s">
        <v>88</v>
      </c>
      <c r="C191" s="1">
        <v>4.4187637E7</v>
      </c>
      <c r="D191" s="1">
        <v>1219912.0</v>
      </c>
      <c r="E191" s="1" t="s">
        <v>2000</v>
      </c>
      <c r="F191" s="1" t="s">
        <v>983</v>
      </c>
      <c r="G191" s="1" t="s">
        <v>2097</v>
      </c>
      <c r="H191" s="1" t="s">
        <v>2098</v>
      </c>
      <c r="I191" s="1">
        <v>10700.0</v>
      </c>
      <c r="J191" s="1" t="s">
        <v>380</v>
      </c>
      <c r="K191" s="1" t="s">
        <v>2099</v>
      </c>
      <c r="L191" s="1" t="s">
        <v>2100</v>
      </c>
      <c r="M191" s="1" t="s">
        <v>765</v>
      </c>
      <c r="N191" s="1" t="s">
        <v>2101</v>
      </c>
      <c r="O191" s="1">
        <v>1.0</v>
      </c>
      <c r="P191" s="1" t="s">
        <v>1928</v>
      </c>
      <c r="Q191" s="1">
        <v>22.0</v>
      </c>
      <c r="R191" s="1" t="s">
        <v>2102</v>
      </c>
      <c r="S191" s="1" t="s">
        <v>2103</v>
      </c>
      <c r="T191" s="1" t="s">
        <v>2104</v>
      </c>
    </row>
    <row r="192" ht="14.25" customHeight="1">
      <c r="A192" s="2" t="s">
        <v>2105</v>
      </c>
      <c r="B192" s="1" t="s">
        <v>77</v>
      </c>
      <c r="C192" s="1">
        <v>4.0397842E7</v>
      </c>
      <c r="D192" s="1">
        <v>504782.0</v>
      </c>
      <c r="E192" s="1" t="s">
        <v>2106</v>
      </c>
      <c r="F192" s="1" t="s">
        <v>1320</v>
      </c>
      <c r="G192" s="1" t="s">
        <v>1652</v>
      </c>
      <c r="H192" s="1" t="s">
        <v>44</v>
      </c>
      <c r="I192" s="1">
        <v>22000.0</v>
      </c>
      <c r="J192" s="1" t="s">
        <v>1346</v>
      </c>
      <c r="K192" s="1" t="s">
        <v>2107</v>
      </c>
      <c r="L192" s="1" t="s">
        <v>2108</v>
      </c>
      <c r="M192" s="1" t="s">
        <v>2109</v>
      </c>
      <c r="N192" s="1" t="s">
        <v>2110</v>
      </c>
      <c r="O192" s="1">
        <v>3.0</v>
      </c>
      <c r="P192" s="1" t="s">
        <v>2111</v>
      </c>
      <c r="Q192" s="1" t="s">
        <v>991</v>
      </c>
      <c r="R192" s="1" t="s">
        <v>54</v>
      </c>
      <c r="S192" s="1" t="s">
        <v>884</v>
      </c>
      <c r="T192" s="1" t="s">
        <v>2044</v>
      </c>
    </row>
    <row r="193" ht="14.25" customHeight="1">
      <c r="A193" s="2" t="s">
        <v>2112</v>
      </c>
      <c r="B193" s="1" t="s">
        <v>21</v>
      </c>
      <c r="C193" s="1">
        <v>2.022224E7</v>
      </c>
      <c r="D193" s="1">
        <v>65610.0</v>
      </c>
      <c r="E193" s="1" t="s">
        <v>2113</v>
      </c>
      <c r="F193" s="1" t="s">
        <v>1016</v>
      </c>
      <c r="G193" s="1" t="s">
        <v>2114</v>
      </c>
      <c r="H193" s="1" t="s">
        <v>2115</v>
      </c>
      <c r="I193" s="1">
        <v>3700.0</v>
      </c>
      <c r="J193" s="1" t="s">
        <v>2116</v>
      </c>
      <c r="K193" s="1" t="s">
        <v>2117</v>
      </c>
      <c r="L193" s="1" t="s">
        <v>2118</v>
      </c>
      <c r="M193" s="1" t="s">
        <v>1606</v>
      </c>
      <c r="N193" s="1" t="s">
        <v>1859</v>
      </c>
      <c r="O193" s="1">
        <v>2.0</v>
      </c>
      <c r="P193" s="1" t="s">
        <v>2119</v>
      </c>
      <c r="Q193" s="1" t="s">
        <v>1268</v>
      </c>
      <c r="R193" s="1" t="s">
        <v>2120</v>
      </c>
      <c r="S193" s="1" t="s">
        <v>1181</v>
      </c>
      <c r="T193" s="1" t="s">
        <v>2121</v>
      </c>
    </row>
    <row r="194" ht="14.25" customHeight="1">
      <c r="A194" s="2" t="s">
        <v>2122</v>
      </c>
      <c r="B194" s="1" t="s">
        <v>88</v>
      </c>
      <c r="C194" s="1">
        <v>4.1236378E7</v>
      </c>
      <c r="D194" s="1">
        <v>2505810.0</v>
      </c>
      <c r="E194" s="1" t="s">
        <v>2123</v>
      </c>
      <c r="F194" s="1" t="s">
        <v>218</v>
      </c>
      <c r="G194" s="1" t="s">
        <v>2124</v>
      </c>
      <c r="H194" s="1" t="s">
        <v>2125</v>
      </c>
      <c r="I194" s="1">
        <v>1900.0</v>
      </c>
      <c r="J194" s="1" t="s">
        <v>2016</v>
      </c>
      <c r="K194" s="1" t="s">
        <v>2126</v>
      </c>
      <c r="L194" s="1" t="s">
        <v>1966</v>
      </c>
      <c r="M194" s="1" t="s">
        <v>111</v>
      </c>
      <c r="N194" s="1" t="s">
        <v>2127</v>
      </c>
      <c r="O194" s="1">
        <v>2.0</v>
      </c>
      <c r="P194" s="1" t="s">
        <v>2128</v>
      </c>
      <c r="Q194" s="1" t="s">
        <v>1444</v>
      </c>
      <c r="R194" s="1" t="s">
        <v>235</v>
      </c>
      <c r="S194" s="1" t="s">
        <v>463</v>
      </c>
      <c r="T194" s="1" t="s">
        <v>1635</v>
      </c>
    </row>
    <row r="195" ht="14.25" customHeight="1">
      <c r="A195" s="2" t="s">
        <v>2129</v>
      </c>
      <c r="B195" s="1" t="s">
        <v>102</v>
      </c>
      <c r="C195" s="1">
        <v>439117.0</v>
      </c>
      <c r="D195" s="1">
        <v>163270.0</v>
      </c>
      <c r="E195" s="1" t="s">
        <v>364</v>
      </c>
      <c r="F195" s="1" t="s">
        <v>34</v>
      </c>
      <c r="G195" s="1" t="s">
        <v>2130</v>
      </c>
      <c r="H195" s="1" t="s">
        <v>2131</v>
      </c>
      <c r="I195" s="1">
        <v>4000.0</v>
      </c>
      <c r="J195" s="1" t="s">
        <v>2029</v>
      </c>
      <c r="K195" s="1" t="s">
        <v>2132</v>
      </c>
      <c r="L195" s="1" t="s">
        <v>876</v>
      </c>
      <c r="M195" s="1" t="s">
        <v>264</v>
      </c>
      <c r="N195" s="1" t="s">
        <v>2133</v>
      </c>
      <c r="O195" s="1">
        <v>2.0</v>
      </c>
      <c r="P195" s="1" t="s">
        <v>1942</v>
      </c>
      <c r="Q195" s="1" t="s">
        <v>2134</v>
      </c>
      <c r="R195" s="1" t="s">
        <v>90</v>
      </c>
      <c r="S195" s="1" t="s">
        <v>29</v>
      </c>
      <c r="T195" s="1" t="s">
        <v>368</v>
      </c>
    </row>
    <row r="196" ht="14.25" customHeight="1">
      <c r="A196" s="2" t="s">
        <v>2135</v>
      </c>
      <c r="B196" s="1" t="s">
        <v>88</v>
      </c>
      <c r="C196" s="1">
        <v>1136334.0</v>
      </c>
      <c r="D196" s="1">
        <v>17363.0</v>
      </c>
      <c r="E196" s="1" t="s">
        <v>604</v>
      </c>
      <c r="F196" s="1" t="s">
        <v>23</v>
      </c>
      <c r="G196" s="1">
        <v>0.0</v>
      </c>
      <c r="H196" s="1" t="s">
        <v>2136</v>
      </c>
      <c r="I196" s="1">
        <v>4900.0</v>
      </c>
      <c r="J196" s="1" t="s">
        <v>2137</v>
      </c>
      <c r="K196" s="1" t="s">
        <v>2138</v>
      </c>
      <c r="L196" s="1" t="s">
        <v>2139</v>
      </c>
      <c r="M196" s="1" t="s">
        <v>179</v>
      </c>
      <c r="N196" s="1" t="s">
        <v>2140</v>
      </c>
      <c r="O196" s="1" t="s">
        <v>1177</v>
      </c>
      <c r="P196" s="1" t="s">
        <v>2141</v>
      </c>
      <c r="Q196" s="1" t="s">
        <v>1776</v>
      </c>
      <c r="R196" s="1" t="s">
        <v>2142</v>
      </c>
      <c r="S196" s="1" t="s">
        <v>2143</v>
      </c>
      <c r="T196" s="1" t="s">
        <v>992</v>
      </c>
    </row>
    <row r="197" ht="14.25" customHeight="1">
      <c r="A197" s="2" t="s">
        <v>2144</v>
      </c>
      <c r="B197" s="1" t="s">
        <v>77</v>
      </c>
      <c r="C197" s="1">
        <v>9016596.0</v>
      </c>
      <c r="D197" s="1">
        <v>449964.0</v>
      </c>
      <c r="E197" s="1" t="s">
        <v>2145</v>
      </c>
      <c r="F197" s="1" t="s">
        <v>2146</v>
      </c>
      <c r="G197" s="1" t="s">
        <v>584</v>
      </c>
      <c r="H197" s="1" t="s">
        <v>2147</v>
      </c>
      <c r="I197" s="1">
        <v>26800.0</v>
      </c>
      <c r="J197" s="1" t="s">
        <v>890</v>
      </c>
      <c r="K197" s="1" t="s">
        <v>2148</v>
      </c>
      <c r="L197" s="1" t="s">
        <v>2149</v>
      </c>
      <c r="M197" s="1" t="s">
        <v>287</v>
      </c>
      <c r="N197" s="1" t="s">
        <v>2150</v>
      </c>
      <c r="O197" s="1">
        <v>3.0</v>
      </c>
      <c r="P197" s="1" t="s">
        <v>286</v>
      </c>
      <c r="Q197" s="1" t="s">
        <v>2079</v>
      </c>
      <c r="R197" s="1" t="s">
        <v>2151</v>
      </c>
      <c r="S197" s="1" t="s">
        <v>2152</v>
      </c>
      <c r="T197" s="1" t="s">
        <v>1945</v>
      </c>
    </row>
    <row r="198" ht="14.25" customHeight="1">
      <c r="A198" s="2" t="s">
        <v>2153</v>
      </c>
      <c r="B198" s="1" t="s">
        <v>77</v>
      </c>
      <c r="C198" s="1">
        <v>7523934.0</v>
      </c>
      <c r="D198" s="1">
        <v>41290.0</v>
      </c>
      <c r="E198" s="1" t="s">
        <v>2154</v>
      </c>
      <c r="F198" s="1" t="s">
        <v>23</v>
      </c>
      <c r="G198" s="1" t="s">
        <v>80</v>
      </c>
      <c r="H198" s="1" t="s">
        <v>1453</v>
      </c>
      <c r="I198" s="1">
        <v>32700.0</v>
      </c>
      <c r="J198" s="1" t="s">
        <v>890</v>
      </c>
      <c r="K198" s="1" t="s">
        <v>2155</v>
      </c>
      <c r="L198" s="1" t="s">
        <v>2156</v>
      </c>
      <c r="M198" s="1" t="s">
        <v>129</v>
      </c>
      <c r="N198" s="1" t="s">
        <v>2157</v>
      </c>
      <c r="O198" s="1">
        <v>3.0</v>
      </c>
      <c r="P198" s="1" t="s">
        <v>2158</v>
      </c>
      <c r="Q198" s="1" t="s">
        <v>2159</v>
      </c>
      <c r="R198" s="1" t="s">
        <v>2160</v>
      </c>
      <c r="S198" s="1" t="s">
        <v>170</v>
      </c>
      <c r="T198" s="1" t="s">
        <v>2161</v>
      </c>
    </row>
    <row r="199" ht="14.25" customHeight="1">
      <c r="A199" s="2" t="s">
        <v>2162</v>
      </c>
      <c r="B199" s="1" t="s">
        <v>222</v>
      </c>
      <c r="C199" s="1">
        <v>1.8881361E7</v>
      </c>
      <c r="D199" s="1">
        <v>185180.0</v>
      </c>
      <c r="E199" s="1" t="s">
        <v>2163</v>
      </c>
      <c r="F199" s="1" t="s">
        <v>1414</v>
      </c>
      <c r="G199" s="1">
        <v>0.0</v>
      </c>
      <c r="H199" s="1" t="s">
        <v>2164</v>
      </c>
      <c r="I199" s="1">
        <v>3300.0</v>
      </c>
      <c r="J199" s="1" t="s">
        <v>2165</v>
      </c>
      <c r="K199" s="1" t="s">
        <v>2166</v>
      </c>
      <c r="L199" s="1" t="s">
        <v>2167</v>
      </c>
      <c r="M199" s="1" t="s">
        <v>2168</v>
      </c>
      <c r="N199" s="1" t="s">
        <v>2169</v>
      </c>
      <c r="O199" s="1">
        <v>1.0</v>
      </c>
      <c r="P199" s="1" t="s">
        <v>2170</v>
      </c>
      <c r="Q199" s="1" t="s">
        <v>1445</v>
      </c>
      <c r="R199" s="1" t="s">
        <v>2171</v>
      </c>
      <c r="S199" s="1" t="s">
        <v>983</v>
      </c>
      <c r="T199" s="1" t="s">
        <v>2172</v>
      </c>
    </row>
    <row r="200" ht="14.25" customHeight="1">
      <c r="A200" s="2" t="s">
        <v>2173</v>
      </c>
      <c r="B200" s="1" t="s">
        <v>21</v>
      </c>
      <c r="C200" s="1">
        <v>2.3036087E7</v>
      </c>
      <c r="D200" s="1">
        <v>35980.0</v>
      </c>
      <c r="E200" s="1" t="s">
        <v>2174</v>
      </c>
      <c r="F200" s="1" t="s">
        <v>1746</v>
      </c>
      <c r="G200" s="1">
        <v>0.0</v>
      </c>
      <c r="H200" s="1" t="s">
        <v>1515</v>
      </c>
      <c r="I200" s="1">
        <v>23400.0</v>
      </c>
      <c r="J200" s="1" t="s">
        <v>2175</v>
      </c>
      <c r="K200" s="1" t="s">
        <v>2176</v>
      </c>
      <c r="L200" s="1">
        <v>24.0</v>
      </c>
      <c r="M200" s="1">
        <v>1.0</v>
      </c>
      <c r="N200" s="1">
        <v>75.0</v>
      </c>
      <c r="O200" s="1">
        <v>2.0</v>
      </c>
      <c r="P200" s="1" t="s">
        <v>687</v>
      </c>
      <c r="Q200" s="1" t="s">
        <v>1549</v>
      </c>
      <c r="R200" s="1" t="s">
        <v>190</v>
      </c>
      <c r="S200" s="1" t="s">
        <v>549</v>
      </c>
      <c r="T200" s="1" t="s">
        <v>2177</v>
      </c>
    </row>
    <row r="201" ht="14.25" customHeight="1">
      <c r="A201" s="2" t="s">
        <v>2178</v>
      </c>
      <c r="B201" s="1" t="s">
        <v>142</v>
      </c>
      <c r="C201" s="1">
        <v>7320815.0</v>
      </c>
      <c r="D201" s="1">
        <v>143100.0</v>
      </c>
      <c r="E201" s="1" t="s">
        <v>2179</v>
      </c>
      <c r="F201" s="1" t="s">
        <v>23</v>
      </c>
      <c r="G201" s="1" t="s">
        <v>2180</v>
      </c>
      <c r="H201" s="1" t="s">
        <v>2181</v>
      </c>
      <c r="I201" s="1">
        <v>1000.0</v>
      </c>
      <c r="J201" s="1" t="s">
        <v>1152</v>
      </c>
      <c r="K201" s="1" t="s">
        <v>2182</v>
      </c>
      <c r="L201" s="1" t="s">
        <v>2183</v>
      </c>
      <c r="M201" s="1" t="s">
        <v>399</v>
      </c>
      <c r="N201" s="1" t="s">
        <v>2184</v>
      </c>
      <c r="O201" s="1">
        <v>2.0</v>
      </c>
      <c r="P201" s="1" t="s">
        <v>2185</v>
      </c>
      <c r="Q201" s="1" t="s">
        <v>976</v>
      </c>
      <c r="R201" s="1" t="s">
        <v>2186</v>
      </c>
      <c r="S201" s="1" t="s">
        <v>2187</v>
      </c>
      <c r="T201" s="1" t="s">
        <v>134</v>
      </c>
    </row>
    <row r="202" ht="14.25" customHeight="1">
      <c r="A202" s="2" t="s">
        <v>2188</v>
      </c>
      <c r="B202" s="1" t="s">
        <v>88</v>
      </c>
      <c r="C202" s="1">
        <v>3.7445392E7</v>
      </c>
      <c r="D202" s="1">
        <v>945087.0</v>
      </c>
      <c r="E202" s="1" t="s">
        <v>2189</v>
      </c>
      <c r="F202" s="1" t="s">
        <v>566</v>
      </c>
      <c r="G202" s="1" t="s">
        <v>2190</v>
      </c>
      <c r="H202" s="1" t="s">
        <v>2191</v>
      </c>
      <c r="I202" s="1">
        <v>600.0</v>
      </c>
      <c r="J202" s="1" t="s">
        <v>2192</v>
      </c>
      <c r="K202" s="1" t="s">
        <v>2049</v>
      </c>
      <c r="L202" s="1" t="s">
        <v>2193</v>
      </c>
      <c r="M202" s="1" t="s">
        <v>2194</v>
      </c>
      <c r="N202" s="1" t="s">
        <v>2195</v>
      </c>
      <c r="O202" s="1"/>
      <c r="P202" s="1" t="s">
        <v>2196</v>
      </c>
      <c r="Q202" s="1" t="s">
        <v>1240</v>
      </c>
      <c r="R202" s="1" t="s">
        <v>2197</v>
      </c>
      <c r="S202" s="1" t="s">
        <v>965</v>
      </c>
      <c r="T202" s="1" t="s">
        <v>2198</v>
      </c>
    </row>
    <row r="203" ht="14.25" customHeight="1">
      <c r="A203" s="2" t="s">
        <v>2199</v>
      </c>
      <c r="B203" s="1" t="s">
        <v>21</v>
      </c>
      <c r="C203" s="1">
        <v>6.4631595E7</v>
      </c>
      <c r="D203" s="1">
        <v>514000.0</v>
      </c>
      <c r="E203" s="1" t="s">
        <v>2200</v>
      </c>
      <c r="F203" s="1" t="s">
        <v>888</v>
      </c>
      <c r="G203" s="1">
        <v>0.0</v>
      </c>
      <c r="H203" s="1" t="s">
        <v>586</v>
      </c>
      <c r="I203" s="1">
        <v>7400.0</v>
      </c>
      <c r="J203" s="1" t="s">
        <v>1793</v>
      </c>
      <c r="K203" s="1" t="s">
        <v>2201</v>
      </c>
      <c r="L203" s="1" t="s">
        <v>1807</v>
      </c>
      <c r="M203" s="1" t="s">
        <v>2202</v>
      </c>
      <c r="N203" s="1" t="s">
        <v>2203</v>
      </c>
      <c r="O203" s="1">
        <v>2.0</v>
      </c>
      <c r="P203" s="1" t="s">
        <v>2204</v>
      </c>
      <c r="Q203" s="1" t="s">
        <v>2205</v>
      </c>
      <c r="R203" s="1" t="s">
        <v>799</v>
      </c>
      <c r="S203" s="1" t="s">
        <v>2206</v>
      </c>
      <c r="T203" s="1" t="s">
        <v>1206</v>
      </c>
    </row>
    <row r="204" ht="14.25" customHeight="1">
      <c r="A204" s="2" t="s">
        <v>2207</v>
      </c>
      <c r="B204" s="1" t="s">
        <v>88</v>
      </c>
      <c r="C204" s="1">
        <v>5548702.0</v>
      </c>
      <c r="D204" s="1">
        <v>56785.0</v>
      </c>
      <c r="E204" s="1" t="s">
        <v>181</v>
      </c>
      <c r="F204" s="1" t="s">
        <v>1414</v>
      </c>
      <c r="G204" s="1">
        <v>0.0</v>
      </c>
      <c r="H204" s="1" t="s">
        <v>2208</v>
      </c>
      <c r="I204" s="1">
        <v>1500.0</v>
      </c>
      <c r="J204" s="1" t="s">
        <v>2209</v>
      </c>
      <c r="K204" s="1" t="s">
        <v>2210</v>
      </c>
      <c r="L204" s="1" t="s">
        <v>2211</v>
      </c>
      <c r="M204" s="1" t="s">
        <v>2212</v>
      </c>
      <c r="N204" s="1" t="s">
        <v>2213</v>
      </c>
      <c r="O204" s="1">
        <v>2.0</v>
      </c>
      <c r="P204" s="1" t="s">
        <v>2214</v>
      </c>
      <c r="Q204" s="1" t="s">
        <v>448</v>
      </c>
      <c r="R204" s="1" t="s">
        <v>2215</v>
      </c>
      <c r="S204" s="1" t="s">
        <v>2216</v>
      </c>
      <c r="T204" s="1" t="s">
        <v>1086</v>
      </c>
    </row>
    <row r="205" ht="14.25" customHeight="1">
      <c r="A205" s="2" t="s">
        <v>2217</v>
      </c>
      <c r="B205" s="1" t="s">
        <v>67</v>
      </c>
      <c r="C205" s="1">
        <v>114689.0</v>
      </c>
      <c r="D205" s="1">
        <v>748.0</v>
      </c>
      <c r="E205" s="1" t="s">
        <v>2218</v>
      </c>
      <c r="F205" s="1" t="s">
        <v>2219</v>
      </c>
      <c r="G205" s="1">
        <v>0.0</v>
      </c>
      <c r="H205" s="1" t="s">
        <v>863</v>
      </c>
      <c r="I205" s="1">
        <v>2200.0</v>
      </c>
      <c r="J205" s="1" t="s">
        <v>658</v>
      </c>
      <c r="K205" s="1" t="s">
        <v>181</v>
      </c>
      <c r="L205" s="1" t="s">
        <v>2220</v>
      </c>
      <c r="M205" s="1" t="s">
        <v>2221</v>
      </c>
      <c r="N205" s="1" t="s">
        <v>2222</v>
      </c>
      <c r="O205" s="1">
        <v>2.0</v>
      </c>
      <c r="P205" s="1" t="s">
        <v>2223</v>
      </c>
      <c r="Q205" s="1" t="s">
        <v>1133</v>
      </c>
      <c r="R205" s="1" t="s">
        <v>983</v>
      </c>
      <c r="S205" s="1" t="s">
        <v>858</v>
      </c>
      <c r="T205" s="1" t="s">
        <v>510</v>
      </c>
    </row>
    <row r="206" ht="14.25" customHeight="1">
      <c r="A206" s="2" t="s">
        <v>2224</v>
      </c>
      <c r="B206" s="1" t="s">
        <v>102</v>
      </c>
      <c r="C206" s="1">
        <v>1065842.0</v>
      </c>
      <c r="D206" s="1">
        <v>5128.0</v>
      </c>
      <c r="E206" s="1" t="s">
        <v>2225</v>
      </c>
      <c r="F206" s="1" t="s">
        <v>1509</v>
      </c>
      <c r="G206" s="1" t="s">
        <v>2226</v>
      </c>
      <c r="H206" s="1" t="s">
        <v>2227</v>
      </c>
      <c r="I206" s="1">
        <v>9500.0</v>
      </c>
      <c r="J206" s="1" t="s">
        <v>146</v>
      </c>
      <c r="K206" s="1" t="s">
        <v>2228</v>
      </c>
      <c r="L206" s="1" t="s">
        <v>1026</v>
      </c>
      <c r="M206" s="1" t="s">
        <v>1280</v>
      </c>
      <c r="N206" s="1" t="s">
        <v>2229</v>
      </c>
      <c r="O206" s="1">
        <v>2.0</v>
      </c>
      <c r="P206" s="1" t="s">
        <v>1553</v>
      </c>
      <c r="Q206" s="1" t="s">
        <v>2230</v>
      </c>
      <c r="R206" s="1" t="s">
        <v>2231</v>
      </c>
      <c r="S206" s="1" t="s">
        <v>407</v>
      </c>
      <c r="T206" s="1" t="s">
        <v>2232</v>
      </c>
    </row>
    <row r="207" ht="14.25" customHeight="1">
      <c r="A207" s="2" t="s">
        <v>2233</v>
      </c>
      <c r="B207" s="1" t="s">
        <v>52</v>
      </c>
      <c r="C207" s="1">
        <v>1.0175014E7</v>
      </c>
      <c r="D207" s="1">
        <v>163610.0</v>
      </c>
      <c r="E207" s="1" t="s">
        <v>2234</v>
      </c>
      <c r="F207" s="1" t="s">
        <v>1714</v>
      </c>
      <c r="G207" s="1" t="s">
        <v>2235</v>
      </c>
      <c r="H207" s="1" t="s">
        <v>2236</v>
      </c>
      <c r="I207" s="1">
        <v>6900.0</v>
      </c>
      <c r="J207" s="1" t="s">
        <v>2237</v>
      </c>
      <c r="K207" s="1" t="s">
        <v>2238</v>
      </c>
      <c r="L207" s="1" t="s">
        <v>2239</v>
      </c>
      <c r="M207" s="1" t="s">
        <v>1548</v>
      </c>
      <c r="N207" s="1" t="s">
        <v>2240</v>
      </c>
      <c r="O207" s="1">
        <v>3.0</v>
      </c>
      <c r="P207" s="1" t="s">
        <v>2241</v>
      </c>
      <c r="Q207" s="1" t="s">
        <v>996</v>
      </c>
      <c r="R207" s="1" t="s">
        <v>2242</v>
      </c>
      <c r="S207" s="1" t="s">
        <v>2243</v>
      </c>
      <c r="T207" s="1" t="s">
        <v>362</v>
      </c>
    </row>
    <row r="208" ht="14.25" customHeight="1">
      <c r="A208" s="2" t="s">
        <v>2244</v>
      </c>
      <c r="B208" s="1" t="s">
        <v>222</v>
      </c>
      <c r="C208" s="1">
        <v>7.0413958E7</v>
      </c>
      <c r="D208" s="1">
        <v>780580.0</v>
      </c>
      <c r="E208" s="1" t="s">
        <v>2245</v>
      </c>
      <c r="F208" s="1" t="s">
        <v>399</v>
      </c>
      <c r="G208" s="1">
        <v>0.0</v>
      </c>
      <c r="H208" s="1" t="s">
        <v>2246</v>
      </c>
      <c r="I208" s="1">
        <v>6700.0</v>
      </c>
      <c r="J208" s="1" t="s">
        <v>41</v>
      </c>
      <c r="K208" s="1" t="s">
        <v>2247</v>
      </c>
      <c r="L208" s="1" t="s">
        <v>2248</v>
      </c>
      <c r="M208" s="1" t="s">
        <v>1163</v>
      </c>
      <c r="N208" s="1" t="s">
        <v>2249</v>
      </c>
      <c r="O208" s="1">
        <v>3.0</v>
      </c>
      <c r="P208" s="1" t="s">
        <v>1391</v>
      </c>
      <c r="Q208" s="1" t="s">
        <v>2250</v>
      </c>
      <c r="R208" s="1" t="s">
        <v>2251</v>
      </c>
      <c r="S208" s="1" t="s">
        <v>65</v>
      </c>
      <c r="T208" s="1" t="s">
        <v>1067</v>
      </c>
    </row>
    <row r="209" ht="14.25" customHeight="1">
      <c r="A209" s="2" t="s">
        <v>2252</v>
      </c>
      <c r="B209" s="1" t="s">
        <v>142</v>
      </c>
      <c r="C209" s="1">
        <v>5042920.0</v>
      </c>
      <c r="D209" s="1">
        <v>488100.0</v>
      </c>
      <c r="E209" s="1" t="s">
        <v>2253</v>
      </c>
      <c r="F209" s="1" t="s">
        <v>23</v>
      </c>
      <c r="G209" s="1" t="s">
        <v>2254</v>
      </c>
      <c r="H209" s="1" t="s">
        <v>2255</v>
      </c>
      <c r="I209" s="1">
        <v>5800.0</v>
      </c>
      <c r="J209" s="1" t="s">
        <v>183</v>
      </c>
      <c r="K209" s="1" t="s">
        <v>2256</v>
      </c>
      <c r="L209" s="1" t="s">
        <v>2257</v>
      </c>
      <c r="M209" s="1" t="s">
        <v>533</v>
      </c>
      <c r="N209" s="1" t="s">
        <v>2258</v>
      </c>
      <c r="O209" s="1">
        <v>1.0</v>
      </c>
      <c r="P209" s="1" t="s">
        <v>2259</v>
      </c>
      <c r="Q209" s="1" t="s">
        <v>1037</v>
      </c>
      <c r="R209" s="1" t="s">
        <v>2023</v>
      </c>
      <c r="S209" s="1" t="s">
        <v>33</v>
      </c>
      <c r="T209" s="1" t="s">
        <v>2260</v>
      </c>
    </row>
    <row r="210" ht="14.25" customHeight="1">
      <c r="A210" s="2" t="s">
        <v>2261</v>
      </c>
      <c r="B210" s="1" t="s">
        <v>102</v>
      </c>
      <c r="C210" s="1">
        <v>21152.0</v>
      </c>
      <c r="D210" s="1">
        <v>430.0</v>
      </c>
      <c r="E210" s="1" t="s">
        <v>1815</v>
      </c>
      <c r="F210" s="1" t="s">
        <v>2262</v>
      </c>
      <c r="G210" s="1" t="s">
        <v>2263</v>
      </c>
      <c r="H210" s="1" t="s">
        <v>592</v>
      </c>
      <c r="I210" s="1">
        <v>9600.0</v>
      </c>
      <c r="J210" s="1" t="s">
        <v>183</v>
      </c>
      <c r="K210" s="1" t="s">
        <v>2247</v>
      </c>
      <c r="L210" s="1" t="s">
        <v>260</v>
      </c>
      <c r="M210" s="1">
        <v>0.0</v>
      </c>
      <c r="N210" s="1" t="s">
        <v>2264</v>
      </c>
      <c r="O210" s="1">
        <v>2.0</v>
      </c>
      <c r="P210" s="1" t="s">
        <v>2265</v>
      </c>
      <c r="Q210" s="1" t="s">
        <v>2266</v>
      </c>
      <c r="R210" s="1"/>
      <c r="S210" s="1"/>
      <c r="T210" s="1"/>
    </row>
    <row r="211" ht="14.25" customHeight="1">
      <c r="A211" s="2" t="s">
        <v>2267</v>
      </c>
      <c r="B211" s="1" t="s">
        <v>67</v>
      </c>
      <c r="C211" s="1">
        <v>11810.0</v>
      </c>
      <c r="D211" s="1">
        <v>26.0</v>
      </c>
      <c r="E211" s="1" t="s">
        <v>2268</v>
      </c>
      <c r="F211" s="1" t="s">
        <v>2269</v>
      </c>
      <c r="G211" s="1">
        <v>0.0</v>
      </c>
      <c r="H211" s="1" t="s">
        <v>2270</v>
      </c>
      <c r="I211" s="1">
        <v>1100.0</v>
      </c>
      <c r="J211" s="1"/>
      <c r="K211" s="1" t="s">
        <v>2271</v>
      </c>
      <c r="L211" s="1">
        <v>0.0</v>
      </c>
      <c r="M211" s="1">
        <v>0.0</v>
      </c>
      <c r="N211" s="1">
        <v>100.0</v>
      </c>
      <c r="O211" s="1">
        <v>2.0</v>
      </c>
      <c r="P211" s="1" t="s">
        <v>2272</v>
      </c>
      <c r="Q211" s="1" t="s">
        <v>1744</v>
      </c>
      <c r="R211" s="1" t="s">
        <v>2033</v>
      </c>
      <c r="S211" s="1" t="s">
        <v>2273</v>
      </c>
      <c r="T211" s="1" t="s">
        <v>2274</v>
      </c>
    </row>
    <row r="212" ht="14.25" customHeight="1">
      <c r="A212" s="2" t="s">
        <v>2275</v>
      </c>
      <c r="B212" s="1" t="s">
        <v>88</v>
      </c>
      <c r="C212" s="1">
        <v>2.8195754E7</v>
      </c>
      <c r="D212" s="1">
        <v>236040.0</v>
      </c>
      <c r="E212" s="1" t="s">
        <v>2276</v>
      </c>
      <c r="F212" s="1" t="s">
        <v>23</v>
      </c>
      <c r="G212" s="1">
        <v>0.0</v>
      </c>
      <c r="H212" s="1" t="s">
        <v>2277</v>
      </c>
      <c r="I212" s="1">
        <v>1400.0</v>
      </c>
      <c r="J212" s="1" t="s">
        <v>2278</v>
      </c>
      <c r="K212" s="1" t="s">
        <v>1101</v>
      </c>
      <c r="L212" s="1" t="s">
        <v>2279</v>
      </c>
      <c r="M212" s="1" t="s">
        <v>2071</v>
      </c>
      <c r="N212" s="1" t="s">
        <v>2280</v>
      </c>
      <c r="O212" s="1">
        <v>2.0</v>
      </c>
      <c r="P212" s="1" t="s">
        <v>2281</v>
      </c>
      <c r="Q212" s="1" t="s">
        <v>2282</v>
      </c>
      <c r="R212" s="1" t="s">
        <v>1853</v>
      </c>
      <c r="S212" s="1" t="s">
        <v>2283</v>
      </c>
      <c r="T212" s="1" t="s">
        <v>373</v>
      </c>
    </row>
    <row r="213" ht="14.25" customHeight="1">
      <c r="A213" s="2" t="s">
        <v>2284</v>
      </c>
      <c r="B213" s="1" t="s">
        <v>142</v>
      </c>
      <c r="C213" s="1">
        <v>4.6710816E7</v>
      </c>
      <c r="D213" s="1">
        <v>603700.0</v>
      </c>
      <c r="E213" s="1" t="s">
        <v>1876</v>
      </c>
      <c r="F213" s="1" t="s">
        <v>1206</v>
      </c>
      <c r="G213" s="1" t="s">
        <v>55</v>
      </c>
      <c r="H213" s="1" t="s">
        <v>32</v>
      </c>
      <c r="I213" s="1">
        <v>5400.0</v>
      </c>
      <c r="J213" s="1" t="s">
        <v>1980</v>
      </c>
      <c r="K213" s="1" t="s">
        <v>2285</v>
      </c>
      <c r="L213" s="1" t="s">
        <v>2286</v>
      </c>
      <c r="M213" s="1" t="s">
        <v>2287</v>
      </c>
      <c r="N213" s="1" t="s">
        <v>2288</v>
      </c>
      <c r="O213" s="1">
        <v>3.0</v>
      </c>
      <c r="P213" s="1" t="s">
        <v>1094</v>
      </c>
      <c r="Q213" s="1" t="s">
        <v>2289</v>
      </c>
      <c r="R213" s="1" t="s">
        <v>2290</v>
      </c>
      <c r="S213" s="1" t="s">
        <v>2291</v>
      </c>
      <c r="T213" s="1" t="s">
        <v>2292</v>
      </c>
    </row>
    <row r="214" ht="14.25" customHeight="1">
      <c r="A214" s="2" t="s">
        <v>2293</v>
      </c>
      <c r="B214" s="1" t="s">
        <v>222</v>
      </c>
      <c r="C214" s="1">
        <v>2602713.0</v>
      </c>
      <c r="D214" s="1">
        <v>82880.0</v>
      </c>
      <c r="E214" s="1" t="s">
        <v>2048</v>
      </c>
      <c r="F214" s="1" t="s">
        <v>2294</v>
      </c>
      <c r="G214" s="1" t="s">
        <v>1418</v>
      </c>
      <c r="H214" s="1" t="s">
        <v>2295</v>
      </c>
      <c r="I214" s="1">
        <v>23200.0</v>
      </c>
      <c r="J214" s="1" t="s">
        <v>2296</v>
      </c>
      <c r="K214" s="1" t="s">
        <v>2297</v>
      </c>
      <c r="L214" s="1" t="s">
        <v>64</v>
      </c>
      <c r="M214" s="1" t="s">
        <v>1904</v>
      </c>
      <c r="N214" s="1" t="s">
        <v>2298</v>
      </c>
      <c r="O214" s="1">
        <v>1.0</v>
      </c>
      <c r="P214" s="1" t="s">
        <v>2299</v>
      </c>
      <c r="Q214" s="1" t="s">
        <v>2300</v>
      </c>
      <c r="R214" s="1" t="s">
        <v>54</v>
      </c>
      <c r="S214" s="1" t="s">
        <v>1067</v>
      </c>
      <c r="T214" s="1" t="s">
        <v>2301</v>
      </c>
    </row>
    <row r="215" ht="14.25" customHeight="1">
      <c r="A215" s="2" t="s">
        <v>2302</v>
      </c>
      <c r="B215" s="1" t="s">
        <v>77</v>
      </c>
      <c r="C215" s="1">
        <v>6.0609153E7</v>
      </c>
      <c r="D215" s="1">
        <v>244820.0</v>
      </c>
      <c r="E215" s="1" t="s">
        <v>2303</v>
      </c>
      <c r="F215" s="1" t="s">
        <v>1957</v>
      </c>
      <c r="G215" s="1" t="s">
        <v>2304</v>
      </c>
      <c r="H215" s="1" t="s">
        <v>2305</v>
      </c>
      <c r="I215" s="1">
        <v>27700.0</v>
      </c>
      <c r="J215" s="1" t="s">
        <v>890</v>
      </c>
      <c r="K215" s="1" t="s">
        <v>2306</v>
      </c>
      <c r="L215" s="1" t="s">
        <v>2307</v>
      </c>
      <c r="M215" s="1" t="s">
        <v>1102</v>
      </c>
      <c r="N215" s="1" t="s">
        <v>2308</v>
      </c>
      <c r="O215" s="1">
        <v>3.0</v>
      </c>
      <c r="P215" s="1" t="s">
        <v>842</v>
      </c>
      <c r="Q215" s="1" t="s">
        <v>2309</v>
      </c>
      <c r="R215" s="1" t="s">
        <v>234</v>
      </c>
      <c r="S215" s="1" t="s">
        <v>1084</v>
      </c>
      <c r="T215" s="1" t="s">
        <v>2310</v>
      </c>
    </row>
    <row r="216" ht="14.25" customHeight="1">
      <c r="A216" s="2" t="s">
        <v>2311</v>
      </c>
      <c r="B216" s="1" t="s">
        <v>314</v>
      </c>
      <c r="C216" s="1">
        <v>2.98444215E8</v>
      </c>
      <c r="D216" s="1">
        <v>9631420.0</v>
      </c>
      <c r="E216" s="1" t="s">
        <v>2312</v>
      </c>
      <c r="F216" s="1" t="s">
        <v>1102</v>
      </c>
      <c r="G216" s="1" t="s">
        <v>2313</v>
      </c>
      <c r="H216" s="1" t="s">
        <v>2314</v>
      </c>
      <c r="I216" s="1">
        <v>37800.0</v>
      </c>
      <c r="J216" s="1" t="s">
        <v>72</v>
      </c>
      <c r="K216" s="1" t="s">
        <v>2315</v>
      </c>
      <c r="L216" s="1" t="s">
        <v>2316</v>
      </c>
      <c r="M216" s="1" t="s">
        <v>29</v>
      </c>
      <c r="N216" s="1" t="s">
        <v>2317</v>
      </c>
      <c r="O216" s="1">
        <v>3.0</v>
      </c>
      <c r="P216" s="1" t="s">
        <v>2318</v>
      </c>
      <c r="Q216" s="1" t="s">
        <v>1331</v>
      </c>
      <c r="R216" s="1" t="s">
        <v>287</v>
      </c>
      <c r="S216" s="1" t="s">
        <v>2216</v>
      </c>
      <c r="T216" s="1" t="s">
        <v>2319</v>
      </c>
    </row>
    <row r="217" ht="14.25" customHeight="1">
      <c r="A217" s="2" t="s">
        <v>2320</v>
      </c>
      <c r="B217" s="1" t="s">
        <v>102</v>
      </c>
      <c r="C217" s="1">
        <v>3431932.0</v>
      </c>
      <c r="D217" s="1">
        <v>176220.0</v>
      </c>
      <c r="E217" s="1" t="s">
        <v>2321</v>
      </c>
      <c r="F217" s="1" t="s">
        <v>876</v>
      </c>
      <c r="G217" s="1" t="s">
        <v>2322</v>
      </c>
      <c r="H217" s="1" t="s">
        <v>2323</v>
      </c>
      <c r="I217" s="1">
        <v>12800.0</v>
      </c>
      <c r="J217" s="1" t="s">
        <v>183</v>
      </c>
      <c r="K217" s="1" t="s">
        <v>2324</v>
      </c>
      <c r="L217" s="1" t="s">
        <v>2325</v>
      </c>
      <c r="M217" s="1" t="s">
        <v>983</v>
      </c>
      <c r="N217" s="1" t="s">
        <v>2326</v>
      </c>
      <c r="O217" s="1">
        <v>3.0</v>
      </c>
      <c r="P217" s="1" t="s">
        <v>2327</v>
      </c>
      <c r="Q217" s="1" t="s">
        <v>217</v>
      </c>
      <c r="R217" s="1" t="s">
        <v>276</v>
      </c>
      <c r="S217" s="1" t="s">
        <v>1853</v>
      </c>
      <c r="T217" s="1" t="s">
        <v>725</v>
      </c>
    </row>
    <row r="218" ht="14.25" customHeight="1">
      <c r="A218" s="2" t="s">
        <v>2328</v>
      </c>
      <c r="B218" s="1" t="s">
        <v>142</v>
      </c>
      <c r="C218" s="1">
        <v>2.7307134E7</v>
      </c>
      <c r="D218" s="1">
        <v>447400.0</v>
      </c>
      <c r="E218" s="1" t="s">
        <v>2329</v>
      </c>
      <c r="F218" s="1" t="s">
        <v>23</v>
      </c>
      <c r="G218" s="1" t="s">
        <v>2330</v>
      </c>
      <c r="H218" s="1" t="s">
        <v>2331</v>
      </c>
      <c r="I218" s="1">
        <v>1700.0</v>
      </c>
      <c r="J218" s="1" t="s">
        <v>2332</v>
      </c>
      <c r="K218" s="1" t="s">
        <v>2333</v>
      </c>
      <c r="L218" s="1" t="s">
        <v>2334</v>
      </c>
      <c r="M218" s="1" t="s">
        <v>1550</v>
      </c>
      <c r="N218" s="1" t="s">
        <v>2335</v>
      </c>
      <c r="O218" s="1">
        <v>1.0</v>
      </c>
      <c r="P218" s="1" t="s">
        <v>2336</v>
      </c>
      <c r="Q218" s="1" t="s">
        <v>1021</v>
      </c>
      <c r="R218" s="1" t="s">
        <v>588</v>
      </c>
      <c r="S218" s="1" t="s">
        <v>1926</v>
      </c>
      <c r="T218" s="1" t="s">
        <v>330</v>
      </c>
    </row>
    <row r="219" ht="14.25" customHeight="1">
      <c r="A219" s="2" t="s">
        <v>2337</v>
      </c>
      <c r="B219" s="1" t="s">
        <v>67</v>
      </c>
      <c r="C219" s="1">
        <v>208869.0</v>
      </c>
      <c r="D219" s="1">
        <v>12200.0</v>
      </c>
      <c r="E219" s="1" t="s">
        <v>2338</v>
      </c>
      <c r="F219" s="1" t="s">
        <v>2339</v>
      </c>
      <c r="G219" s="1">
        <v>0.0</v>
      </c>
      <c r="H219" s="1" t="s">
        <v>2340</v>
      </c>
      <c r="I219" s="1">
        <v>2900.0</v>
      </c>
      <c r="J219" s="1" t="s">
        <v>2341</v>
      </c>
      <c r="K219" s="1" t="s">
        <v>2342</v>
      </c>
      <c r="L219" s="1" t="s">
        <v>2343</v>
      </c>
      <c r="M219" s="1" t="s">
        <v>2344</v>
      </c>
      <c r="N219" s="1" t="s">
        <v>2345</v>
      </c>
      <c r="O219" s="1">
        <v>2.0</v>
      </c>
      <c r="P219" s="1" t="s">
        <v>2346</v>
      </c>
      <c r="Q219" s="1" t="s">
        <v>1224</v>
      </c>
      <c r="R219" s="1" t="s">
        <v>1099</v>
      </c>
      <c r="S219" s="1" t="s">
        <v>1098</v>
      </c>
      <c r="T219" s="1" t="s">
        <v>859</v>
      </c>
    </row>
    <row r="220" ht="14.25" customHeight="1">
      <c r="A220" s="2" t="s">
        <v>2347</v>
      </c>
      <c r="B220" s="1" t="s">
        <v>102</v>
      </c>
      <c r="C220" s="1">
        <v>2.5730435E7</v>
      </c>
      <c r="D220" s="1">
        <v>912050.0</v>
      </c>
      <c r="E220" s="1" t="s">
        <v>2348</v>
      </c>
      <c r="F220" s="1" t="s">
        <v>354</v>
      </c>
      <c r="G220" s="1" t="s">
        <v>2349</v>
      </c>
      <c r="H220" s="1" t="s">
        <v>2019</v>
      </c>
      <c r="I220" s="1">
        <v>4800.0</v>
      </c>
      <c r="J220" s="1" t="s">
        <v>2350</v>
      </c>
      <c r="K220" s="1" t="s">
        <v>2351</v>
      </c>
      <c r="L220" s="1" t="s">
        <v>2352</v>
      </c>
      <c r="M220" s="1" t="s">
        <v>399</v>
      </c>
      <c r="N220" s="1" t="s">
        <v>2353</v>
      </c>
      <c r="O220" s="1">
        <v>2.0</v>
      </c>
      <c r="P220" s="1" t="s">
        <v>2354</v>
      </c>
      <c r="Q220" s="1" t="s">
        <v>1877</v>
      </c>
      <c r="R220" s="1" t="s">
        <v>54</v>
      </c>
      <c r="S220" s="1" t="s">
        <v>2355</v>
      </c>
      <c r="T220" s="1" t="s">
        <v>2356</v>
      </c>
    </row>
    <row r="221" ht="14.25" customHeight="1">
      <c r="A221" s="2" t="s">
        <v>2357</v>
      </c>
      <c r="B221" s="1" t="s">
        <v>21</v>
      </c>
      <c r="C221" s="1">
        <v>8.4402966E7</v>
      </c>
      <c r="D221" s="1">
        <v>329560.0</v>
      </c>
      <c r="E221" s="1" t="s">
        <v>2358</v>
      </c>
      <c r="F221" s="1" t="s">
        <v>225</v>
      </c>
      <c r="G221" s="1" t="s">
        <v>2359</v>
      </c>
      <c r="H221" s="1" t="s">
        <v>2360</v>
      </c>
      <c r="I221" s="1">
        <v>2500.0</v>
      </c>
      <c r="J221" s="1" t="s">
        <v>2361</v>
      </c>
      <c r="K221" s="1" t="s">
        <v>2362</v>
      </c>
      <c r="L221" s="1" t="s">
        <v>2363</v>
      </c>
      <c r="M221" s="1" t="s">
        <v>2364</v>
      </c>
      <c r="N221" s="1" t="s">
        <v>2365</v>
      </c>
      <c r="O221" s="1">
        <v>2.0</v>
      </c>
      <c r="P221" s="1" t="s">
        <v>2366</v>
      </c>
      <c r="Q221" s="1" t="s">
        <v>2367</v>
      </c>
      <c r="R221" s="1" t="s">
        <v>2023</v>
      </c>
      <c r="S221" s="1" t="s">
        <v>1635</v>
      </c>
      <c r="T221" s="1" t="s">
        <v>1809</v>
      </c>
    </row>
    <row r="222" ht="14.25" customHeight="1">
      <c r="A222" s="2" t="s">
        <v>2368</v>
      </c>
      <c r="B222" s="1" t="s">
        <v>102</v>
      </c>
      <c r="C222" s="1">
        <v>108605.0</v>
      </c>
      <c r="D222" s="1">
        <v>1910.0</v>
      </c>
      <c r="E222" s="1" t="s">
        <v>2369</v>
      </c>
      <c r="F222" s="1" t="s">
        <v>2370</v>
      </c>
      <c r="G222" s="1" t="s">
        <v>2371</v>
      </c>
      <c r="H222" s="1" t="s">
        <v>2372</v>
      </c>
      <c r="I222" s="1">
        <v>17200.0</v>
      </c>
      <c r="J222" s="1"/>
      <c r="K222" s="1" t="s">
        <v>2373</v>
      </c>
      <c r="L222" s="1" t="s">
        <v>2374</v>
      </c>
      <c r="M222" s="1" t="s">
        <v>913</v>
      </c>
      <c r="N222" s="1" t="s">
        <v>442</v>
      </c>
      <c r="O222" s="1">
        <v>2.0</v>
      </c>
      <c r="P222" s="1" t="s">
        <v>2375</v>
      </c>
      <c r="Q222" s="1" t="s">
        <v>2376</v>
      </c>
      <c r="R222" s="1" t="s">
        <v>287</v>
      </c>
      <c r="S222" s="1" t="s">
        <v>344</v>
      </c>
      <c r="T222" s="1" t="s">
        <v>213</v>
      </c>
    </row>
    <row r="223" ht="14.25" customHeight="1">
      <c r="A223" s="2" t="s">
        <v>2377</v>
      </c>
      <c r="B223" s="1" t="s">
        <v>67</v>
      </c>
      <c r="C223" s="1">
        <v>16025.0</v>
      </c>
      <c r="D223" s="1">
        <v>274.0</v>
      </c>
      <c r="E223" s="1" t="s">
        <v>2378</v>
      </c>
      <c r="F223" s="1" t="s">
        <v>2379</v>
      </c>
      <c r="G223" s="1"/>
      <c r="H223" s="1"/>
      <c r="I223" s="1">
        <v>3700.0</v>
      </c>
      <c r="J223" s="1" t="s">
        <v>2380</v>
      </c>
      <c r="K223" s="1" t="s">
        <v>2381</v>
      </c>
      <c r="L223" s="1">
        <v>5.0</v>
      </c>
      <c r="M223" s="1">
        <v>25.0</v>
      </c>
      <c r="N223" s="1">
        <v>70.0</v>
      </c>
      <c r="O223" s="1">
        <v>2.0</v>
      </c>
      <c r="P223" s="1"/>
      <c r="Q223" s="1"/>
      <c r="R223" s="1"/>
      <c r="S223" s="1"/>
      <c r="T223" s="1"/>
    </row>
    <row r="224" ht="14.25" customHeight="1">
      <c r="A224" s="2" t="s">
        <v>2382</v>
      </c>
      <c r="B224" s="1" t="s">
        <v>222</v>
      </c>
      <c r="C224" s="1">
        <v>2460492.0</v>
      </c>
      <c r="D224" s="1">
        <v>5860.0</v>
      </c>
      <c r="E224" s="1" t="s">
        <v>2383</v>
      </c>
      <c r="F224" s="1" t="s">
        <v>23</v>
      </c>
      <c r="G224" s="1" t="s">
        <v>2384</v>
      </c>
      <c r="H224" s="1" t="s">
        <v>2385</v>
      </c>
      <c r="I224" s="1">
        <v>800.0</v>
      </c>
      <c r="J224" s="1"/>
      <c r="K224" s="1" t="s">
        <v>2386</v>
      </c>
      <c r="L224" s="1" t="s">
        <v>1117</v>
      </c>
      <c r="M224" s="1" t="s">
        <v>2387</v>
      </c>
      <c r="N224" s="1" t="s">
        <v>2388</v>
      </c>
      <c r="O224" s="1">
        <v>3.0</v>
      </c>
      <c r="P224" s="1" t="s">
        <v>2389</v>
      </c>
      <c r="Q224" s="1" t="s">
        <v>2087</v>
      </c>
      <c r="R224" s="1" t="s">
        <v>377</v>
      </c>
      <c r="S224" s="1" t="s">
        <v>439</v>
      </c>
      <c r="T224" s="1" t="s">
        <v>888</v>
      </c>
    </row>
    <row r="225" ht="14.25" customHeight="1">
      <c r="A225" s="2" t="s">
        <v>2390</v>
      </c>
      <c r="B225" s="1" t="s">
        <v>52</v>
      </c>
      <c r="C225" s="1">
        <v>273008.0</v>
      </c>
      <c r="D225" s="1">
        <v>266000.0</v>
      </c>
      <c r="E225" s="1" t="s">
        <v>2391</v>
      </c>
      <c r="F225" s="1" t="s">
        <v>558</v>
      </c>
      <c r="G225" s="1"/>
      <c r="H225" s="1"/>
      <c r="I225" s="1"/>
      <c r="J225" s="1"/>
      <c r="K225" s="1"/>
      <c r="L225" s="1" t="s">
        <v>496</v>
      </c>
      <c r="M225" s="1">
        <v>0.0</v>
      </c>
      <c r="N225" s="1" t="s">
        <v>2392</v>
      </c>
      <c r="O225" s="1">
        <v>1.0</v>
      </c>
      <c r="P225" s="1"/>
      <c r="Q225" s="1"/>
      <c r="R225" s="1"/>
      <c r="S225" s="1"/>
      <c r="T225" s="1" t="s">
        <v>214</v>
      </c>
    </row>
    <row r="226" ht="14.25" customHeight="1">
      <c r="A226" s="2" t="s">
        <v>2393</v>
      </c>
      <c r="B226" s="1" t="s">
        <v>222</v>
      </c>
      <c r="C226" s="1">
        <v>2.1456188E7</v>
      </c>
      <c r="D226" s="1">
        <v>527970.0</v>
      </c>
      <c r="E226" s="1" t="s">
        <v>2394</v>
      </c>
      <c r="F226" s="1" t="s">
        <v>1341</v>
      </c>
      <c r="G226" s="1">
        <v>0.0</v>
      </c>
      <c r="H226" s="1" t="s">
        <v>2117</v>
      </c>
      <c r="I226" s="1">
        <v>800.0</v>
      </c>
      <c r="J226" s="1" t="s">
        <v>2395</v>
      </c>
      <c r="K226" s="1" t="s">
        <v>2396</v>
      </c>
      <c r="L226" s="1" t="s">
        <v>1940</v>
      </c>
      <c r="M226" s="1" t="s">
        <v>34</v>
      </c>
      <c r="N226" s="1" t="s">
        <v>2397</v>
      </c>
      <c r="O226" s="1">
        <v>1.0</v>
      </c>
      <c r="P226" s="1" t="s">
        <v>2398</v>
      </c>
      <c r="Q226" s="1" t="s">
        <v>2399</v>
      </c>
      <c r="R226" s="1" t="s">
        <v>872</v>
      </c>
      <c r="S226" s="1" t="s">
        <v>2400</v>
      </c>
      <c r="T226" s="1" t="s">
        <v>701</v>
      </c>
    </row>
    <row r="227" ht="14.25" customHeight="1">
      <c r="A227" s="2" t="s">
        <v>2401</v>
      </c>
      <c r="B227" s="1" t="s">
        <v>88</v>
      </c>
      <c r="C227" s="1">
        <v>1.150201E7</v>
      </c>
      <c r="D227" s="1">
        <v>752614.0</v>
      </c>
      <c r="E227" s="1" t="s">
        <v>2402</v>
      </c>
      <c r="F227" s="1" t="s">
        <v>23</v>
      </c>
      <c r="G227" s="1">
        <v>0.0</v>
      </c>
      <c r="H227" s="1" t="s">
        <v>2403</v>
      </c>
      <c r="I227" s="1">
        <v>800.0</v>
      </c>
      <c r="J227" s="1" t="s">
        <v>2404</v>
      </c>
      <c r="K227" s="1" t="s">
        <v>338</v>
      </c>
      <c r="L227" s="1" t="s">
        <v>1367</v>
      </c>
      <c r="M227" s="1" t="s">
        <v>218</v>
      </c>
      <c r="N227" s="1" t="s">
        <v>2405</v>
      </c>
      <c r="O227" s="1">
        <v>2.0</v>
      </c>
      <c r="P227" s="1">
        <v>41.0</v>
      </c>
      <c r="Q227" s="1" t="s">
        <v>2406</v>
      </c>
      <c r="R227" s="1" t="s">
        <v>29</v>
      </c>
      <c r="S227" s="1" t="s">
        <v>1557</v>
      </c>
      <c r="T227" s="1" t="s">
        <v>2407</v>
      </c>
    </row>
    <row r="228" ht="14.25" customHeight="1">
      <c r="A228" s="2" t="s">
        <v>2408</v>
      </c>
      <c r="B228" s="1" t="s">
        <v>88</v>
      </c>
      <c r="C228" s="1">
        <v>1.2236805E7</v>
      </c>
      <c r="D228" s="1">
        <v>390580.0</v>
      </c>
      <c r="E228" s="1" t="s">
        <v>2409</v>
      </c>
      <c r="F228" s="1" t="s">
        <v>23</v>
      </c>
      <c r="G228" s="1">
        <v>0.0</v>
      </c>
      <c r="H228" s="1" t="s">
        <v>2410</v>
      </c>
      <c r="I228" s="1">
        <v>1900.0</v>
      </c>
      <c r="J228" s="1" t="s">
        <v>2411</v>
      </c>
      <c r="K228" s="1" t="s">
        <v>940</v>
      </c>
      <c r="L228" s="1" t="s">
        <v>2412</v>
      </c>
      <c r="M228" s="1" t="s">
        <v>170</v>
      </c>
      <c r="N228" s="1" t="s">
        <v>2413</v>
      </c>
      <c r="O228" s="1">
        <v>2.0</v>
      </c>
      <c r="P228" s="1" t="s">
        <v>2414</v>
      </c>
      <c r="Q228" s="1" t="s">
        <v>2265</v>
      </c>
      <c r="R228" s="1" t="s">
        <v>723</v>
      </c>
      <c r="S228" s="1" t="s">
        <v>2415</v>
      </c>
      <c r="T228" s="1" t="s">
        <v>50</v>
      </c>
    </row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8.57"/>
    <col customWidth="1" min="3" max="3" width="20.14"/>
    <col customWidth="1" min="4" max="4" width="19.57"/>
    <col customWidth="1" min="5" max="26" width="10.71"/>
  </cols>
  <sheetData>
    <row r="1" ht="14.25" customHeight="1">
      <c r="A1" s="1" t="s">
        <v>2416</v>
      </c>
      <c r="B1" s="1" t="s">
        <v>2417</v>
      </c>
      <c r="C1" s="1" t="s">
        <v>2418</v>
      </c>
      <c r="D1" s="2" t="s">
        <v>0</v>
      </c>
    </row>
    <row r="2" ht="14.25" customHeight="1">
      <c r="A2" s="1" t="s">
        <v>2419</v>
      </c>
      <c r="B2" s="1">
        <v>29.0</v>
      </c>
      <c r="C2" s="1">
        <v>6.476</v>
      </c>
      <c r="D2" s="1" t="str">
        <f>IFERROR(__xludf.DUMMYFUNCTION("GOOGLETRANSLATE (A2, ""es"", ""en"")"),"Spain")</f>
        <v>Spain</v>
      </c>
    </row>
    <row r="3" ht="14.25" customHeight="1">
      <c r="A3" s="1" t="s">
        <v>2420</v>
      </c>
      <c r="B3" s="1">
        <v>14.0</v>
      </c>
      <c r="C3" s="1">
        <v>7.034</v>
      </c>
      <c r="D3" s="1" t="str">
        <f>IFERROR(__xludf.DUMMYFUNCTION("GOOGLETRANSLATE (A3, ""es"", ""en"")"),"Germany")</f>
        <v>Germany</v>
      </c>
    </row>
    <row r="4" ht="14.25" customHeight="1">
      <c r="A4" s="1" t="s">
        <v>2421</v>
      </c>
      <c r="B4" s="1">
        <v>17.0</v>
      </c>
      <c r="C4" s="1">
        <v>6.943</v>
      </c>
      <c r="D4" s="1" t="str">
        <f>IFERROR(__xludf.DUMMYFUNCTION("GOOGLETRANSLATE (A4, ""es"", ""en"")"),"United Kingdom")</f>
        <v>United Kingdom</v>
      </c>
    </row>
    <row r="5" ht="14.25" customHeight="1">
      <c r="A5" s="1" t="s">
        <v>2422</v>
      </c>
      <c r="B5" s="1">
        <v>20.0</v>
      </c>
      <c r="C5" s="1">
        <v>6.687</v>
      </c>
      <c r="D5" s="1" t="str">
        <f>IFERROR(__xludf.DUMMYFUNCTION("GOOGLETRANSLATE (A5, ""es"", ""en"")"),"France")</f>
        <v>France</v>
      </c>
    </row>
    <row r="6" ht="14.25" customHeight="1">
      <c r="A6" s="1" t="s">
        <v>2423</v>
      </c>
      <c r="B6" s="1">
        <v>31.0</v>
      </c>
      <c r="C6" s="1">
        <v>6.467</v>
      </c>
      <c r="D6" s="1" t="str">
        <f>IFERROR(__xludf.DUMMYFUNCTION("GOOGLETRANSLATE (A6, ""es"", ""en"")"),"Italy")</f>
        <v>Italy</v>
      </c>
    </row>
    <row r="7" ht="14.25" customHeight="1">
      <c r="A7" s="1" t="s">
        <v>1854</v>
      </c>
      <c r="B7" s="1">
        <v>56.0</v>
      </c>
      <c r="C7" s="1">
        <v>6.016</v>
      </c>
      <c r="D7" s="1" t="str">
        <f>IFERROR(__xludf.DUMMYFUNCTION("GOOGLETRANSLATE (A7, ""es"", ""en"")"),"Portugal")</f>
        <v>Portugal</v>
      </c>
    </row>
    <row r="8" ht="14.25" customHeight="1">
      <c r="A8" s="1" t="s">
        <v>2424</v>
      </c>
      <c r="B8" s="1">
        <v>16.0</v>
      </c>
      <c r="C8" s="1">
        <v>6.977</v>
      </c>
      <c r="D8" s="1" t="str">
        <f>IFERROR(__xludf.DUMMYFUNCTION("GOOGLETRANSLATE (A8, ""es"", ""en"")"),"USA")</f>
        <v>USA</v>
      </c>
    </row>
    <row r="9" ht="14.25" customHeight="1">
      <c r="A9" s="1" t="s">
        <v>2425</v>
      </c>
      <c r="B9" s="1">
        <v>54.0</v>
      </c>
      <c r="C9" s="1">
        <v>6.039</v>
      </c>
      <c r="D9" s="1" t="str">
        <f>IFERROR(__xludf.DUMMYFUNCTION("GOOGLETRANSLATE (A9, ""es"", ""en"")"),"Japan")</f>
        <v>Japan</v>
      </c>
    </row>
    <row r="10" ht="14.25" customHeight="1">
      <c r="A10" s="1" t="s">
        <v>564</v>
      </c>
      <c r="B10" s="1">
        <v>72.0</v>
      </c>
      <c r="C10" s="1">
        <v>5.585</v>
      </c>
      <c r="D10" s="1" t="str">
        <f>IFERROR(__xludf.DUMMYFUNCTION("GOOGLETRANSLATE (A10, ""es"", ""en"")"),"China")</f>
        <v>China</v>
      </c>
    </row>
    <row r="11" ht="14.25" customHeight="1">
      <c r="A11" s="1" t="s">
        <v>2426</v>
      </c>
      <c r="B11" s="1">
        <v>24.0</v>
      </c>
      <c r="C11" s="1">
        <v>6.576</v>
      </c>
      <c r="D11" s="1" t="str">
        <f>IFERROR(__xludf.DUMMYFUNCTION("GOOGLETRANSLATE (A11, ""es"", ""en"")"),"United Arab Emirates")</f>
        <v>United Arab Emirates</v>
      </c>
    </row>
    <row r="12" ht="14.25" customHeight="1">
      <c r="A12" s="1" t="s">
        <v>2427</v>
      </c>
      <c r="B12" s="1">
        <v>146.0</v>
      </c>
      <c r="C12" s="1">
        <v>2.404</v>
      </c>
      <c r="D12" s="1" t="str">
        <f>IFERROR(__xludf.DUMMYFUNCTION("GOOGLETRANSLATE (A12, ""es"", ""en"")"),"Afghanistan")</f>
        <v>Afghanistan</v>
      </c>
    </row>
    <row r="13" ht="14.25" customHeight="1">
      <c r="A13" s="1" t="s">
        <v>35</v>
      </c>
      <c r="B13" s="1">
        <v>90.0</v>
      </c>
      <c r="C13" s="1">
        <v>5.199</v>
      </c>
      <c r="D13" s="1" t="str">
        <f>IFERROR(__xludf.DUMMYFUNCTION("GOOGLETRANSLATE (A13, ""es"", ""en"")"),"Albania")</f>
        <v>Albania</v>
      </c>
    </row>
    <row r="14" ht="14.25" customHeight="1">
      <c r="A14" s="1" t="s">
        <v>141</v>
      </c>
      <c r="B14" s="1">
        <v>82.0</v>
      </c>
      <c r="C14" s="1">
        <v>5.399</v>
      </c>
      <c r="D14" s="1" t="str">
        <f>IFERROR(__xludf.DUMMYFUNCTION("GOOGLETRANSLATE (A14, ""es"", ""en"")"),"Armenia")</f>
        <v>Armenia</v>
      </c>
    </row>
    <row r="15" ht="14.25" customHeight="1">
      <c r="A15" s="1" t="s">
        <v>127</v>
      </c>
      <c r="B15" s="1">
        <v>57.0</v>
      </c>
      <c r="C15" s="1">
        <v>5.967</v>
      </c>
      <c r="D15" s="1" t="str">
        <f>IFERROR(__xludf.DUMMYFUNCTION("GOOGLETRANSLATE (A15, ""es"", ""en"")"),"Argentina")</f>
        <v>Argentina</v>
      </c>
    </row>
    <row r="16" ht="14.25" customHeight="1">
      <c r="A16" s="1" t="s">
        <v>180</v>
      </c>
      <c r="B16" s="1">
        <v>11.0</v>
      </c>
      <c r="C16" s="1">
        <v>7.163</v>
      </c>
      <c r="D16" s="1" t="str">
        <f>IFERROR(__xludf.DUMMYFUNCTION("GOOGLETRANSLATE (A16, ""es"", ""en"")"),"Austria")</f>
        <v>Austria</v>
      </c>
    </row>
    <row r="17" ht="14.25" customHeight="1">
      <c r="A17" s="1" t="s">
        <v>168</v>
      </c>
      <c r="B17" s="1">
        <v>12.0</v>
      </c>
      <c r="C17" s="1">
        <v>7.162</v>
      </c>
      <c r="D17" s="1" t="str">
        <f>IFERROR(__xludf.DUMMYFUNCTION("GOOGLETRANSLATE (A17, ""es"", ""en"")"),"Australia")</f>
        <v>Australia</v>
      </c>
    </row>
    <row r="18" ht="14.25" customHeight="1">
      <c r="A18" s="1" t="s">
        <v>2428</v>
      </c>
      <c r="B18" s="1">
        <v>92.0</v>
      </c>
      <c r="C18" s="1">
        <v>5.173</v>
      </c>
      <c r="D18" s="1" t="str">
        <f>IFERROR(__xludf.DUMMYFUNCTION("GOOGLETRANSLATE (A18, ""es"", ""en"")"),"Azerbaijan")</f>
        <v>Azerbaijan</v>
      </c>
    </row>
    <row r="19" ht="14.25" customHeight="1">
      <c r="A19" s="1" t="s">
        <v>2429</v>
      </c>
      <c r="B19" s="1">
        <v>67.0</v>
      </c>
      <c r="C19" s="1">
        <v>5.768</v>
      </c>
      <c r="D19" s="1" t="str">
        <f>IFERROR(__xludf.DUMMYFUNCTION("GOOGLETRANSLATE (A19, ""es"", ""en"")"),"Bosnia and Herzegovina")</f>
        <v>Bosnia and Herzegovina</v>
      </c>
    </row>
    <row r="20" ht="14.25" customHeight="1">
      <c r="A20" s="1" t="s">
        <v>2430</v>
      </c>
      <c r="B20" s="1">
        <v>94.0</v>
      </c>
      <c r="C20" s="1">
        <v>5.155</v>
      </c>
      <c r="D20" s="2" t="s">
        <v>237</v>
      </c>
    </row>
    <row r="21" ht="14.25" customHeight="1">
      <c r="A21" s="1" t="s">
        <v>2431</v>
      </c>
      <c r="B21" s="1">
        <v>19.0</v>
      </c>
      <c r="C21" s="1">
        <v>6.805</v>
      </c>
      <c r="D21" s="1" t="str">
        <f>IFERROR(__xludf.DUMMYFUNCTION("GOOGLETRANSLATE (A21, ""es"", ""en"")"),"Belgium")</f>
        <v>Belgium</v>
      </c>
    </row>
    <row r="22" ht="14.25" customHeight="1">
      <c r="A22" s="1" t="s">
        <v>426</v>
      </c>
      <c r="B22" s="1">
        <v>113.0</v>
      </c>
      <c r="C22" s="1">
        <v>4.67</v>
      </c>
      <c r="D22" s="1" t="str">
        <f>IFERROR(__xludf.DUMMYFUNCTION("GOOGLETRANSLATE (A22, ""es"", ""en"")"),"Burkina Faso")</f>
        <v>Burkina Faso</v>
      </c>
    </row>
    <row r="23" ht="14.25" customHeight="1">
      <c r="A23" s="1" t="s">
        <v>415</v>
      </c>
      <c r="B23" s="1">
        <v>85.0</v>
      </c>
      <c r="C23" s="1">
        <v>5.371</v>
      </c>
      <c r="D23" s="1" t="str">
        <f>IFERROR(__xludf.DUMMYFUNCTION("GOOGLETRANSLATE (A23, ""es"", ""en"")"),"Bulgaria")</f>
        <v>Bulgaria</v>
      </c>
    </row>
    <row r="24" ht="14.25" customHeight="1">
      <c r="A24" s="1" t="s">
        <v>2432</v>
      </c>
      <c r="B24" s="1">
        <v>21.0</v>
      </c>
      <c r="C24" s="1">
        <v>6.647</v>
      </c>
      <c r="D24" s="1" t="str">
        <f>IFERROR(__xludf.DUMMYFUNCTION("GOOGLETRANSLATE (A24, ""es"", ""en"")"),"BARÉIN")</f>
        <v>BARÉIN</v>
      </c>
    </row>
    <row r="25" ht="14.25" customHeight="1">
      <c r="A25" s="1" t="s">
        <v>302</v>
      </c>
      <c r="B25" s="1">
        <v>115.0</v>
      </c>
      <c r="C25" s="1">
        <v>4.623</v>
      </c>
      <c r="D25" s="1" t="str">
        <f>IFERROR(__xludf.DUMMYFUNCTION("GOOGLETRANSLATE (A25, ""es"", ""en"")"),"Benin")</f>
        <v>Benin</v>
      </c>
    </row>
    <row r="26" ht="14.25" customHeight="1">
      <c r="A26" s="1" t="s">
        <v>337</v>
      </c>
      <c r="B26" s="1">
        <v>71.0</v>
      </c>
      <c r="C26" s="1">
        <v>5.6</v>
      </c>
      <c r="D26" s="1" t="str">
        <f>IFERROR(__xludf.DUMMYFUNCTION("GOOGLETRANSLATE (A26, ""es"", ""en"")"),"Bolivia")</f>
        <v>Bolivia</v>
      </c>
    </row>
    <row r="27" ht="14.25" customHeight="1">
      <c r="A27" s="1" t="s">
        <v>2433</v>
      </c>
      <c r="B27" s="1">
        <v>38.0</v>
      </c>
      <c r="C27" s="1">
        <v>6.293</v>
      </c>
      <c r="D27" s="1" t="str">
        <f>IFERROR(__xludf.DUMMYFUNCTION("GOOGLETRANSLATE (A27, ""es"", ""en"")"),"Brazil")</f>
        <v>Brazil</v>
      </c>
    </row>
    <row r="28" ht="14.25" customHeight="1">
      <c r="A28" s="1" t="s">
        <v>2434</v>
      </c>
      <c r="B28" s="1">
        <v>142.0</v>
      </c>
      <c r="C28" s="1">
        <v>3.471</v>
      </c>
      <c r="D28" s="2" t="s">
        <v>2435</v>
      </c>
    </row>
    <row r="29" ht="14.25" customHeight="1">
      <c r="A29" s="1" t="s">
        <v>2436</v>
      </c>
      <c r="B29" s="1">
        <v>65.0</v>
      </c>
      <c r="C29" s="1">
        <v>5.821</v>
      </c>
      <c r="D29" s="1" t="str">
        <f>IFERROR(__xludf.DUMMYFUNCTION("GOOGLETRANSLATE (A29, ""es"", ""en"")"),"Belarus")</f>
        <v>Belarus</v>
      </c>
    </row>
    <row r="30" ht="14.25" customHeight="1">
      <c r="A30" s="1" t="s">
        <v>2437</v>
      </c>
      <c r="B30" s="1">
        <v>15.0</v>
      </c>
      <c r="C30" s="1">
        <v>7.025</v>
      </c>
      <c r="D30" s="1" t="str">
        <f>IFERROR(__xludf.DUMMYFUNCTION("GOOGLETRANSLATE (A30, ""es"", ""en"")"),"Canada")</f>
        <v>Canada</v>
      </c>
    </row>
    <row r="31" ht="14.25" customHeight="1">
      <c r="A31" s="1" t="s">
        <v>2438</v>
      </c>
      <c r="B31" s="1">
        <v>99.0</v>
      </c>
      <c r="C31" s="1">
        <v>5.075</v>
      </c>
      <c r="D31" s="1" t="str">
        <f>IFERROR(__xludf.DUMMYFUNCTION("GOOGLETRANSLATE (A31, ""es"", ""en"")"),"Republic of Congo")</f>
        <v>Republic of Congo</v>
      </c>
    </row>
    <row r="32" ht="14.25" customHeight="1">
      <c r="A32" s="1" t="s">
        <v>2439</v>
      </c>
      <c r="B32" s="1">
        <v>4.0</v>
      </c>
      <c r="C32" s="1">
        <v>7.512</v>
      </c>
      <c r="D32" s="2" t="s">
        <v>2153</v>
      </c>
    </row>
    <row r="33" ht="14.25" customHeight="1">
      <c r="A33" s="1" t="s">
        <v>2440</v>
      </c>
      <c r="B33" s="1">
        <v>88.0</v>
      </c>
      <c r="C33" s="1">
        <v>5.235</v>
      </c>
      <c r="D33" s="1" t="str">
        <f>IFERROR(__xludf.DUMMYFUNCTION("GOOGLETRANSLATE (A33, ""es"", ""en"")"),"Ivory Coast")</f>
        <v>Ivory Coast</v>
      </c>
    </row>
    <row r="34" ht="14.25" customHeight="1">
      <c r="A34" s="1" t="s">
        <v>551</v>
      </c>
      <c r="B34" s="1">
        <v>44.0</v>
      </c>
      <c r="C34" s="1">
        <v>6.172</v>
      </c>
      <c r="D34" s="2" t="s">
        <v>551</v>
      </c>
    </row>
    <row r="35" ht="14.25" customHeight="1">
      <c r="A35" s="1" t="s">
        <v>2441</v>
      </c>
      <c r="B35" s="1">
        <v>102.0</v>
      </c>
      <c r="C35" s="1">
        <v>5.048</v>
      </c>
      <c r="D35" s="1" t="str">
        <f>IFERROR(__xludf.DUMMYFUNCTION("GOOGLETRANSLATE (A35, ""es"", ""en"")"),"Cameroon")</f>
        <v>Cameroon</v>
      </c>
    </row>
    <row r="36" ht="14.25" customHeight="1">
      <c r="A36" s="1" t="s">
        <v>578</v>
      </c>
      <c r="B36" s="1">
        <v>66.0</v>
      </c>
      <c r="C36" s="1">
        <v>5.781</v>
      </c>
      <c r="D36" s="1" t="str">
        <f>IFERROR(__xludf.DUMMYFUNCTION("GOOGLETRANSLATE (A36, ""es"", ""en"")"),"Colombia")</f>
        <v>Colombia</v>
      </c>
    </row>
    <row r="37" ht="14.25" customHeight="1">
      <c r="A37" s="1" t="s">
        <v>628</v>
      </c>
      <c r="B37" s="1">
        <v>23.0</v>
      </c>
      <c r="C37" s="1">
        <v>6.582</v>
      </c>
      <c r="D37" s="1" t="str">
        <f>IFERROR(__xludf.DUMMYFUNCTION("GOOGLETRANSLATE (A37, ""es"", ""en"")"),"Costa Rica")</f>
        <v>Costa Rica</v>
      </c>
    </row>
    <row r="38" ht="14.25" customHeight="1">
      <c r="A38" s="1" t="s">
        <v>2442</v>
      </c>
      <c r="B38" s="1">
        <v>41.0</v>
      </c>
      <c r="C38" s="1">
        <v>6.221</v>
      </c>
      <c r="D38" s="1" t="str">
        <f>IFERROR(__xludf.DUMMYFUNCTION("GOOGLETRANSLATE (A38, ""es"", ""en"")"),"Cyprus")</f>
        <v>Cyprus</v>
      </c>
    </row>
    <row r="39" ht="14.25" customHeight="1">
      <c r="A39" s="1" t="s">
        <v>2443</v>
      </c>
      <c r="B39" s="1">
        <v>18.0</v>
      </c>
      <c r="C39" s="1">
        <v>6.92</v>
      </c>
      <c r="D39" s="1" t="str">
        <f>IFERROR(__xludf.DUMMYFUNCTION("GOOGLETRANSLATE (A39, ""es"", ""en"")"),"Czech")</f>
        <v>Czech</v>
      </c>
    </row>
    <row r="40" ht="14.25" customHeight="1">
      <c r="A40" s="1" t="s">
        <v>2444</v>
      </c>
      <c r="B40" s="1">
        <v>2.0</v>
      </c>
      <c r="C40" s="1">
        <v>7.636</v>
      </c>
      <c r="D40" s="1" t="str">
        <f>IFERROR(__xludf.DUMMYFUNCTION("GOOGLETRANSLATE (A40, ""es"", ""en"")"),"Denmark")</f>
        <v>Denmark</v>
      </c>
    </row>
    <row r="41" ht="14.25" customHeight="1">
      <c r="A41" s="1" t="s">
        <v>2445</v>
      </c>
      <c r="B41" s="1">
        <v>69.0</v>
      </c>
      <c r="C41" s="1">
        <v>5.737</v>
      </c>
      <c r="D41" s="1" t="str">
        <f>IFERROR(__xludf.DUMMYFUNCTION("GOOGLETRANSLATE (A41, ""es"", ""en"")"),"Dominican Republic")</f>
        <v>Dominican Republic</v>
      </c>
    </row>
    <row r="42" ht="14.25" customHeight="1">
      <c r="A42" s="1" t="s">
        <v>2446</v>
      </c>
      <c r="B42" s="1">
        <v>96.0</v>
      </c>
      <c r="C42" s="1">
        <v>5.122</v>
      </c>
      <c r="D42" s="1" t="str">
        <f>IFERROR(__xludf.DUMMYFUNCTION("GOOGLETRANSLATE (A42, ""es"", ""en"")"),"Algeria")</f>
        <v>Algeria</v>
      </c>
    </row>
    <row r="43" ht="14.25" customHeight="1">
      <c r="A43" s="1" t="s">
        <v>763</v>
      </c>
      <c r="B43" s="1">
        <v>76.0</v>
      </c>
      <c r="C43" s="1">
        <v>5.533</v>
      </c>
      <c r="D43" s="1" t="str">
        <f>IFERROR(__xludf.DUMMYFUNCTION("GOOGLETRANSLATE (A43, ""es"", ""en"")"),"Ecuador")</f>
        <v>Ecuador</v>
      </c>
    </row>
    <row r="44" ht="14.25" customHeight="1">
      <c r="A44" s="1" t="s">
        <v>825</v>
      </c>
      <c r="B44" s="1">
        <v>36.0</v>
      </c>
      <c r="C44" s="1">
        <v>6.341</v>
      </c>
      <c r="D44" s="1" t="str">
        <f>IFERROR(__xludf.DUMMYFUNCTION("GOOGLETRANSLATE (A44, ""es"", ""en"")"),"Estonia")</f>
        <v>Estonia</v>
      </c>
    </row>
    <row r="45" ht="14.25" customHeight="1">
      <c r="A45" s="1" t="s">
        <v>2447</v>
      </c>
      <c r="B45" s="1">
        <v>129.0</v>
      </c>
      <c r="C45" s="1">
        <v>4.288</v>
      </c>
      <c r="D45" s="1" t="str">
        <f>IFERROR(__xludf.DUMMYFUNCTION("GOOGLETRANSLATE (A45, ""es"", ""en"")"),"Egypt")</f>
        <v>Egypt</v>
      </c>
    </row>
    <row r="46" ht="14.25" customHeight="1">
      <c r="A46" s="1" t="s">
        <v>2448</v>
      </c>
      <c r="B46" s="1">
        <v>131.0</v>
      </c>
      <c r="C46" s="1">
        <v>4.241</v>
      </c>
      <c r="D46" s="1" t="str">
        <f>IFERROR(__xludf.DUMMYFUNCTION("GOOGLETRANSLATE (A46, ""es"", ""en"")"),"Ethiopia")</f>
        <v>Ethiopia</v>
      </c>
    </row>
    <row r="47" ht="14.25" customHeight="1">
      <c r="A47" s="1" t="s">
        <v>2449</v>
      </c>
      <c r="B47" s="1">
        <v>1.0</v>
      </c>
      <c r="C47" s="1">
        <v>7.821</v>
      </c>
      <c r="D47" s="1" t="str">
        <f>IFERROR(__xludf.DUMMYFUNCTION("GOOGLETRANSLATE (A47, ""es"", ""en"")"),"Finland")</f>
        <v>Finland</v>
      </c>
    </row>
    <row r="48" ht="14.25" customHeight="1">
      <c r="A48" s="1" t="s">
        <v>2450</v>
      </c>
      <c r="B48" s="1">
        <v>106.0</v>
      </c>
      <c r="C48" s="1">
        <v>4.958</v>
      </c>
      <c r="D48" s="1" t="str">
        <f>IFERROR(__xludf.DUMMYFUNCTION("GOOGLETRANSLATE (A48, ""es"", ""en"")"),"Gabon")</f>
        <v>Gabon</v>
      </c>
    </row>
    <row r="49" ht="14.25" customHeight="1">
      <c r="A49" s="1" t="s">
        <v>955</v>
      </c>
      <c r="B49" s="1">
        <v>105.0</v>
      </c>
      <c r="C49" s="1">
        <v>4.973</v>
      </c>
      <c r="D49" s="1" t="str">
        <f>IFERROR(__xludf.DUMMYFUNCTION("GOOGLETRANSLATE (A49, ""es"", ""en"")"),"Georgia")</f>
        <v>Georgia</v>
      </c>
    </row>
    <row r="50" ht="14.25" customHeight="1">
      <c r="A50" s="1" t="s">
        <v>981</v>
      </c>
      <c r="B50" s="1">
        <v>111.0</v>
      </c>
      <c r="C50" s="1">
        <v>4.872</v>
      </c>
      <c r="D50" s="1" t="str">
        <f>IFERROR(__xludf.DUMMYFUNCTION("GOOGLETRANSLATE (A50, ""es"", ""en"")"),"Ghana")</f>
        <v>Ghana</v>
      </c>
    </row>
    <row r="51" ht="14.25" customHeight="1">
      <c r="A51" s="1" t="s">
        <v>934</v>
      </c>
      <c r="B51" s="1">
        <v>93.0</v>
      </c>
      <c r="C51" s="1">
        <v>5.164</v>
      </c>
      <c r="D51" s="1" t="str">
        <f>IFERROR(__xludf.DUMMYFUNCTION("GOOGLETRANSLATE (A51, ""es"", ""en"")"),"Gambia")</f>
        <v>Gambia</v>
      </c>
    </row>
    <row r="52" ht="14.25" customHeight="1">
      <c r="A52" s="1" t="s">
        <v>1075</v>
      </c>
      <c r="B52" s="1">
        <v>109.0</v>
      </c>
      <c r="C52" s="1">
        <v>4.891</v>
      </c>
      <c r="D52" s="1" t="str">
        <f>IFERROR(__xludf.DUMMYFUNCTION("GOOGLETRANSLATE (A52, ""es"", ""en"")"),"Guinea")</f>
        <v>Guinea</v>
      </c>
    </row>
    <row r="53" ht="14.25" customHeight="1">
      <c r="A53" s="1" t="s">
        <v>2451</v>
      </c>
      <c r="B53" s="1">
        <v>58.0</v>
      </c>
      <c r="C53" s="1">
        <v>5.948</v>
      </c>
      <c r="D53" s="1" t="str">
        <f>IFERROR(__xludf.DUMMYFUNCTION("GOOGLETRANSLATE (A53, ""es"", ""en"")"),"Greece")</f>
        <v>Greece</v>
      </c>
    </row>
    <row r="54" ht="14.25" customHeight="1">
      <c r="A54" s="1" t="s">
        <v>1055</v>
      </c>
      <c r="B54" s="1">
        <v>39.0</v>
      </c>
      <c r="C54" s="1">
        <v>6.262</v>
      </c>
      <c r="D54" s="1" t="str">
        <f>IFERROR(__xludf.DUMMYFUNCTION("GOOGLETRANSLATE (A54, ""es"", ""en"")"),"Guatemala")</f>
        <v>Guatemala</v>
      </c>
    </row>
    <row r="55" ht="14.25" customHeight="1">
      <c r="A55" s="1" t="s">
        <v>1135</v>
      </c>
      <c r="B55" s="1">
        <v>81.0</v>
      </c>
      <c r="C55" s="1">
        <v>5.425</v>
      </c>
      <c r="D55" s="1" t="str">
        <f>IFERROR(__xludf.DUMMYFUNCTION("GOOGLETRANSLATE (A55, ""es"", ""en"")"),"Hong Kong")</f>
        <v>Hong Kong</v>
      </c>
    </row>
    <row r="56" ht="14.25" customHeight="1">
      <c r="A56" s="1" t="s">
        <v>1123</v>
      </c>
      <c r="B56" s="1">
        <v>55.0</v>
      </c>
      <c r="C56" s="1">
        <v>6.022</v>
      </c>
      <c r="D56" s="1" t="str">
        <f>IFERROR(__xludf.DUMMYFUNCTION("GOOGLETRANSLATE (A56, ""es"", ""en"")"),"Honduras")</f>
        <v>Honduras</v>
      </c>
    </row>
    <row r="57" ht="14.25" customHeight="1">
      <c r="A57" s="1" t="s">
        <v>2452</v>
      </c>
      <c r="B57" s="1">
        <v>47.0</v>
      </c>
      <c r="C57" s="1">
        <v>6.125</v>
      </c>
      <c r="D57" s="1" t="str">
        <f>IFERROR(__xludf.DUMMYFUNCTION("GOOGLETRANSLATE (A57, ""es"", ""en"")"),"Croatia")</f>
        <v>Croatia</v>
      </c>
    </row>
    <row r="58" ht="14.25" customHeight="1">
      <c r="A58" s="1" t="s">
        <v>2453</v>
      </c>
      <c r="B58" s="1">
        <v>51.0</v>
      </c>
      <c r="C58" s="1">
        <v>6.086</v>
      </c>
      <c r="D58" s="1" t="str">
        <f>IFERROR(__xludf.DUMMYFUNCTION("GOOGLETRANSLATE (A58, ""es"", ""en"")"),"Hungary")</f>
        <v>Hungary</v>
      </c>
    </row>
    <row r="59" ht="14.25" customHeight="1">
      <c r="A59" s="1" t="s">
        <v>1183</v>
      </c>
      <c r="B59" s="1">
        <v>87.0</v>
      </c>
      <c r="C59" s="1">
        <v>5.24</v>
      </c>
      <c r="D59" s="1" t="str">
        <f>IFERROR(__xludf.DUMMYFUNCTION("GOOGLETRANSLATE (A59, ""es"", ""en"")"),"Indonesia")</f>
        <v>Indonesia</v>
      </c>
    </row>
    <row r="60" ht="14.25" customHeight="1">
      <c r="A60" s="1" t="s">
        <v>2454</v>
      </c>
      <c r="B60" s="1">
        <v>13.0</v>
      </c>
      <c r="C60" s="1">
        <v>7.041</v>
      </c>
      <c r="D60" s="1" t="str">
        <f>IFERROR(__xludf.DUMMYFUNCTION("GOOGLETRANSLATE (A60, ""es"", ""en"")"),"Ireland")</f>
        <v>Ireland</v>
      </c>
    </row>
    <row r="61" ht="14.25" customHeight="1">
      <c r="A61" s="1" t="s">
        <v>1234</v>
      </c>
      <c r="B61" s="1">
        <v>9.0</v>
      </c>
      <c r="C61" s="1">
        <v>7.364</v>
      </c>
      <c r="D61" s="1" t="str">
        <f>IFERROR(__xludf.DUMMYFUNCTION("GOOGLETRANSLATE (A61, ""es"", ""en"")"),"Israel")</f>
        <v>Israel</v>
      </c>
    </row>
    <row r="62" ht="14.25" customHeight="1">
      <c r="A62" s="1" t="s">
        <v>1169</v>
      </c>
      <c r="B62" s="1">
        <v>136.0</v>
      </c>
      <c r="C62" s="1">
        <v>3.777</v>
      </c>
      <c r="D62" s="1" t="str">
        <f>IFERROR(__xludf.DUMMYFUNCTION("GOOGLETRANSLATE (A62, ""es"", ""en"")"),"India")</f>
        <v>India</v>
      </c>
    </row>
    <row r="63" ht="14.25" customHeight="1">
      <c r="A63" s="1" t="s">
        <v>2455</v>
      </c>
      <c r="B63" s="1">
        <v>107.0</v>
      </c>
      <c r="C63" s="1">
        <v>4.941</v>
      </c>
      <c r="D63" s="1" t="str">
        <f>IFERROR(__xludf.DUMMYFUNCTION("GOOGLETRANSLATE (A63, ""es"", ""en"")"),"Iraq")</f>
        <v>Iraq</v>
      </c>
    </row>
    <row r="64" ht="14.25" customHeight="1">
      <c r="A64" s="1" t="s">
        <v>2456</v>
      </c>
      <c r="B64" s="1">
        <v>110.0</v>
      </c>
      <c r="C64" s="1">
        <v>4.888</v>
      </c>
      <c r="D64" s="1" t="str">
        <f>IFERROR(__xludf.DUMMYFUNCTION("GOOGLETRANSLATE (A64, ""es"", ""en"")"),"Iran")</f>
        <v>Iran</v>
      </c>
    </row>
    <row r="65" ht="14.25" customHeight="1">
      <c r="A65" s="1" t="s">
        <v>2457</v>
      </c>
      <c r="B65" s="1">
        <v>3.0</v>
      </c>
      <c r="C65" s="1">
        <v>7.557</v>
      </c>
      <c r="D65" s="1" t="str">
        <f>IFERROR(__xludf.DUMMYFUNCTION("GOOGLETRANSLATE (A65, ""es"", ""en"")"),"Iceland")</f>
        <v>Iceland</v>
      </c>
    </row>
    <row r="66" ht="14.25" customHeight="1">
      <c r="A66" s="1" t="s">
        <v>1258</v>
      </c>
      <c r="B66" s="1">
        <v>63.0</v>
      </c>
      <c r="C66" s="1">
        <v>5.85</v>
      </c>
      <c r="D66" s="1" t="str">
        <f>IFERROR(__xludf.DUMMYFUNCTION("GOOGLETRANSLATE (A66, ""es"", ""en"")"),"Jamaica")</f>
        <v>Jamaica</v>
      </c>
    </row>
    <row r="67" ht="14.25" customHeight="1">
      <c r="A67" s="1" t="s">
        <v>2458</v>
      </c>
      <c r="B67" s="1">
        <v>134.0</v>
      </c>
      <c r="C67" s="1">
        <v>4.152</v>
      </c>
      <c r="D67" s="1" t="str">
        <f>IFERROR(__xludf.DUMMYFUNCTION("GOOGLETRANSLATE (A67, ""es"", ""en"")"),"Jordan")</f>
        <v>Jordan</v>
      </c>
    </row>
    <row r="68" ht="14.25" customHeight="1">
      <c r="A68" s="1" t="s">
        <v>2459</v>
      </c>
      <c r="B68" s="1">
        <v>119.0</v>
      </c>
      <c r="C68" s="1">
        <v>4.543</v>
      </c>
      <c r="D68" s="1" t="str">
        <f>IFERROR(__xludf.DUMMYFUNCTION("GOOGLETRANSLATE (A68, ""es"", ""en"")"),"Kenya")</f>
        <v>Kenya</v>
      </c>
    </row>
    <row r="69" ht="14.25" customHeight="1">
      <c r="A69" s="1" t="s">
        <v>2460</v>
      </c>
      <c r="B69" s="1">
        <v>64.0</v>
      </c>
      <c r="C69" s="1">
        <v>5.828</v>
      </c>
      <c r="D69" s="1" t="str">
        <f>IFERROR(__xludf.DUMMYFUNCTION("GOOGLETRANSLATE (A69, ""es"", ""en"")"),"Kyrguistan")</f>
        <v>Kyrguistan</v>
      </c>
    </row>
    <row r="70" ht="14.25" customHeight="1">
      <c r="A70" s="1" t="s">
        <v>2461</v>
      </c>
      <c r="B70" s="1">
        <v>114.0</v>
      </c>
      <c r="C70" s="1">
        <v>4.64</v>
      </c>
      <c r="D70" s="1" t="str">
        <f>IFERROR(__xludf.DUMMYFUNCTION("GOOGLETRANSLATE (A70, ""es"", ""en"")"),"Cambodia")</f>
        <v>Cambodia</v>
      </c>
    </row>
    <row r="71" ht="14.25" customHeight="1">
      <c r="A71" s="1" t="s">
        <v>590</v>
      </c>
      <c r="B71" s="1">
        <v>116.0</v>
      </c>
      <c r="C71" s="1">
        <v>4.609</v>
      </c>
      <c r="D71" s="2" t="s">
        <v>590</v>
      </c>
    </row>
    <row r="72" ht="14.25" customHeight="1">
      <c r="A72" s="1" t="s">
        <v>2462</v>
      </c>
      <c r="B72" s="1">
        <v>59.0</v>
      </c>
      <c r="C72" s="1">
        <v>5.935</v>
      </c>
      <c r="D72" s="1" t="str">
        <f>IFERROR(__xludf.DUMMYFUNCTION("GOOGLETRANSLATE (A72, ""es"", ""en"")"),"South Korea")</f>
        <v>South Korea</v>
      </c>
    </row>
    <row r="73" ht="14.25" customHeight="1">
      <c r="A73" s="1" t="s">
        <v>1352</v>
      </c>
      <c r="B73" s="1">
        <v>50.0</v>
      </c>
      <c r="C73" s="1">
        <v>6.106</v>
      </c>
      <c r="D73" s="1" t="str">
        <f>IFERROR(__xludf.DUMMYFUNCTION("GOOGLETRANSLATE (A73, ""es"", ""en"")"),"Kuwait")</f>
        <v>Kuwait</v>
      </c>
    </row>
    <row r="74" ht="14.25" customHeight="1">
      <c r="A74" s="1" t="s">
        <v>2463</v>
      </c>
      <c r="B74" s="1">
        <v>40.0</v>
      </c>
      <c r="C74" s="1">
        <v>6.234</v>
      </c>
      <c r="D74" s="1" t="str">
        <f>IFERROR(__xludf.DUMMYFUNCTION("GOOGLETRANSLATE (A74, ""es"", ""en"")"),"Kazakhstan")</f>
        <v>Kazakhstan</v>
      </c>
    </row>
    <row r="75" ht="14.25" customHeight="1">
      <c r="A75" s="1" t="s">
        <v>1370</v>
      </c>
      <c r="B75" s="1">
        <v>95.0</v>
      </c>
      <c r="C75" s="1">
        <v>5.14</v>
      </c>
      <c r="D75" s="1" t="str">
        <f>IFERROR(__xludf.DUMMYFUNCTION("GOOGLETRANSLATE (A75, ""es"", ""en"")"),"Laos")</f>
        <v>Laos</v>
      </c>
    </row>
    <row r="76" ht="14.25" customHeight="1">
      <c r="A76" s="1" t="s">
        <v>2464</v>
      </c>
      <c r="B76" s="1">
        <v>145.0</v>
      </c>
      <c r="C76" s="1">
        <v>2.955</v>
      </c>
      <c r="D76" s="1" t="str">
        <f>IFERROR(__xludf.DUMMYFUNCTION("GOOGLETRANSLATE (A76, ""es"", ""en"")"),"Lebanon")</f>
        <v>Lebanon</v>
      </c>
    </row>
    <row r="77" ht="14.25" customHeight="1">
      <c r="A77" s="1" t="s">
        <v>2112</v>
      </c>
      <c r="B77" s="1">
        <v>127.0</v>
      </c>
      <c r="C77" s="1">
        <v>4.362</v>
      </c>
      <c r="D77" s="1" t="str">
        <f>IFERROR(__xludf.DUMMYFUNCTION("GOOGLETRANSLATE (A77, ""es"", ""en"")"),"Sri Lanka")</f>
        <v>Sri Lanka</v>
      </c>
    </row>
    <row r="78" ht="14.25" customHeight="1">
      <c r="A78" s="1" t="s">
        <v>1404</v>
      </c>
      <c r="B78" s="1">
        <v>97.0</v>
      </c>
      <c r="C78" s="1">
        <v>5.122</v>
      </c>
      <c r="D78" s="1" t="str">
        <f>IFERROR(__xludf.DUMMYFUNCTION("GOOGLETRANSLATE (A78, ""es"", ""en"")"),"Liberia")</f>
        <v>Liberia</v>
      </c>
    </row>
    <row r="79" ht="14.25" customHeight="1">
      <c r="A79" s="1" t="s">
        <v>2465</v>
      </c>
      <c r="B79" s="1">
        <v>141.0</v>
      </c>
      <c r="C79" s="1">
        <v>3.512</v>
      </c>
      <c r="D79" s="1" t="str">
        <f>IFERROR(__xludf.DUMMYFUNCTION("GOOGLETRANSLATE (A79, ""es"", ""en"")"),"Lesotho")</f>
        <v>Lesotho</v>
      </c>
    </row>
    <row r="80" ht="14.25" customHeight="1">
      <c r="A80" s="1" t="s">
        <v>2466</v>
      </c>
      <c r="B80" s="1">
        <v>34.0</v>
      </c>
      <c r="C80" s="1">
        <v>6.446</v>
      </c>
      <c r="D80" s="1" t="str">
        <f>IFERROR(__xludf.DUMMYFUNCTION("GOOGLETRANSLATE (A80, ""es"", ""en"")"),"Lithuania")</f>
        <v>Lithuania</v>
      </c>
    </row>
    <row r="81" ht="14.25" customHeight="1">
      <c r="A81" s="1" t="s">
        <v>2467</v>
      </c>
      <c r="B81" s="1">
        <v>6.0</v>
      </c>
      <c r="C81" s="1">
        <v>7.404</v>
      </c>
      <c r="D81" s="1" t="str">
        <f>IFERROR(__xludf.DUMMYFUNCTION("GOOGLETRANSLATE (A81, ""es"", ""en"")"),"Luxembourg")</f>
        <v>Luxembourg</v>
      </c>
    </row>
    <row r="82" ht="14.25" customHeight="1">
      <c r="A82" s="1" t="s">
        <v>2468</v>
      </c>
      <c r="B82" s="1">
        <v>42.0</v>
      </c>
      <c r="C82" s="1">
        <v>6.18</v>
      </c>
      <c r="D82" s="1" t="str">
        <f>IFERROR(__xludf.DUMMYFUNCTION("GOOGLETRANSLATE (A82, ""es"", ""en"")"),"Latvia")</f>
        <v>Latvia</v>
      </c>
    </row>
    <row r="83" ht="14.25" customHeight="1">
      <c r="A83" s="1" t="s">
        <v>2469</v>
      </c>
      <c r="B83" s="1">
        <v>86.0</v>
      </c>
      <c r="C83" s="1">
        <v>5.33</v>
      </c>
      <c r="D83" s="1" t="str">
        <f>IFERROR(__xludf.DUMMYFUNCTION("GOOGLETRANSLATE (A83, ""es"", ""en"")"),"Libya")</f>
        <v>Libya</v>
      </c>
    </row>
    <row r="84" ht="14.25" customHeight="1">
      <c r="A84" s="1" t="s">
        <v>2470</v>
      </c>
      <c r="B84" s="1">
        <v>100.0</v>
      </c>
      <c r="C84" s="1">
        <v>5.06</v>
      </c>
      <c r="D84" s="1" t="str">
        <f>IFERROR(__xludf.DUMMYFUNCTION("GOOGLETRANSLATE (A84, ""es"", ""en"")"),"Morocco")</f>
        <v>Morocco</v>
      </c>
    </row>
    <row r="85" ht="14.25" customHeight="1">
      <c r="A85" s="1" t="s">
        <v>2471</v>
      </c>
      <c r="B85" s="1">
        <v>62.0</v>
      </c>
      <c r="C85" s="1">
        <v>5.857</v>
      </c>
      <c r="D85" s="1" t="str">
        <f>IFERROR(__xludf.DUMMYFUNCTION("GOOGLETRANSLATE (A85, ""es"", ""en"")"),"Moldavia")</f>
        <v>Moldavia</v>
      </c>
    </row>
    <row r="86" ht="14.25" customHeight="1">
      <c r="A86" s="1" t="s">
        <v>2472</v>
      </c>
      <c r="B86" s="1">
        <v>75.0</v>
      </c>
      <c r="C86" s="1">
        <v>5.547</v>
      </c>
      <c r="D86" s="1" t="str">
        <f>IFERROR(__xludf.DUMMYFUNCTION("GOOGLETRANSLATE (A86, ""es"", ""en"")"),"Montenegro")</f>
        <v>Montenegro</v>
      </c>
    </row>
    <row r="87" ht="14.25" customHeight="1">
      <c r="A87" s="1" t="s">
        <v>1471</v>
      </c>
      <c r="B87" s="1">
        <v>128.0</v>
      </c>
      <c r="C87" s="1">
        <v>4.339</v>
      </c>
      <c r="D87" s="1" t="str">
        <f>IFERROR(__xludf.DUMMYFUNCTION("GOOGLETRANSLATE (A87, ""es"", ""en"")"),"Madagascar")</f>
        <v>Madagascar</v>
      </c>
    </row>
    <row r="88" ht="14.25" customHeight="1">
      <c r="A88" s="1" t="s">
        <v>2473</v>
      </c>
      <c r="B88" s="1">
        <v>89.0</v>
      </c>
      <c r="C88" s="1">
        <v>5.199</v>
      </c>
      <c r="D88" s="2" t="s">
        <v>2474</v>
      </c>
    </row>
    <row r="89" ht="14.25" customHeight="1">
      <c r="A89" s="1" t="s">
        <v>2475</v>
      </c>
      <c r="B89" s="1">
        <v>123.0</v>
      </c>
      <c r="C89" s="1">
        <v>4.479</v>
      </c>
      <c r="D89" s="1" t="str">
        <f>IFERROR(__xludf.DUMMYFUNCTION("GOOGLETRANSLATE (A89, ""es"", ""en"")"),"Mali")</f>
        <v>Mali</v>
      </c>
    </row>
    <row r="90" ht="14.25" customHeight="1">
      <c r="A90" s="1" t="s">
        <v>2476</v>
      </c>
      <c r="B90" s="1">
        <v>126.0</v>
      </c>
      <c r="C90" s="1">
        <v>4.394</v>
      </c>
      <c r="D90" s="1" t="str">
        <f>IFERROR(__xludf.DUMMYFUNCTION("GOOGLETRANSLATE (A90, ""es"", ""en"")"),"Myanmar")</f>
        <v>Myanmar</v>
      </c>
    </row>
    <row r="91" ht="14.25" customHeight="1">
      <c r="A91" s="1" t="s">
        <v>1618</v>
      </c>
      <c r="B91" s="1">
        <v>68.0</v>
      </c>
      <c r="C91" s="1">
        <v>5.761</v>
      </c>
      <c r="D91" s="1" t="str">
        <f>IFERROR(__xludf.DUMMYFUNCTION("GOOGLETRANSLATE (A91, ""es"", ""en"")"),"Mongolia")</f>
        <v>Mongolia</v>
      </c>
    </row>
    <row r="92" ht="14.25" customHeight="1">
      <c r="A92" s="1" t="s">
        <v>1551</v>
      </c>
      <c r="B92" s="1">
        <v>133.0</v>
      </c>
      <c r="C92" s="1">
        <v>4.153</v>
      </c>
      <c r="D92" s="1" t="str">
        <f>IFERROR(__xludf.DUMMYFUNCTION("GOOGLETRANSLATE (A92, ""es"", ""en"")"),"Mauritania")</f>
        <v>Mauritania</v>
      </c>
    </row>
    <row r="93" ht="14.25" customHeight="1">
      <c r="A93" s="1" t="s">
        <v>1519</v>
      </c>
      <c r="B93" s="1">
        <v>33.0</v>
      </c>
      <c r="C93" s="1">
        <v>6.447</v>
      </c>
      <c r="D93" s="2" t="s">
        <v>1519</v>
      </c>
    </row>
    <row r="94" ht="14.25" customHeight="1">
      <c r="A94" s="1" t="s">
        <v>2477</v>
      </c>
      <c r="B94" s="1">
        <v>52.0</v>
      </c>
      <c r="C94" s="1">
        <v>6.071</v>
      </c>
      <c r="D94" s="1" t="str">
        <f>IFERROR(__xludf.DUMMYFUNCTION("GOOGLETRANSLATE (A94, ""es"", ""en"")"),"Mauricio")</f>
        <v>Mauricio</v>
      </c>
    </row>
    <row r="95" ht="14.25" customHeight="1">
      <c r="A95" s="1" t="s">
        <v>1480</v>
      </c>
      <c r="B95" s="1">
        <v>138.0</v>
      </c>
      <c r="C95" s="1">
        <v>3.75</v>
      </c>
      <c r="D95" s="1" t="str">
        <f>IFERROR(__xludf.DUMMYFUNCTION("GOOGLETRANSLATE (A95, ""es"", ""en"")"),"Malaui")</f>
        <v>Malaui</v>
      </c>
    </row>
    <row r="96" ht="14.25" customHeight="1">
      <c r="A96" s="1" t="s">
        <v>2478</v>
      </c>
      <c r="B96" s="1">
        <v>46.0</v>
      </c>
      <c r="C96" s="1">
        <v>6.128</v>
      </c>
      <c r="D96" s="1" t="str">
        <f>IFERROR(__xludf.DUMMYFUNCTION("GOOGLETRANSLATE (A96, ""es"", ""en"")"),"Mexico")</f>
        <v>Mexico</v>
      </c>
    </row>
    <row r="97" ht="14.25" customHeight="1">
      <c r="A97" s="1" t="s">
        <v>2479</v>
      </c>
      <c r="B97" s="1">
        <v>70.0</v>
      </c>
      <c r="C97" s="1">
        <v>5.711</v>
      </c>
      <c r="D97" s="1" t="str">
        <f>IFERROR(__xludf.DUMMYFUNCTION("GOOGLETRANSLATE (A97, ""es"", ""en"")"),"Malaysia")</f>
        <v>Malaysia</v>
      </c>
    </row>
    <row r="98" ht="14.25" customHeight="1">
      <c r="A98" s="1" t="s">
        <v>1644</v>
      </c>
      <c r="B98" s="1">
        <v>101.0</v>
      </c>
      <c r="C98" s="1">
        <v>5.048</v>
      </c>
      <c r="D98" s="1" t="str">
        <f>IFERROR(__xludf.DUMMYFUNCTION("GOOGLETRANSLATE (A98, ""es"", ""en"")"),"Mozambique")</f>
        <v>Mozambique</v>
      </c>
    </row>
    <row r="99" ht="14.25" customHeight="1">
      <c r="A99" s="1" t="s">
        <v>1650</v>
      </c>
      <c r="B99" s="1">
        <v>124.0</v>
      </c>
      <c r="C99" s="1">
        <v>4.459</v>
      </c>
      <c r="D99" s="1" t="str">
        <f>IFERROR(__xludf.DUMMYFUNCTION("GOOGLETRANSLATE (A99, ""es"", ""en"")"),"Namibia")</f>
        <v>Namibia</v>
      </c>
    </row>
    <row r="100" ht="14.25" customHeight="1">
      <c r="A100" s="1" t="s">
        <v>2480</v>
      </c>
      <c r="B100" s="1">
        <v>104.0</v>
      </c>
      <c r="C100" s="1">
        <v>5.003</v>
      </c>
      <c r="D100" s="1" t="str">
        <f>IFERROR(__xludf.DUMMYFUNCTION("GOOGLETRANSLATE (A100, ""es"", ""en"")"),"Niger")</f>
        <v>Niger</v>
      </c>
    </row>
    <row r="101" ht="14.25" customHeight="1">
      <c r="A101" s="1" t="s">
        <v>1732</v>
      </c>
      <c r="B101" s="1">
        <v>118.0</v>
      </c>
      <c r="C101" s="1">
        <v>4.552</v>
      </c>
      <c r="D101" s="1" t="str">
        <f>IFERROR(__xludf.DUMMYFUNCTION("GOOGLETRANSLATE (A101, ""es"", ""en"")"),"Nigeria")</f>
        <v>Nigeria</v>
      </c>
    </row>
    <row r="102" ht="14.25" customHeight="1">
      <c r="A102" s="1" t="s">
        <v>1712</v>
      </c>
      <c r="B102" s="1">
        <v>45.0</v>
      </c>
      <c r="C102" s="1">
        <v>6.165</v>
      </c>
      <c r="D102" s="1" t="str">
        <f>IFERROR(__xludf.DUMMYFUNCTION("GOOGLETRANSLATE (A102, ""es"", ""en"")"),"Nicaragua")</f>
        <v>Nicaragua</v>
      </c>
    </row>
    <row r="103" ht="14.25" customHeight="1">
      <c r="A103" s="1" t="s">
        <v>2481</v>
      </c>
      <c r="B103" s="1">
        <v>5.0</v>
      </c>
      <c r="C103" s="1">
        <v>7.415</v>
      </c>
      <c r="D103" s="1" t="str">
        <f>IFERROR(__xludf.DUMMYFUNCTION("GOOGLETRANSLATE (A103, ""es"", ""en"")"),"Netherlands")</f>
        <v>Netherlands</v>
      </c>
    </row>
    <row r="104" ht="14.25" customHeight="1">
      <c r="A104" s="1" t="s">
        <v>2482</v>
      </c>
      <c r="B104" s="1">
        <v>8.0</v>
      </c>
      <c r="C104" s="1">
        <v>7.365</v>
      </c>
      <c r="D104" s="1" t="str">
        <f>IFERROR(__xludf.DUMMYFUNCTION("GOOGLETRANSLATE (A104, ""es"", ""en"")"),"Norway")</f>
        <v>Norway</v>
      </c>
    </row>
    <row r="105" ht="14.25" customHeight="1">
      <c r="A105" s="1" t="s">
        <v>1665</v>
      </c>
      <c r="B105" s="1">
        <v>84.0</v>
      </c>
      <c r="C105" s="1">
        <v>5.377</v>
      </c>
      <c r="D105" s="1" t="str">
        <f>IFERROR(__xludf.DUMMYFUNCTION("GOOGLETRANSLATE (A105, ""es"", ""en"")"),"Nepal")</f>
        <v>Nepal</v>
      </c>
    </row>
    <row r="106" ht="14.25" customHeight="1">
      <c r="A106" s="1" t="s">
        <v>2483</v>
      </c>
      <c r="B106" s="1">
        <v>10.0</v>
      </c>
      <c r="C106" s="1">
        <v>7.2</v>
      </c>
      <c r="D106" s="1" t="str">
        <f>IFERROR(__xludf.DUMMYFUNCTION("GOOGLETRANSLATE (A106, ""es"", ""en"")"),"New Zealand")</f>
        <v>New Zealand</v>
      </c>
    </row>
    <row r="107" ht="14.25" customHeight="1">
      <c r="A107" s="1" t="s">
        <v>2484</v>
      </c>
      <c r="B107" s="1">
        <v>37.0</v>
      </c>
      <c r="C107" s="1">
        <v>6.309</v>
      </c>
      <c r="D107" s="1" t="str">
        <f>IFERROR(__xludf.DUMMYFUNCTION("GOOGLETRANSLATE (A107, ""es"", ""en"")"),"Panama")</f>
        <v>Panama</v>
      </c>
    </row>
    <row r="108" ht="14.25" customHeight="1">
      <c r="A108" s="1" t="s">
        <v>2485</v>
      </c>
      <c r="B108" s="1">
        <v>74.0</v>
      </c>
      <c r="C108" s="1">
        <v>5.559</v>
      </c>
      <c r="D108" s="1" t="str">
        <f>IFERROR(__xludf.DUMMYFUNCTION("GOOGLETRANSLATE (A108, ""es"", ""en"")"),"Peru")</f>
        <v>Peru</v>
      </c>
    </row>
    <row r="109" ht="14.25" customHeight="1">
      <c r="A109" s="1" t="s">
        <v>2486</v>
      </c>
      <c r="B109" s="1">
        <v>60.0</v>
      </c>
      <c r="C109" s="1">
        <v>5.904</v>
      </c>
      <c r="D109" s="1" t="str">
        <f>IFERROR(__xludf.DUMMYFUNCTION("GOOGLETRANSLATE (A109, ""es"", ""en"")"),"Philippines")</f>
        <v>Philippines</v>
      </c>
    </row>
    <row r="110" ht="14.25" customHeight="1">
      <c r="A110" s="1" t="s">
        <v>2487</v>
      </c>
      <c r="B110" s="1">
        <v>121.0</v>
      </c>
      <c r="C110" s="1">
        <v>4.516</v>
      </c>
      <c r="D110" s="1" t="str">
        <f>IFERROR(__xludf.DUMMYFUNCTION("GOOGLETRANSLATE (A110, ""es"", ""en"")"),"Pakistan")</f>
        <v>Pakistan</v>
      </c>
    </row>
    <row r="111" ht="14.25" customHeight="1">
      <c r="A111" s="1" t="s">
        <v>2488</v>
      </c>
      <c r="B111" s="1">
        <v>48.0</v>
      </c>
      <c r="C111" s="1">
        <v>6.123</v>
      </c>
      <c r="D111" s="1" t="str">
        <f>IFERROR(__xludf.DUMMYFUNCTION("GOOGLETRANSLATE (A111, ""es"", ""en"")"),"Poland")</f>
        <v>Poland</v>
      </c>
    </row>
    <row r="112" ht="14.25" customHeight="1">
      <c r="A112" s="1" t="s">
        <v>2489</v>
      </c>
      <c r="B112" s="1">
        <v>122.0</v>
      </c>
      <c r="C112" s="1">
        <v>4.483</v>
      </c>
      <c r="D112" s="1" t="str">
        <f>IFERROR(__xludf.DUMMYFUNCTION("GOOGLETRANSLATE (A112, ""es"", ""en"")"),"Palestine state")</f>
        <v>Palestine state</v>
      </c>
    </row>
    <row r="113" ht="14.25" customHeight="1">
      <c r="A113" s="1" t="s">
        <v>1811</v>
      </c>
      <c r="B113" s="1">
        <v>73.0</v>
      </c>
      <c r="C113" s="1">
        <v>5.578</v>
      </c>
      <c r="D113" s="1" t="str">
        <f>IFERROR(__xludf.DUMMYFUNCTION("GOOGLETRANSLATE (A113, ""es"", ""en"")"),"Paraguay")</f>
        <v>Paraguay</v>
      </c>
    </row>
    <row r="114" ht="14.25" customHeight="1">
      <c r="A114" s="1" t="s">
        <v>2490</v>
      </c>
      <c r="B114" s="1">
        <v>28.0</v>
      </c>
      <c r="C114" s="1">
        <v>6.477</v>
      </c>
      <c r="D114" s="1" t="str">
        <f>IFERROR(__xludf.DUMMYFUNCTION("GOOGLETRANSLATE (A114, ""es"", ""en"")"),"Romania")</f>
        <v>Romania</v>
      </c>
    </row>
    <row r="115" ht="14.25" customHeight="1">
      <c r="A115" s="1" t="s">
        <v>2025</v>
      </c>
      <c r="B115" s="1">
        <v>43.0</v>
      </c>
      <c r="C115" s="1">
        <v>6.178</v>
      </c>
      <c r="D115" s="1" t="str">
        <f>IFERROR(__xludf.DUMMYFUNCTION("GOOGLETRANSLATE (A115, ""es"", ""en"")"),"Serbia")</f>
        <v>Serbia</v>
      </c>
    </row>
    <row r="116" ht="14.25" customHeight="1">
      <c r="A116" s="1" t="s">
        <v>2491</v>
      </c>
      <c r="B116" s="1">
        <v>80.0</v>
      </c>
      <c r="C116" s="1">
        <v>5.459</v>
      </c>
      <c r="D116" s="1" t="str">
        <f>IFERROR(__xludf.DUMMYFUNCTION("GOOGLETRANSLATE (A116, ""es"", ""en"")"),"Russia")</f>
        <v>Russia</v>
      </c>
    </row>
    <row r="117" ht="14.25" customHeight="1">
      <c r="A117" s="1" t="s">
        <v>2492</v>
      </c>
      <c r="B117" s="1">
        <v>143.0</v>
      </c>
      <c r="C117" s="1">
        <v>3.268</v>
      </c>
      <c r="D117" s="1" t="str">
        <f>IFERROR(__xludf.DUMMYFUNCTION("GOOGLETRANSLATE (A117, ""es"", ""en"")"),"Rwanda")</f>
        <v>Rwanda</v>
      </c>
    </row>
    <row r="118" ht="14.25" customHeight="1">
      <c r="A118" s="1" t="s">
        <v>2493</v>
      </c>
      <c r="B118" s="1">
        <v>25.0</v>
      </c>
      <c r="C118" s="1">
        <v>6.523</v>
      </c>
      <c r="D118" s="1" t="str">
        <f>IFERROR(__xludf.DUMMYFUNCTION("GOOGLETRANSLATE (A118, ""es"", ""en"")"),"Saudi Arabia")</f>
        <v>Saudi Arabia</v>
      </c>
    </row>
    <row r="119" ht="14.25" customHeight="1">
      <c r="A119" s="1" t="s">
        <v>2494</v>
      </c>
      <c r="B119" s="1">
        <v>7.0</v>
      </c>
      <c r="C119" s="1">
        <v>7.384</v>
      </c>
      <c r="D119" s="1" t="str">
        <f>IFERROR(__xludf.DUMMYFUNCTION("GOOGLETRANSLATE (A119, ""es"", ""en"")"),"Sweden")</f>
        <v>Sweden</v>
      </c>
    </row>
    <row r="120" ht="14.25" customHeight="1">
      <c r="A120" s="1" t="s">
        <v>2495</v>
      </c>
      <c r="B120" s="1">
        <v>27.0</v>
      </c>
      <c r="C120" s="1">
        <v>6.48</v>
      </c>
      <c r="D120" s="1" t="str">
        <f>IFERROR(__xludf.DUMMYFUNCTION("GOOGLETRANSLATE (A120, ""es"", ""en"")"),"Singapore")</f>
        <v>Singapore</v>
      </c>
    </row>
    <row r="121" ht="14.25" customHeight="1">
      <c r="A121" s="1" t="s">
        <v>2496</v>
      </c>
      <c r="B121" s="1">
        <v>22.0</v>
      </c>
      <c r="C121" s="1">
        <v>6.63</v>
      </c>
      <c r="D121" s="1" t="str">
        <f>IFERROR(__xludf.DUMMYFUNCTION("GOOGLETRANSLATE (A121, ""es"", ""en"")"),"Slovenia")</f>
        <v>Slovenia</v>
      </c>
    </row>
    <row r="122" ht="14.25" customHeight="1">
      <c r="A122" s="1" t="s">
        <v>2497</v>
      </c>
      <c r="B122" s="1">
        <v>35.0</v>
      </c>
      <c r="C122" s="1">
        <v>6.391</v>
      </c>
      <c r="D122" s="1" t="str">
        <f>IFERROR(__xludf.DUMMYFUNCTION("GOOGLETRANSLATE (A122, ""es"", ""en"")"),"Slovakia")</f>
        <v>Slovakia</v>
      </c>
    </row>
    <row r="123" ht="14.25" customHeight="1">
      <c r="A123" s="1" t="s">
        <v>2498</v>
      </c>
      <c r="B123" s="1">
        <v>140.0</v>
      </c>
      <c r="C123" s="1">
        <v>3.574</v>
      </c>
      <c r="D123" s="1" t="str">
        <f>IFERROR(__xludf.DUMMYFUNCTION("GOOGLETRANSLATE (A123, ""es"", ""en"")"),"Sierra Leone")</f>
        <v>Sierra Leone</v>
      </c>
    </row>
    <row r="124" ht="14.25" customHeight="1">
      <c r="A124" s="1" t="s">
        <v>2015</v>
      </c>
      <c r="B124" s="1">
        <v>103.0</v>
      </c>
      <c r="C124" s="1">
        <v>5.046</v>
      </c>
      <c r="D124" s="1" t="str">
        <f>IFERROR(__xludf.DUMMYFUNCTION("GOOGLETRANSLATE (A124, ""es"", ""en"")"),"Senegal")</f>
        <v>Senegal</v>
      </c>
    </row>
    <row r="125" ht="14.25" customHeight="1">
      <c r="A125" s="1" t="s">
        <v>788</v>
      </c>
      <c r="B125" s="1">
        <v>49.0</v>
      </c>
      <c r="C125" s="1">
        <v>6.12</v>
      </c>
      <c r="D125" s="2" t="s">
        <v>2499</v>
      </c>
    </row>
    <row r="126" ht="14.25" customHeight="1">
      <c r="A126" s="1" t="s">
        <v>2500</v>
      </c>
      <c r="B126" s="1">
        <v>125.0</v>
      </c>
      <c r="C126" s="1">
        <v>4.396</v>
      </c>
      <c r="D126" s="1" t="str">
        <f>IFERROR(__xludf.DUMMYFUNCTION("GOOGLETRANSLATE (A126, ""es"", ""en"")"),"Eswatini")</f>
        <v>Eswatini</v>
      </c>
    </row>
    <row r="127" ht="14.25" customHeight="1">
      <c r="A127" s="1" t="s">
        <v>538</v>
      </c>
      <c r="B127" s="1">
        <v>130.0</v>
      </c>
      <c r="C127" s="1">
        <v>4.251</v>
      </c>
      <c r="D127" s="1" t="str">
        <f>IFERROR(__xludf.DUMMYFUNCTION("GOOGLETRANSLATE (A127, ""es"", ""en"")"),"Chad")</f>
        <v>Chad</v>
      </c>
    </row>
    <row r="128" ht="14.25" customHeight="1">
      <c r="A128" s="1" t="s">
        <v>2207</v>
      </c>
      <c r="B128" s="1">
        <v>135.0</v>
      </c>
      <c r="C128" s="1">
        <v>4.112</v>
      </c>
      <c r="D128" s="1" t="str">
        <f>IFERROR(__xludf.DUMMYFUNCTION("GOOGLETRANSLATE (A128, ""es"", ""en"")"),"Togo")</f>
        <v>Togo</v>
      </c>
    </row>
    <row r="129" ht="14.25" customHeight="1">
      <c r="A129" s="1" t="s">
        <v>2501</v>
      </c>
      <c r="B129" s="1">
        <v>61.0</v>
      </c>
      <c r="C129" s="1">
        <v>5.891</v>
      </c>
      <c r="D129" s="1" t="str">
        <f>IFERROR(__xludf.DUMMYFUNCTION("GOOGLETRANSLATE (A129, ""es"", ""en"")"),"Thailand")</f>
        <v>Thailand</v>
      </c>
    </row>
    <row r="130" ht="14.25" customHeight="1">
      <c r="A130" s="1" t="s">
        <v>2502</v>
      </c>
      <c r="B130" s="1">
        <v>83.0</v>
      </c>
      <c r="C130" s="1">
        <v>5.377</v>
      </c>
      <c r="D130" s="1" t="str">
        <f>IFERROR(__xludf.DUMMYFUNCTION("GOOGLETRANSLATE (A130, ""es"", ""en"")"),"Tayikistan")</f>
        <v>Tayikistan</v>
      </c>
    </row>
    <row r="131" ht="14.25" customHeight="1">
      <c r="A131" s="1" t="s">
        <v>2503</v>
      </c>
      <c r="B131" s="1">
        <v>78.0</v>
      </c>
      <c r="C131" s="1">
        <v>5.474</v>
      </c>
      <c r="D131" s="1" t="str">
        <f>IFERROR(__xludf.DUMMYFUNCTION("GOOGLETRANSLATE (A131, ""es"", ""en"")"),"Turkmenistan")</f>
        <v>Turkmenistan</v>
      </c>
    </row>
    <row r="132" ht="14.25" customHeight="1">
      <c r="A132" s="1" t="s">
        <v>2504</v>
      </c>
      <c r="B132" s="1">
        <v>120.0</v>
      </c>
      <c r="C132" s="1">
        <v>4.516</v>
      </c>
      <c r="D132" s="1" t="str">
        <f>IFERROR(__xludf.DUMMYFUNCTION("GOOGLETRANSLATE (A132, ""es"", ""en"")"),"Tunisia")</f>
        <v>Tunisia</v>
      </c>
    </row>
    <row r="133" ht="14.25" customHeight="1">
      <c r="A133" s="1" t="s">
        <v>2505</v>
      </c>
      <c r="B133" s="1">
        <v>112.0</v>
      </c>
      <c r="C133" s="1">
        <v>4.744</v>
      </c>
      <c r="D133" s="1" t="str">
        <f>IFERROR(__xludf.DUMMYFUNCTION("GOOGLETRANSLATE (A133, ""es"", ""en"")"),"Türkiye")</f>
        <v>Türkiye</v>
      </c>
    </row>
    <row r="134" ht="14.25" customHeight="1">
      <c r="A134" s="1" t="s">
        <v>2173</v>
      </c>
      <c r="B134" s="1">
        <v>26.0</v>
      </c>
      <c r="C134" s="1">
        <v>6.512</v>
      </c>
      <c r="D134" s="1" t="str">
        <f>IFERROR(__xludf.DUMMYFUNCTION("GOOGLETRANSLATE (A134, ""es"", ""en"")"),"Taiwan")</f>
        <v>Taiwan</v>
      </c>
    </row>
    <row r="135" ht="14.25" customHeight="1">
      <c r="A135" s="1" t="s">
        <v>2188</v>
      </c>
      <c r="B135" s="1">
        <v>139.0</v>
      </c>
      <c r="C135" s="1">
        <v>3.702</v>
      </c>
      <c r="D135" s="1" t="str">
        <f>IFERROR(__xludf.DUMMYFUNCTION("GOOGLETRANSLATE (A135, ""es"", ""en"")"),"Tanzania")</f>
        <v>Tanzania</v>
      </c>
    </row>
    <row r="136" ht="14.25" customHeight="1">
      <c r="A136" s="1" t="s">
        <v>2506</v>
      </c>
      <c r="B136" s="1">
        <v>98.0</v>
      </c>
      <c r="C136" s="1">
        <v>5.084</v>
      </c>
      <c r="D136" s="1" t="str">
        <f>IFERROR(__xludf.DUMMYFUNCTION("GOOGLETRANSLATE (A136, ""es"", ""en"")"),"Ukraine")</f>
        <v>Ukraine</v>
      </c>
    </row>
    <row r="137" ht="14.25" customHeight="1">
      <c r="A137" s="1" t="s">
        <v>2275</v>
      </c>
      <c r="B137" s="1">
        <v>117.0</v>
      </c>
      <c r="C137" s="1">
        <v>4.603</v>
      </c>
      <c r="D137" s="1" t="str">
        <f>IFERROR(__xludf.DUMMYFUNCTION("GOOGLETRANSLATE (A137, ""es"", ""en"")"),"Uganda")</f>
        <v>Uganda</v>
      </c>
    </row>
    <row r="138" ht="14.25" customHeight="1">
      <c r="A138" s="1" t="s">
        <v>2320</v>
      </c>
      <c r="B138" s="1">
        <v>30.0</v>
      </c>
      <c r="C138" s="1">
        <v>6.474</v>
      </c>
      <c r="D138" s="1" t="str">
        <f>IFERROR(__xludf.DUMMYFUNCTION("GOOGLETRANSLATE (A138, ""es"", ""en"")"),"Uruguay")</f>
        <v>Uruguay</v>
      </c>
    </row>
    <row r="139" ht="14.25" customHeight="1">
      <c r="A139" s="1" t="s">
        <v>2507</v>
      </c>
      <c r="B139" s="1">
        <v>53.0</v>
      </c>
      <c r="C139" s="1">
        <v>6.063</v>
      </c>
      <c r="D139" s="1" t="str">
        <f>IFERROR(__xludf.DUMMYFUNCTION("GOOGLETRANSLATE (A139, ""es"", ""en"")"),"Uzbekistan")</f>
        <v>Uzbekistan</v>
      </c>
    </row>
    <row r="140" ht="14.25" customHeight="1">
      <c r="A140" s="1" t="s">
        <v>2347</v>
      </c>
      <c r="B140" s="1">
        <v>108.0</v>
      </c>
      <c r="C140" s="1">
        <v>4.925</v>
      </c>
      <c r="D140" s="1" t="str">
        <f>IFERROR(__xludf.DUMMYFUNCTION("GOOGLETRANSLATE (A140, ""es"", ""en"")"),"Venezuela")</f>
        <v>Venezuela</v>
      </c>
    </row>
    <row r="141" ht="14.25" customHeight="1">
      <c r="A141" s="2" t="s">
        <v>2357</v>
      </c>
      <c r="B141" s="1">
        <v>77.0</v>
      </c>
      <c r="C141" s="1">
        <v>5.485</v>
      </c>
      <c r="D141" s="1" t="str">
        <f>IFERROR(__xludf.DUMMYFUNCTION("GOOGLETRANSLATE (A141, ""es"", ""en"")"),"Vietnam")</f>
        <v>Vietnam</v>
      </c>
    </row>
    <row r="142" ht="14.25" customHeight="1">
      <c r="A142" s="1" t="s">
        <v>2393</v>
      </c>
      <c r="B142" s="1">
        <v>132.0</v>
      </c>
      <c r="C142" s="1">
        <v>4.197</v>
      </c>
      <c r="D142" s="1" t="str">
        <f>IFERROR(__xludf.DUMMYFUNCTION("GOOGLETRANSLATE (A142, ""es"", ""en"")"),"Yemen")</f>
        <v>Yemen</v>
      </c>
    </row>
    <row r="143" ht="14.25" customHeight="1">
      <c r="A143" s="1" t="s">
        <v>2508</v>
      </c>
      <c r="B143" s="1">
        <v>91.0</v>
      </c>
      <c r="C143" s="1">
        <v>5.194</v>
      </c>
      <c r="D143" s="1" t="str">
        <f>IFERROR(__xludf.DUMMYFUNCTION("GOOGLETRANSLATE (A143, ""es"", ""en"")"),"South Africa")</f>
        <v>South Africa</v>
      </c>
    </row>
    <row r="144" ht="14.25" customHeight="1">
      <c r="A144" s="1" t="s">
        <v>2401</v>
      </c>
      <c r="B144" s="1">
        <v>137.0</v>
      </c>
      <c r="C144" s="1">
        <v>3.76</v>
      </c>
      <c r="D144" s="1" t="str">
        <f>IFERROR(__xludf.DUMMYFUNCTION("GOOGLETRANSLATE (A144, ""es"", ""en"")"),"Zambia")</f>
        <v>Zambia</v>
      </c>
    </row>
    <row r="145" ht="14.25" customHeight="1">
      <c r="A145" s="1" t="s">
        <v>2509</v>
      </c>
      <c r="B145" s="1">
        <v>144.0</v>
      </c>
      <c r="C145" s="1">
        <v>2.995</v>
      </c>
      <c r="D145" s="1" t="str">
        <f>IFERROR(__xludf.DUMMYFUNCTION("GOOGLETRANSLATE (A145, ""es"", ""en"")"),"Zimbabwe")</f>
        <v>Zimbabwe</v>
      </c>
    </row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