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SO-M02\Downloads\"/>
    </mc:Choice>
  </mc:AlternateContent>
  <xr:revisionPtr revIDLastSave="0" documentId="13_ncr:1_{90F0B9FC-398C-4CAE-B241-5696BC0384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arch" sheetId="1" r:id="rId1"/>
    <sheet name="SID" sheetId="2" r:id="rId2"/>
    <sheet name="Alternative Titles" sheetId="3" r:id="rId3"/>
    <sheet name="Apel" sheetId="4" r:id="rId4"/>
    <sheet name="Hassler" sheetId="5" r:id="rId5"/>
    <sheet name="Kittel" sheetId="6" r:id="rId6"/>
    <sheet name="Rein" sheetId="7" r:id="rId7"/>
    <sheet name="Speer" sheetId="8" r:id="rId8"/>
    <sheet name="Weimar" sheetId="9" r:id="rId9"/>
    <sheet name="Zinck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2" i="1" l="1" a="1"/>
  <c r="S52" i="1" s="1"/>
  <c r="T52" i="1" a="1"/>
  <c r="T52" i="1" s="1"/>
  <c r="P52" i="1" a="1"/>
  <c r="P52" i="1" s="1"/>
  <c r="M52" i="1" a="1"/>
  <c r="M52" i="1" s="1"/>
  <c r="J52" i="1" a="1"/>
  <c r="J52" i="1" s="1"/>
  <c r="G52" i="1" a="1"/>
  <c r="G52" i="1" s="1"/>
  <c r="D52" i="1" a="1"/>
  <c r="D52" i="1" s="1"/>
  <c r="A52" i="1" a="1"/>
  <c r="A52" i="1" s="1"/>
  <c r="Q52" i="1" a="1"/>
  <c r="Q52" i="1" s="1"/>
  <c r="N52" i="1" a="1"/>
  <c r="N52" i="1" s="1"/>
  <c r="K52" i="1" a="1"/>
  <c r="K52" i="1" s="1"/>
  <c r="H52" i="1" a="1"/>
  <c r="H52" i="1" s="1"/>
  <c r="E52" i="1" a="1"/>
  <c r="E52" i="1" s="1"/>
  <c r="B52" i="1" a="1"/>
  <c r="B52" i="1" s="1"/>
  <c r="A33" i="1" a="1"/>
  <c r="A33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A34" i="1" a="1"/>
  <c r="A34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A35" i="1" a="1"/>
  <c r="A35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A36" i="1" a="1"/>
  <c r="A36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A37" i="1" a="1"/>
  <c r="A37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A38" i="1" a="1"/>
  <c r="A38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A39" i="1" a="1"/>
  <c r="A39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A40" i="1" a="1"/>
  <c r="A40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G32" i="1" a="1"/>
  <c r="G32" i="1" s="1"/>
  <c r="F32" i="1" a="1"/>
  <c r="F32" i="1" s="1"/>
  <c r="E32" i="1" a="1"/>
  <c r="E32" i="1" s="1"/>
  <c r="D32" i="1" a="1"/>
  <c r="D32" i="1" s="1"/>
  <c r="B32" i="1" a="1"/>
  <c r="B32" i="1" s="1"/>
  <c r="C32" i="1" a="1"/>
  <c r="C32" i="1" s="1"/>
  <c r="A32" i="1" a="1"/>
  <c r="A32" i="1" s="1"/>
  <c r="T163" i="10"/>
  <c r="S163" i="10"/>
  <c r="R163" i="10"/>
  <c r="Q163" i="10"/>
  <c r="H163" i="10"/>
  <c r="D163" i="10"/>
  <c r="C163" i="10"/>
  <c r="A163" i="10"/>
  <c r="T162" i="10"/>
  <c r="S162" i="10"/>
  <c r="R162" i="10"/>
  <c r="Q162" i="10"/>
  <c r="H162" i="10"/>
  <c r="D162" i="10"/>
  <c r="C162" i="10"/>
  <c r="A162" i="10"/>
  <c r="T161" i="10"/>
  <c r="S161" i="10"/>
  <c r="R161" i="10"/>
  <c r="Q161" i="10"/>
  <c r="H161" i="10"/>
  <c r="D161" i="10"/>
  <c r="C161" i="10"/>
  <c r="A161" i="10"/>
  <c r="T160" i="10"/>
  <c r="S160" i="10"/>
  <c r="R160" i="10"/>
  <c r="Q160" i="10"/>
  <c r="H160" i="10"/>
  <c r="D160" i="10"/>
  <c r="C160" i="10"/>
  <c r="A160" i="10"/>
  <c r="T159" i="10"/>
  <c r="S159" i="10"/>
  <c r="R159" i="10"/>
  <c r="Q159" i="10"/>
  <c r="H159" i="10"/>
  <c r="D159" i="10"/>
  <c r="C159" i="10"/>
  <c r="A159" i="10"/>
  <c r="T158" i="10"/>
  <c r="S158" i="10"/>
  <c r="R158" i="10"/>
  <c r="Q158" i="10"/>
  <c r="H158" i="10"/>
  <c r="D158" i="10"/>
  <c r="C158" i="10"/>
  <c r="A158" i="10"/>
  <c r="T157" i="10"/>
  <c r="S157" i="10"/>
  <c r="R157" i="10"/>
  <c r="Q157" i="10"/>
  <c r="H157" i="10"/>
  <c r="D157" i="10"/>
  <c r="C157" i="10"/>
  <c r="A157" i="10"/>
  <c r="T156" i="10"/>
  <c r="S156" i="10"/>
  <c r="R156" i="10"/>
  <c r="Q156" i="10"/>
  <c r="H156" i="10"/>
  <c r="D156" i="10"/>
  <c r="C156" i="10"/>
  <c r="A156" i="10"/>
  <c r="T155" i="10"/>
  <c r="S155" i="10"/>
  <c r="R155" i="10"/>
  <c r="Q155" i="10"/>
  <c r="H155" i="10"/>
  <c r="D155" i="10"/>
  <c r="C155" i="10"/>
  <c r="A155" i="10"/>
  <c r="T154" i="10"/>
  <c r="S154" i="10"/>
  <c r="R154" i="10"/>
  <c r="Q154" i="10"/>
  <c r="H154" i="10"/>
  <c r="D154" i="10"/>
  <c r="C154" i="10"/>
  <c r="A154" i="10"/>
  <c r="T153" i="10"/>
  <c r="S153" i="10"/>
  <c r="R153" i="10"/>
  <c r="Q153" i="10"/>
  <c r="H153" i="10"/>
  <c r="D153" i="10"/>
  <c r="C153" i="10"/>
  <c r="A153" i="10"/>
  <c r="T152" i="10"/>
  <c r="S152" i="10"/>
  <c r="R152" i="10"/>
  <c r="Q152" i="10"/>
  <c r="H152" i="10"/>
  <c r="D152" i="10"/>
  <c r="C152" i="10"/>
  <c r="A152" i="10"/>
  <c r="T151" i="10"/>
  <c r="S151" i="10"/>
  <c r="R151" i="10"/>
  <c r="Q151" i="10"/>
  <c r="H151" i="10"/>
  <c r="D151" i="10"/>
  <c r="C151" i="10"/>
  <c r="A151" i="10"/>
  <c r="T150" i="10"/>
  <c r="S150" i="10"/>
  <c r="R150" i="10"/>
  <c r="Q150" i="10"/>
  <c r="H150" i="10"/>
  <c r="D150" i="10"/>
  <c r="C150" i="10"/>
  <c r="A150" i="10"/>
  <c r="T149" i="10"/>
  <c r="S149" i="10"/>
  <c r="R149" i="10"/>
  <c r="Q149" i="10"/>
  <c r="H149" i="10"/>
  <c r="D149" i="10"/>
  <c r="C149" i="10"/>
  <c r="A149" i="10"/>
  <c r="T148" i="10"/>
  <c r="S148" i="10"/>
  <c r="R148" i="10"/>
  <c r="Q148" i="10"/>
  <c r="H148" i="10"/>
  <c r="D148" i="10"/>
  <c r="C148" i="10"/>
  <c r="A148" i="10"/>
  <c r="T147" i="10"/>
  <c r="S147" i="10"/>
  <c r="R147" i="10"/>
  <c r="Q147" i="10"/>
  <c r="H147" i="10"/>
  <c r="D147" i="10"/>
  <c r="C147" i="10"/>
  <c r="A147" i="10"/>
  <c r="T146" i="10"/>
  <c r="S146" i="10"/>
  <c r="R146" i="10"/>
  <c r="Q146" i="10"/>
  <c r="H146" i="10"/>
  <c r="D146" i="10"/>
  <c r="C146" i="10"/>
  <c r="A146" i="10"/>
  <c r="T145" i="10"/>
  <c r="S145" i="10"/>
  <c r="R145" i="10"/>
  <c r="Q145" i="10"/>
  <c r="H145" i="10"/>
  <c r="D145" i="10"/>
  <c r="C145" i="10"/>
  <c r="A145" i="10"/>
  <c r="T144" i="10"/>
  <c r="S144" i="10"/>
  <c r="R144" i="10"/>
  <c r="Q144" i="10"/>
  <c r="H144" i="10"/>
  <c r="D144" i="10"/>
  <c r="C144" i="10"/>
  <c r="A144" i="10"/>
  <c r="T143" i="10"/>
  <c r="S143" i="10"/>
  <c r="R143" i="10"/>
  <c r="Q143" i="10"/>
  <c r="H143" i="10"/>
  <c r="D143" i="10"/>
  <c r="C143" i="10"/>
  <c r="A143" i="10"/>
  <c r="T142" i="10"/>
  <c r="S142" i="10"/>
  <c r="R142" i="10"/>
  <c r="Q142" i="10"/>
  <c r="H142" i="10"/>
  <c r="D142" i="10"/>
  <c r="C142" i="10"/>
  <c r="A142" i="10"/>
  <c r="T141" i="10"/>
  <c r="S141" i="10"/>
  <c r="R141" i="10"/>
  <c r="Q141" i="10"/>
  <c r="H141" i="10"/>
  <c r="D141" i="10"/>
  <c r="C141" i="10"/>
  <c r="A141" i="10"/>
  <c r="T140" i="10"/>
  <c r="S140" i="10"/>
  <c r="R140" i="10"/>
  <c r="Q140" i="10"/>
  <c r="H140" i="10"/>
  <c r="D140" i="10"/>
  <c r="C140" i="10"/>
  <c r="A140" i="10"/>
  <c r="T139" i="10"/>
  <c r="S139" i="10"/>
  <c r="R139" i="10"/>
  <c r="Q139" i="10"/>
  <c r="H139" i="10"/>
  <c r="D139" i="10"/>
  <c r="C139" i="10"/>
  <c r="A139" i="10"/>
  <c r="T138" i="10"/>
  <c r="S138" i="10"/>
  <c r="R138" i="10"/>
  <c r="Q138" i="10"/>
  <c r="H138" i="10"/>
  <c r="D138" i="10"/>
  <c r="C138" i="10"/>
  <c r="A138" i="10"/>
  <c r="T137" i="10"/>
  <c r="S137" i="10"/>
  <c r="R137" i="10"/>
  <c r="Q137" i="10"/>
  <c r="H137" i="10"/>
  <c r="D137" i="10"/>
  <c r="C137" i="10"/>
  <c r="A137" i="10"/>
  <c r="T136" i="10"/>
  <c r="S136" i="10"/>
  <c r="R136" i="10"/>
  <c r="Q136" i="10"/>
  <c r="H136" i="10"/>
  <c r="D136" i="10"/>
  <c r="C136" i="10"/>
  <c r="A136" i="10"/>
  <c r="T135" i="10"/>
  <c r="S135" i="10"/>
  <c r="R135" i="10"/>
  <c r="Q135" i="10"/>
  <c r="H135" i="10"/>
  <c r="D135" i="10"/>
  <c r="C135" i="10"/>
  <c r="A135" i="10"/>
  <c r="T134" i="10"/>
  <c r="S134" i="10"/>
  <c r="R134" i="10"/>
  <c r="Q134" i="10"/>
  <c r="H134" i="10"/>
  <c r="D134" i="10"/>
  <c r="C134" i="10"/>
  <c r="A134" i="10"/>
  <c r="T133" i="10"/>
  <c r="S133" i="10"/>
  <c r="R133" i="10"/>
  <c r="Q133" i="10"/>
  <c r="H133" i="10"/>
  <c r="D133" i="10"/>
  <c r="C133" i="10"/>
  <c r="A133" i="10"/>
  <c r="T132" i="10"/>
  <c r="S132" i="10"/>
  <c r="R132" i="10"/>
  <c r="Q132" i="10"/>
  <c r="H132" i="10"/>
  <c r="D132" i="10"/>
  <c r="C132" i="10"/>
  <c r="A132" i="10"/>
  <c r="T131" i="10"/>
  <c r="S131" i="10"/>
  <c r="R131" i="10"/>
  <c r="Q131" i="10"/>
  <c r="H131" i="10"/>
  <c r="D131" i="10"/>
  <c r="C131" i="10"/>
  <c r="A131" i="10"/>
  <c r="T130" i="10"/>
  <c r="S130" i="10"/>
  <c r="R130" i="10"/>
  <c r="Q130" i="10"/>
  <c r="H130" i="10"/>
  <c r="D130" i="10"/>
  <c r="C130" i="10"/>
  <c r="A130" i="10"/>
  <c r="T129" i="10"/>
  <c r="S129" i="10"/>
  <c r="R129" i="10"/>
  <c r="Q129" i="10"/>
  <c r="H129" i="10"/>
  <c r="D129" i="10"/>
  <c r="C129" i="10"/>
  <c r="A129" i="10"/>
  <c r="T128" i="10"/>
  <c r="S128" i="10"/>
  <c r="R128" i="10"/>
  <c r="Q128" i="10"/>
  <c r="H128" i="10"/>
  <c r="D128" i="10"/>
  <c r="C128" i="10"/>
  <c r="A128" i="10"/>
  <c r="T127" i="10"/>
  <c r="S127" i="10"/>
  <c r="R127" i="10"/>
  <c r="Q127" i="10"/>
  <c r="H127" i="10"/>
  <c r="D127" i="10"/>
  <c r="C127" i="10"/>
  <c r="A127" i="10"/>
  <c r="T126" i="10"/>
  <c r="S126" i="10"/>
  <c r="R126" i="10"/>
  <c r="Q126" i="10"/>
  <c r="H126" i="10"/>
  <c r="D126" i="10"/>
  <c r="C126" i="10"/>
  <c r="A126" i="10"/>
  <c r="T125" i="10"/>
  <c r="S125" i="10"/>
  <c r="R125" i="10"/>
  <c r="Q125" i="10"/>
  <c r="H125" i="10"/>
  <c r="D125" i="10"/>
  <c r="C125" i="10"/>
  <c r="A125" i="10"/>
  <c r="T124" i="10"/>
  <c r="S124" i="10"/>
  <c r="R124" i="10"/>
  <c r="Q124" i="10"/>
  <c r="H124" i="10"/>
  <c r="D124" i="10"/>
  <c r="C124" i="10"/>
  <c r="A124" i="10"/>
  <c r="T123" i="10"/>
  <c r="S123" i="10"/>
  <c r="R123" i="10"/>
  <c r="Q123" i="10"/>
  <c r="H123" i="10"/>
  <c r="D123" i="10"/>
  <c r="C123" i="10"/>
  <c r="A123" i="10"/>
  <c r="T122" i="10"/>
  <c r="S122" i="10"/>
  <c r="R122" i="10"/>
  <c r="Q122" i="10"/>
  <c r="H122" i="10"/>
  <c r="D122" i="10"/>
  <c r="C122" i="10"/>
  <c r="A122" i="10"/>
  <c r="T121" i="10"/>
  <c r="S121" i="10"/>
  <c r="R121" i="10"/>
  <c r="Q121" i="10"/>
  <c r="H121" i="10"/>
  <c r="D121" i="10"/>
  <c r="C121" i="10"/>
  <c r="A121" i="10"/>
  <c r="T120" i="10"/>
  <c r="S120" i="10"/>
  <c r="R120" i="10"/>
  <c r="Q120" i="10"/>
  <c r="H120" i="10"/>
  <c r="D120" i="10"/>
  <c r="C120" i="10"/>
  <c r="A120" i="10"/>
  <c r="T119" i="10"/>
  <c r="S119" i="10"/>
  <c r="R119" i="10"/>
  <c r="Q119" i="10"/>
  <c r="H119" i="10"/>
  <c r="D119" i="10"/>
  <c r="C119" i="10"/>
  <c r="A119" i="10"/>
  <c r="T118" i="10"/>
  <c r="S118" i="10"/>
  <c r="R118" i="10"/>
  <c r="Q118" i="10"/>
  <c r="H118" i="10"/>
  <c r="D118" i="10"/>
  <c r="C118" i="10"/>
  <c r="A118" i="10"/>
  <c r="T117" i="10"/>
  <c r="S117" i="10"/>
  <c r="R117" i="10"/>
  <c r="Q117" i="10"/>
  <c r="H117" i="10"/>
  <c r="D117" i="10"/>
  <c r="C117" i="10"/>
  <c r="A117" i="10"/>
  <c r="T116" i="10"/>
  <c r="S116" i="10"/>
  <c r="R116" i="10"/>
  <c r="Q116" i="10"/>
  <c r="H116" i="10"/>
  <c r="D116" i="10"/>
  <c r="C116" i="10"/>
  <c r="A116" i="10"/>
  <c r="T115" i="10"/>
  <c r="S115" i="10"/>
  <c r="R115" i="10"/>
  <c r="Q115" i="10"/>
  <c r="H115" i="10"/>
  <c r="D115" i="10"/>
  <c r="C115" i="10"/>
  <c r="A115" i="10"/>
  <c r="T114" i="10"/>
  <c r="S114" i="10"/>
  <c r="R114" i="10"/>
  <c r="Q114" i="10"/>
  <c r="H114" i="10"/>
  <c r="D114" i="10"/>
  <c r="C114" i="10"/>
  <c r="A114" i="10"/>
  <c r="T113" i="10"/>
  <c r="S113" i="10"/>
  <c r="R113" i="10"/>
  <c r="Q113" i="10"/>
  <c r="H113" i="10"/>
  <c r="D113" i="10"/>
  <c r="C113" i="10"/>
  <c r="A113" i="10"/>
  <c r="T112" i="10"/>
  <c r="S112" i="10"/>
  <c r="R112" i="10"/>
  <c r="Q112" i="10"/>
  <c r="H112" i="10"/>
  <c r="D112" i="10"/>
  <c r="C112" i="10"/>
  <c r="A112" i="10"/>
  <c r="T111" i="10"/>
  <c r="S111" i="10"/>
  <c r="R111" i="10"/>
  <c r="Q111" i="10"/>
  <c r="H111" i="10"/>
  <c r="D111" i="10"/>
  <c r="C111" i="10"/>
  <c r="A111" i="10"/>
  <c r="T110" i="10"/>
  <c r="S110" i="10"/>
  <c r="R110" i="10"/>
  <c r="Q110" i="10"/>
  <c r="H110" i="10"/>
  <c r="D110" i="10"/>
  <c r="C110" i="10"/>
  <c r="A110" i="10"/>
  <c r="T109" i="10"/>
  <c r="S109" i="10"/>
  <c r="R109" i="10"/>
  <c r="Q109" i="10"/>
  <c r="H109" i="10"/>
  <c r="D109" i="10"/>
  <c r="C109" i="10"/>
  <c r="A109" i="10"/>
  <c r="T108" i="10"/>
  <c r="S108" i="10"/>
  <c r="R108" i="10"/>
  <c r="Q108" i="10"/>
  <c r="H108" i="10"/>
  <c r="D108" i="10"/>
  <c r="C108" i="10"/>
  <c r="A108" i="10"/>
  <c r="T107" i="10"/>
  <c r="S107" i="10"/>
  <c r="R107" i="10"/>
  <c r="Q107" i="10"/>
  <c r="H107" i="10"/>
  <c r="D107" i="10"/>
  <c r="C107" i="10"/>
  <c r="A107" i="10"/>
  <c r="T106" i="10"/>
  <c r="S106" i="10"/>
  <c r="R106" i="10"/>
  <c r="Q106" i="10"/>
  <c r="H106" i="10"/>
  <c r="D106" i="10"/>
  <c r="C106" i="10"/>
  <c r="A106" i="10"/>
  <c r="T105" i="10"/>
  <c r="S105" i="10"/>
  <c r="R105" i="10"/>
  <c r="Q105" i="10"/>
  <c r="H105" i="10"/>
  <c r="D105" i="10"/>
  <c r="C105" i="10"/>
  <c r="A105" i="10"/>
  <c r="T104" i="10"/>
  <c r="S104" i="10"/>
  <c r="R104" i="10"/>
  <c r="Q104" i="10"/>
  <c r="H104" i="10"/>
  <c r="D104" i="10"/>
  <c r="C104" i="10"/>
  <c r="A104" i="10"/>
  <c r="T103" i="10"/>
  <c r="S103" i="10"/>
  <c r="R103" i="10"/>
  <c r="Q103" i="10"/>
  <c r="H103" i="10"/>
  <c r="D103" i="10"/>
  <c r="C103" i="10"/>
  <c r="A103" i="10"/>
  <c r="T102" i="10"/>
  <c r="S102" i="10"/>
  <c r="R102" i="10"/>
  <c r="Q102" i="10"/>
  <c r="H102" i="10"/>
  <c r="D102" i="10"/>
  <c r="C102" i="10"/>
  <c r="A102" i="10"/>
  <c r="T101" i="10"/>
  <c r="S101" i="10"/>
  <c r="R101" i="10"/>
  <c r="Q101" i="10"/>
  <c r="H101" i="10"/>
  <c r="D101" i="10"/>
  <c r="C101" i="10"/>
  <c r="A101" i="10"/>
  <c r="T100" i="10"/>
  <c r="S100" i="10"/>
  <c r="R100" i="10"/>
  <c r="Q100" i="10"/>
  <c r="H100" i="10"/>
  <c r="D100" i="10"/>
  <c r="C100" i="10"/>
  <c r="A100" i="10"/>
  <c r="T99" i="10"/>
  <c r="S99" i="10"/>
  <c r="R99" i="10"/>
  <c r="Q99" i="10"/>
  <c r="H99" i="10"/>
  <c r="D99" i="10"/>
  <c r="C99" i="10"/>
  <c r="A99" i="10"/>
  <c r="T98" i="10"/>
  <c r="S98" i="10"/>
  <c r="R98" i="10"/>
  <c r="Q98" i="10"/>
  <c r="H98" i="10"/>
  <c r="D98" i="10"/>
  <c r="C98" i="10"/>
  <c r="A98" i="10"/>
  <c r="T97" i="10"/>
  <c r="S97" i="10"/>
  <c r="R97" i="10"/>
  <c r="Q97" i="10"/>
  <c r="H97" i="10"/>
  <c r="D97" i="10"/>
  <c r="C97" i="10"/>
  <c r="A97" i="10"/>
  <c r="T96" i="10"/>
  <c r="S96" i="10"/>
  <c r="R96" i="10"/>
  <c r="Q96" i="10"/>
  <c r="H96" i="10"/>
  <c r="D96" i="10"/>
  <c r="C96" i="10"/>
  <c r="A96" i="10"/>
  <c r="T95" i="10"/>
  <c r="S95" i="10"/>
  <c r="R95" i="10"/>
  <c r="Q95" i="10"/>
  <c r="H95" i="10"/>
  <c r="D95" i="10"/>
  <c r="C95" i="10"/>
  <c r="A95" i="10"/>
  <c r="T94" i="10"/>
  <c r="S94" i="10"/>
  <c r="R94" i="10"/>
  <c r="Q94" i="10"/>
  <c r="H94" i="10"/>
  <c r="D94" i="10"/>
  <c r="C94" i="10"/>
  <c r="A94" i="10"/>
  <c r="T93" i="10"/>
  <c r="S93" i="10"/>
  <c r="R93" i="10"/>
  <c r="Q93" i="10"/>
  <c r="H93" i="10"/>
  <c r="D93" i="10"/>
  <c r="C93" i="10"/>
  <c r="A93" i="10"/>
  <c r="T92" i="10"/>
  <c r="S92" i="10"/>
  <c r="R92" i="10"/>
  <c r="Q92" i="10"/>
  <c r="H92" i="10"/>
  <c r="D92" i="10"/>
  <c r="C92" i="10"/>
  <c r="A92" i="10"/>
  <c r="T91" i="10"/>
  <c r="S91" i="10"/>
  <c r="R91" i="10"/>
  <c r="Q91" i="10"/>
  <c r="H91" i="10"/>
  <c r="D91" i="10"/>
  <c r="C91" i="10"/>
  <c r="A91" i="10"/>
  <c r="T90" i="10"/>
  <c r="S90" i="10"/>
  <c r="R90" i="10"/>
  <c r="Q90" i="10"/>
  <c r="H90" i="10"/>
  <c r="D90" i="10"/>
  <c r="C90" i="10"/>
  <c r="A90" i="10"/>
  <c r="T89" i="10"/>
  <c r="S89" i="10"/>
  <c r="R89" i="10"/>
  <c r="Q89" i="10"/>
  <c r="H89" i="10"/>
  <c r="D89" i="10"/>
  <c r="C89" i="10"/>
  <c r="A89" i="10"/>
  <c r="T88" i="10"/>
  <c r="S88" i="10"/>
  <c r="R88" i="10"/>
  <c r="Q88" i="10"/>
  <c r="H88" i="10"/>
  <c r="D88" i="10"/>
  <c r="C88" i="10"/>
  <c r="A88" i="10"/>
  <c r="T87" i="10"/>
  <c r="S87" i="10"/>
  <c r="R87" i="10"/>
  <c r="Q87" i="10"/>
  <c r="H87" i="10"/>
  <c r="D87" i="10"/>
  <c r="C87" i="10"/>
  <c r="A87" i="10"/>
  <c r="T86" i="10"/>
  <c r="S86" i="10"/>
  <c r="R86" i="10"/>
  <c r="Q86" i="10"/>
  <c r="H86" i="10"/>
  <c r="D86" i="10"/>
  <c r="C86" i="10"/>
  <c r="A86" i="10"/>
  <c r="T85" i="10"/>
  <c r="S85" i="10"/>
  <c r="R85" i="10"/>
  <c r="Q85" i="10"/>
  <c r="H85" i="10"/>
  <c r="D85" i="10"/>
  <c r="C85" i="10"/>
  <c r="A85" i="10"/>
  <c r="T84" i="10"/>
  <c r="S84" i="10"/>
  <c r="R84" i="10"/>
  <c r="Q84" i="10"/>
  <c r="H84" i="10"/>
  <c r="D84" i="10"/>
  <c r="C84" i="10"/>
  <c r="A84" i="10"/>
  <c r="T83" i="10"/>
  <c r="S83" i="10"/>
  <c r="R83" i="10"/>
  <c r="Q83" i="10"/>
  <c r="H83" i="10"/>
  <c r="D83" i="10"/>
  <c r="C83" i="10"/>
  <c r="A83" i="10"/>
  <c r="T82" i="10"/>
  <c r="S82" i="10"/>
  <c r="R82" i="10"/>
  <c r="Q82" i="10"/>
  <c r="H82" i="10"/>
  <c r="D82" i="10"/>
  <c r="C82" i="10"/>
  <c r="A82" i="10"/>
  <c r="T81" i="10"/>
  <c r="S81" i="10"/>
  <c r="R81" i="10"/>
  <c r="Q81" i="10"/>
  <c r="H81" i="10"/>
  <c r="D81" i="10"/>
  <c r="C81" i="10"/>
  <c r="A81" i="10"/>
  <c r="T80" i="10"/>
  <c r="S80" i="10"/>
  <c r="R80" i="10"/>
  <c r="Q80" i="10"/>
  <c r="H80" i="10"/>
  <c r="D80" i="10"/>
  <c r="C80" i="10"/>
  <c r="A80" i="10"/>
  <c r="T79" i="10"/>
  <c r="S79" i="10"/>
  <c r="R79" i="10"/>
  <c r="Q79" i="10"/>
  <c r="H79" i="10"/>
  <c r="D79" i="10"/>
  <c r="C79" i="10"/>
  <c r="A79" i="10"/>
  <c r="T78" i="10"/>
  <c r="S78" i="10"/>
  <c r="R78" i="10"/>
  <c r="Q78" i="10"/>
  <c r="H78" i="10"/>
  <c r="D78" i="10"/>
  <c r="C78" i="10"/>
  <c r="A78" i="10"/>
  <c r="T77" i="10"/>
  <c r="S77" i="10"/>
  <c r="R77" i="10"/>
  <c r="Q77" i="10"/>
  <c r="H77" i="10"/>
  <c r="D77" i="10"/>
  <c r="C77" i="10"/>
  <c r="A77" i="10"/>
  <c r="T76" i="10"/>
  <c r="S76" i="10"/>
  <c r="R76" i="10"/>
  <c r="Q76" i="10"/>
  <c r="H76" i="10"/>
  <c r="D76" i="10"/>
  <c r="C76" i="10"/>
  <c r="A76" i="10"/>
  <c r="T75" i="10"/>
  <c r="S75" i="10"/>
  <c r="R75" i="10"/>
  <c r="Q75" i="10"/>
  <c r="H75" i="10"/>
  <c r="D75" i="10"/>
  <c r="C75" i="10"/>
  <c r="A75" i="10"/>
  <c r="T74" i="10"/>
  <c r="S74" i="10"/>
  <c r="R74" i="10"/>
  <c r="Q74" i="10"/>
  <c r="H74" i="10"/>
  <c r="D74" i="10"/>
  <c r="C74" i="10"/>
  <c r="A74" i="10"/>
  <c r="T73" i="10"/>
  <c r="S73" i="10"/>
  <c r="R73" i="10"/>
  <c r="Q73" i="10"/>
  <c r="H73" i="10"/>
  <c r="D73" i="10"/>
  <c r="C73" i="10"/>
  <c r="A73" i="10"/>
  <c r="T72" i="10"/>
  <c r="S72" i="10"/>
  <c r="R72" i="10"/>
  <c r="Q72" i="10"/>
  <c r="H72" i="10"/>
  <c r="D72" i="10"/>
  <c r="C72" i="10"/>
  <c r="A72" i="10"/>
  <c r="T71" i="10"/>
  <c r="S71" i="10"/>
  <c r="R71" i="10"/>
  <c r="Q71" i="10"/>
  <c r="H71" i="10"/>
  <c r="D71" i="10"/>
  <c r="C71" i="10"/>
  <c r="A71" i="10"/>
  <c r="T70" i="10"/>
  <c r="S70" i="10"/>
  <c r="R70" i="10"/>
  <c r="Q70" i="10"/>
  <c r="H70" i="10"/>
  <c r="D70" i="10"/>
  <c r="C70" i="10"/>
  <c r="A70" i="10"/>
  <c r="T69" i="10"/>
  <c r="S69" i="10"/>
  <c r="R69" i="10"/>
  <c r="Q69" i="10"/>
  <c r="H69" i="10"/>
  <c r="D69" i="10"/>
  <c r="C69" i="10"/>
  <c r="A69" i="10"/>
  <c r="T68" i="10"/>
  <c r="S68" i="10"/>
  <c r="R68" i="10"/>
  <c r="Q68" i="10"/>
  <c r="H68" i="10"/>
  <c r="D68" i="10"/>
  <c r="C68" i="10"/>
  <c r="A68" i="10"/>
  <c r="T67" i="10"/>
  <c r="S67" i="10"/>
  <c r="R67" i="10"/>
  <c r="Q67" i="10"/>
  <c r="H67" i="10"/>
  <c r="D67" i="10"/>
  <c r="C67" i="10"/>
  <c r="A67" i="10"/>
  <c r="T66" i="10"/>
  <c r="S66" i="10"/>
  <c r="R66" i="10"/>
  <c r="Q66" i="10"/>
  <c r="H66" i="10"/>
  <c r="D66" i="10"/>
  <c r="C66" i="10"/>
  <c r="A66" i="10"/>
  <c r="T65" i="10"/>
  <c r="S65" i="10"/>
  <c r="R65" i="10"/>
  <c r="Q65" i="10"/>
  <c r="H65" i="10"/>
  <c r="D65" i="10"/>
  <c r="C65" i="10"/>
  <c r="A65" i="10"/>
  <c r="T64" i="10"/>
  <c r="S64" i="10"/>
  <c r="R64" i="10"/>
  <c r="Q64" i="10"/>
  <c r="H64" i="10"/>
  <c r="D64" i="10"/>
  <c r="C64" i="10"/>
  <c r="A64" i="10"/>
  <c r="T63" i="10"/>
  <c r="S63" i="10"/>
  <c r="R63" i="10"/>
  <c r="Q63" i="10"/>
  <c r="H63" i="10"/>
  <c r="D63" i="10"/>
  <c r="C63" i="10"/>
  <c r="A63" i="10"/>
  <c r="T62" i="10"/>
  <c r="S62" i="10"/>
  <c r="R62" i="10"/>
  <c r="Q62" i="10"/>
  <c r="H62" i="10"/>
  <c r="D62" i="10"/>
  <c r="C62" i="10"/>
  <c r="A62" i="10"/>
  <c r="T61" i="10"/>
  <c r="S61" i="10"/>
  <c r="R61" i="10"/>
  <c r="Q61" i="10"/>
  <c r="H61" i="10"/>
  <c r="D61" i="10"/>
  <c r="C61" i="10"/>
  <c r="A61" i="10"/>
  <c r="T60" i="10"/>
  <c r="S60" i="10"/>
  <c r="R60" i="10"/>
  <c r="Q60" i="10"/>
  <c r="H60" i="10"/>
  <c r="D60" i="10"/>
  <c r="C60" i="10"/>
  <c r="A60" i="10"/>
  <c r="T59" i="10"/>
  <c r="S59" i="10"/>
  <c r="R59" i="10"/>
  <c r="Q59" i="10"/>
  <c r="H59" i="10"/>
  <c r="D59" i="10"/>
  <c r="C59" i="10"/>
  <c r="A59" i="10"/>
  <c r="T58" i="10"/>
  <c r="S58" i="10"/>
  <c r="R58" i="10"/>
  <c r="Q58" i="10"/>
  <c r="H58" i="10"/>
  <c r="D58" i="10"/>
  <c r="C58" i="10"/>
  <c r="A58" i="10"/>
  <c r="T57" i="10"/>
  <c r="S57" i="10"/>
  <c r="R57" i="10"/>
  <c r="Q57" i="10"/>
  <c r="H57" i="10"/>
  <c r="D57" i="10"/>
  <c r="C57" i="10"/>
  <c r="A57" i="10"/>
  <c r="T56" i="10"/>
  <c r="S56" i="10"/>
  <c r="R56" i="10"/>
  <c r="Q56" i="10"/>
  <c r="H56" i="10"/>
  <c r="D56" i="10"/>
  <c r="C56" i="10"/>
  <c r="A56" i="10"/>
  <c r="T55" i="10"/>
  <c r="S55" i="10"/>
  <c r="R55" i="10"/>
  <c r="Q55" i="10"/>
  <c r="H55" i="10"/>
  <c r="D55" i="10"/>
  <c r="C55" i="10"/>
  <c r="A55" i="10"/>
  <c r="T54" i="10"/>
  <c r="S54" i="10"/>
  <c r="R54" i="10"/>
  <c r="Q54" i="10"/>
  <c r="H54" i="10"/>
  <c r="D54" i="10"/>
  <c r="C54" i="10"/>
  <c r="A54" i="10"/>
  <c r="T53" i="10"/>
  <c r="S53" i="10"/>
  <c r="R53" i="10"/>
  <c r="Q53" i="10"/>
  <c r="H53" i="10"/>
  <c r="D53" i="10"/>
  <c r="C53" i="10"/>
  <c r="A53" i="10"/>
  <c r="T52" i="10"/>
  <c r="S52" i="10"/>
  <c r="R52" i="10"/>
  <c r="Q52" i="10"/>
  <c r="H52" i="10"/>
  <c r="D52" i="10"/>
  <c r="C52" i="10"/>
  <c r="A52" i="10"/>
  <c r="T51" i="10"/>
  <c r="S51" i="10"/>
  <c r="R51" i="10"/>
  <c r="Q51" i="10"/>
  <c r="H51" i="10"/>
  <c r="D51" i="10"/>
  <c r="C51" i="10"/>
  <c r="A51" i="10"/>
  <c r="T50" i="10"/>
  <c r="S50" i="10"/>
  <c r="R50" i="10"/>
  <c r="Q50" i="10"/>
  <c r="H50" i="10"/>
  <c r="D50" i="10"/>
  <c r="C50" i="10"/>
  <c r="A50" i="10"/>
  <c r="T49" i="10"/>
  <c r="S49" i="10"/>
  <c r="R49" i="10"/>
  <c r="Q49" i="10"/>
  <c r="H49" i="10"/>
  <c r="D49" i="10"/>
  <c r="C49" i="10"/>
  <c r="A49" i="10"/>
  <c r="T48" i="10"/>
  <c r="S48" i="10"/>
  <c r="R48" i="10"/>
  <c r="Q48" i="10"/>
  <c r="H48" i="10"/>
  <c r="D48" i="10"/>
  <c r="C48" i="10"/>
  <c r="A48" i="10"/>
  <c r="T47" i="10"/>
  <c r="S47" i="10"/>
  <c r="R47" i="10"/>
  <c r="Q47" i="10"/>
  <c r="H47" i="10"/>
  <c r="D47" i="10"/>
  <c r="C47" i="10"/>
  <c r="A47" i="10"/>
  <c r="T46" i="10"/>
  <c r="S46" i="10"/>
  <c r="R46" i="10"/>
  <c r="Q46" i="10"/>
  <c r="H46" i="10"/>
  <c r="D46" i="10"/>
  <c r="C46" i="10"/>
  <c r="A46" i="10"/>
  <c r="T45" i="10"/>
  <c r="S45" i="10"/>
  <c r="R45" i="10"/>
  <c r="Q45" i="10"/>
  <c r="H45" i="10"/>
  <c r="D45" i="10"/>
  <c r="C45" i="10"/>
  <c r="A45" i="10"/>
  <c r="T44" i="10"/>
  <c r="S44" i="10"/>
  <c r="R44" i="10"/>
  <c r="Q44" i="10"/>
  <c r="H44" i="10"/>
  <c r="D44" i="10"/>
  <c r="C44" i="10"/>
  <c r="A44" i="10"/>
  <c r="T43" i="10"/>
  <c r="S43" i="10"/>
  <c r="R43" i="10"/>
  <c r="Q43" i="10"/>
  <c r="H43" i="10"/>
  <c r="D43" i="10"/>
  <c r="C43" i="10"/>
  <c r="A43" i="10"/>
  <c r="T42" i="10"/>
  <c r="S42" i="10"/>
  <c r="R42" i="10"/>
  <c r="Q42" i="10"/>
  <c r="H42" i="10"/>
  <c r="D42" i="10"/>
  <c r="C42" i="10"/>
  <c r="A42" i="10"/>
  <c r="T41" i="10"/>
  <c r="S41" i="10"/>
  <c r="R41" i="10"/>
  <c r="Q41" i="10"/>
  <c r="H41" i="10"/>
  <c r="D41" i="10"/>
  <c r="C41" i="10"/>
  <c r="A41" i="10"/>
  <c r="T40" i="10"/>
  <c r="S40" i="10"/>
  <c r="R40" i="10"/>
  <c r="Q40" i="10"/>
  <c r="H40" i="10"/>
  <c r="D40" i="10"/>
  <c r="C40" i="10"/>
  <c r="A40" i="10"/>
  <c r="T39" i="10"/>
  <c r="S39" i="10"/>
  <c r="R39" i="10"/>
  <c r="Q39" i="10"/>
  <c r="H39" i="10"/>
  <c r="D39" i="10"/>
  <c r="C39" i="10"/>
  <c r="A39" i="10"/>
  <c r="T38" i="10"/>
  <c r="S38" i="10"/>
  <c r="R38" i="10"/>
  <c r="Q38" i="10"/>
  <c r="H38" i="10"/>
  <c r="D38" i="10"/>
  <c r="C38" i="10"/>
  <c r="A38" i="10"/>
  <c r="T37" i="10"/>
  <c r="S37" i="10"/>
  <c r="R37" i="10"/>
  <c r="Q37" i="10"/>
  <c r="H37" i="10"/>
  <c r="D37" i="10"/>
  <c r="C37" i="10"/>
  <c r="A37" i="10"/>
  <c r="T36" i="10"/>
  <c r="S36" i="10"/>
  <c r="R36" i="10"/>
  <c r="Q36" i="10"/>
  <c r="H36" i="10"/>
  <c r="D36" i="10"/>
  <c r="C36" i="10"/>
  <c r="A36" i="10"/>
  <c r="T35" i="10"/>
  <c r="S35" i="10"/>
  <c r="R35" i="10"/>
  <c r="Q35" i="10"/>
  <c r="H35" i="10"/>
  <c r="D35" i="10"/>
  <c r="C35" i="10"/>
  <c r="A35" i="10"/>
  <c r="T34" i="10"/>
  <c r="S34" i="10"/>
  <c r="R34" i="10"/>
  <c r="Q34" i="10"/>
  <c r="H34" i="10"/>
  <c r="D34" i="10"/>
  <c r="C34" i="10"/>
  <c r="A34" i="10"/>
  <c r="T33" i="10"/>
  <c r="S33" i="10"/>
  <c r="R33" i="10"/>
  <c r="Q33" i="10"/>
  <c r="H33" i="10"/>
  <c r="D33" i="10"/>
  <c r="C33" i="10"/>
  <c r="A33" i="10"/>
  <c r="T32" i="10"/>
  <c r="S32" i="10"/>
  <c r="R32" i="10"/>
  <c r="Q32" i="10"/>
  <c r="H32" i="10"/>
  <c r="D32" i="10"/>
  <c r="C32" i="10"/>
  <c r="A32" i="10"/>
  <c r="T31" i="10"/>
  <c r="S31" i="10"/>
  <c r="R31" i="10"/>
  <c r="Q31" i="10"/>
  <c r="H31" i="10"/>
  <c r="D31" i="10"/>
  <c r="C31" i="10"/>
  <c r="A31" i="10"/>
  <c r="T30" i="10"/>
  <c r="S30" i="10"/>
  <c r="R30" i="10"/>
  <c r="Q30" i="10"/>
  <c r="H30" i="10"/>
  <c r="D30" i="10"/>
  <c r="C30" i="10"/>
  <c r="A30" i="10"/>
  <c r="T29" i="10"/>
  <c r="S29" i="10"/>
  <c r="R29" i="10"/>
  <c r="Q29" i="10"/>
  <c r="H29" i="10"/>
  <c r="D29" i="10"/>
  <c r="C29" i="10"/>
  <c r="A29" i="10"/>
  <c r="T28" i="10"/>
  <c r="S28" i="10"/>
  <c r="R28" i="10"/>
  <c r="Q28" i="10"/>
  <c r="H28" i="10"/>
  <c r="D28" i="10"/>
  <c r="C28" i="10"/>
  <c r="A28" i="10"/>
  <c r="T27" i="10"/>
  <c r="S27" i="10"/>
  <c r="R27" i="10"/>
  <c r="Q27" i="10"/>
  <c r="H27" i="10"/>
  <c r="D27" i="10"/>
  <c r="C27" i="10"/>
  <c r="A27" i="10"/>
  <c r="T26" i="10"/>
  <c r="S26" i="10"/>
  <c r="R26" i="10"/>
  <c r="Q26" i="10"/>
  <c r="H26" i="10"/>
  <c r="D26" i="10"/>
  <c r="C26" i="10"/>
  <c r="A26" i="10"/>
  <c r="T25" i="10"/>
  <c r="S25" i="10"/>
  <c r="R25" i="10"/>
  <c r="Q25" i="10"/>
  <c r="H25" i="10"/>
  <c r="D25" i="10"/>
  <c r="C25" i="10"/>
  <c r="A25" i="10"/>
  <c r="T24" i="10"/>
  <c r="S24" i="10"/>
  <c r="R24" i="10"/>
  <c r="Q24" i="10"/>
  <c r="H24" i="10"/>
  <c r="D24" i="10"/>
  <c r="C24" i="10"/>
  <c r="A24" i="10"/>
  <c r="T23" i="10"/>
  <c r="S23" i="10"/>
  <c r="R23" i="10"/>
  <c r="Q23" i="10"/>
  <c r="H23" i="10"/>
  <c r="D23" i="10"/>
  <c r="C23" i="10"/>
  <c r="A23" i="10"/>
  <c r="T22" i="10"/>
  <c r="S22" i="10"/>
  <c r="R22" i="10"/>
  <c r="Q22" i="10"/>
  <c r="H22" i="10"/>
  <c r="D22" i="10"/>
  <c r="C22" i="10"/>
  <c r="A22" i="10"/>
  <c r="T21" i="10"/>
  <c r="S21" i="10"/>
  <c r="R21" i="10"/>
  <c r="Q21" i="10"/>
  <c r="H21" i="10"/>
  <c r="D21" i="10"/>
  <c r="C21" i="10"/>
  <c r="A21" i="10"/>
  <c r="T20" i="10"/>
  <c r="S20" i="10"/>
  <c r="R20" i="10"/>
  <c r="Q20" i="10"/>
  <c r="H20" i="10"/>
  <c r="D20" i="10"/>
  <c r="C20" i="10"/>
  <c r="A20" i="10"/>
  <c r="T19" i="10"/>
  <c r="S19" i="10"/>
  <c r="R19" i="10"/>
  <c r="Q19" i="10"/>
  <c r="H19" i="10"/>
  <c r="D19" i="10"/>
  <c r="C19" i="10"/>
  <c r="A19" i="10"/>
  <c r="T18" i="10"/>
  <c r="S18" i="10"/>
  <c r="R18" i="10"/>
  <c r="Q18" i="10"/>
  <c r="H18" i="10"/>
  <c r="D18" i="10"/>
  <c r="C18" i="10"/>
  <c r="A18" i="10"/>
  <c r="T17" i="10"/>
  <c r="S17" i="10"/>
  <c r="R17" i="10"/>
  <c r="Q17" i="10"/>
  <c r="H17" i="10"/>
  <c r="D17" i="10"/>
  <c r="C17" i="10"/>
  <c r="A17" i="10"/>
  <c r="T16" i="10"/>
  <c r="S16" i="10"/>
  <c r="R16" i="10"/>
  <c r="Q16" i="10"/>
  <c r="H16" i="10"/>
  <c r="D16" i="10"/>
  <c r="C16" i="10"/>
  <c r="A16" i="10"/>
  <c r="T15" i="10"/>
  <c r="S15" i="10"/>
  <c r="R15" i="10"/>
  <c r="Q15" i="10"/>
  <c r="H15" i="10"/>
  <c r="D15" i="10"/>
  <c r="C15" i="10"/>
  <c r="A15" i="10"/>
  <c r="T14" i="10"/>
  <c r="S14" i="10"/>
  <c r="R14" i="10"/>
  <c r="Q14" i="10"/>
  <c r="H14" i="10"/>
  <c r="D14" i="10"/>
  <c r="C14" i="10"/>
  <c r="A14" i="10"/>
  <c r="T13" i="10"/>
  <c r="S13" i="10"/>
  <c r="R13" i="10"/>
  <c r="Q13" i="10"/>
  <c r="H13" i="10"/>
  <c r="D13" i="10"/>
  <c r="C13" i="10"/>
  <c r="A13" i="10"/>
  <c r="T12" i="10"/>
  <c r="S12" i="10"/>
  <c r="R12" i="10"/>
  <c r="Q12" i="10"/>
  <c r="H12" i="10"/>
  <c r="D12" i="10"/>
  <c r="C12" i="10"/>
  <c r="A12" i="10"/>
  <c r="T11" i="10"/>
  <c r="S11" i="10"/>
  <c r="R11" i="10"/>
  <c r="Q11" i="10"/>
  <c r="H11" i="10"/>
  <c r="D11" i="10"/>
  <c r="C11" i="10"/>
  <c r="A11" i="10"/>
  <c r="T10" i="10"/>
  <c r="S10" i="10"/>
  <c r="R10" i="10"/>
  <c r="Q10" i="10"/>
  <c r="H10" i="10"/>
  <c r="D10" i="10"/>
  <c r="C10" i="10"/>
  <c r="A10" i="10"/>
  <c r="T9" i="10"/>
  <c r="S9" i="10"/>
  <c r="R9" i="10"/>
  <c r="Q9" i="10"/>
  <c r="H9" i="10"/>
  <c r="D9" i="10"/>
  <c r="C9" i="10"/>
  <c r="A9" i="10"/>
  <c r="T8" i="10"/>
  <c r="S8" i="10"/>
  <c r="R8" i="10"/>
  <c r="Q8" i="10"/>
  <c r="H8" i="10"/>
  <c r="D8" i="10"/>
  <c r="C8" i="10"/>
  <c r="A8" i="10"/>
  <c r="T7" i="10"/>
  <c r="S7" i="10"/>
  <c r="R7" i="10"/>
  <c r="Q7" i="10"/>
  <c r="H7" i="10"/>
  <c r="D7" i="10"/>
  <c r="C7" i="10"/>
  <c r="A7" i="10"/>
  <c r="T6" i="10"/>
  <c r="S6" i="10"/>
  <c r="R6" i="10"/>
  <c r="Q6" i="10"/>
  <c r="H6" i="10"/>
  <c r="D6" i="10"/>
  <c r="C6" i="10"/>
  <c r="A6" i="10"/>
  <c r="T5" i="10"/>
  <c r="S5" i="10"/>
  <c r="R5" i="10"/>
  <c r="Q5" i="10"/>
  <c r="H5" i="10"/>
  <c r="D5" i="10"/>
  <c r="C5" i="10"/>
  <c r="A5" i="10"/>
  <c r="T4" i="10"/>
  <c r="S4" i="10"/>
  <c r="R4" i="10"/>
  <c r="Q4" i="10"/>
  <c r="H4" i="10"/>
  <c r="D4" i="10"/>
  <c r="C4" i="10"/>
  <c r="A4" i="10"/>
  <c r="T3" i="10"/>
  <c r="S3" i="10"/>
  <c r="R3" i="10"/>
  <c r="Q3" i="10"/>
  <c r="H3" i="10"/>
  <c r="D3" i="10"/>
  <c r="C3" i="10"/>
  <c r="A3" i="10"/>
  <c r="H2" i="10"/>
  <c r="C2" i="10"/>
  <c r="A2" i="10"/>
  <c r="T485" i="9"/>
  <c r="S485" i="9"/>
  <c r="R485" i="9"/>
  <c r="Q485" i="9"/>
  <c r="H485" i="9"/>
  <c r="D485" i="9"/>
  <c r="A485" i="9" s="1"/>
  <c r="T484" i="9"/>
  <c r="S484" i="9"/>
  <c r="R484" i="9"/>
  <c r="Q484" i="9"/>
  <c r="H484" i="9"/>
  <c r="D484" i="9"/>
  <c r="A484" i="9"/>
  <c r="T483" i="9"/>
  <c r="S483" i="9"/>
  <c r="R483" i="9"/>
  <c r="Q483" i="9"/>
  <c r="H483" i="9"/>
  <c r="D483" i="9"/>
  <c r="A483" i="9" s="1"/>
  <c r="T482" i="9"/>
  <c r="S482" i="9"/>
  <c r="R482" i="9"/>
  <c r="Q482" i="9"/>
  <c r="H482" i="9"/>
  <c r="D482" i="9"/>
  <c r="A482" i="9"/>
  <c r="T481" i="9"/>
  <c r="S481" i="9"/>
  <c r="R481" i="9"/>
  <c r="Q481" i="9"/>
  <c r="H481" i="9"/>
  <c r="D481" i="9"/>
  <c r="A481" i="9" s="1"/>
  <c r="T480" i="9"/>
  <c r="S480" i="9"/>
  <c r="R480" i="9"/>
  <c r="Q480" i="9"/>
  <c r="H480" i="9"/>
  <c r="D480" i="9"/>
  <c r="A480" i="9"/>
  <c r="T479" i="9"/>
  <c r="S479" i="9"/>
  <c r="R479" i="9"/>
  <c r="Q479" i="9"/>
  <c r="H479" i="9"/>
  <c r="D479" i="9"/>
  <c r="A479" i="9" s="1"/>
  <c r="T478" i="9"/>
  <c r="S478" i="9"/>
  <c r="R478" i="9"/>
  <c r="Q478" i="9"/>
  <c r="H478" i="9"/>
  <c r="D478" i="9"/>
  <c r="A478" i="9"/>
  <c r="T477" i="9"/>
  <c r="S477" i="9"/>
  <c r="R477" i="9"/>
  <c r="Q477" i="9"/>
  <c r="H477" i="9"/>
  <c r="D477" i="9"/>
  <c r="A477" i="9" s="1"/>
  <c r="T476" i="9"/>
  <c r="S476" i="9"/>
  <c r="R476" i="9"/>
  <c r="Q476" i="9"/>
  <c r="H476" i="9"/>
  <c r="D476" i="9"/>
  <c r="A476" i="9"/>
  <c r="T475" i="9"/>
  <c r="S475" i="9"/>
  <c r="R475" i="9"/>
  <c r="Q475" i="9"/>
  <c r="H475" i="9"/>
  <c r="D475" i="9"/>
  <c r="A475" i="9" s="1"/>
  <c r="T474" i="9"/>
  <c r="S474" i="9"/>
  <c r="R474" i="9"/>
  <c r="Q474" i="9"/>
  <c r="H474" i="9"/>
  <c r="D474" i="9"/>
  <c r="A474" i="9"/>
  <c r="T473" i="9"/>
  <c r="S473" i="9"/>
  <c r="R473" i="9"/>
  <c r="Q473" i="9"/>
  <c r="H473" i="9"/>
  <c r="D473" i="9"/>
  <c r="A473" i="9" s="1"/>
  <c r="T472" i="9"/>
  <c r="S472" i="9"/>
  <c r="R472" i="9"/>
  <c r="Q472" i="9"/>
  <c r="H472" i="9"/>
  <c r="D472" i="9"/>
  <c r="A472" i="9"/>
  <c r="T471" i="9"/>
  <c r="S471" i="9"/>
  <c r="R471" i="9"/>
  <c r="Q471" i="9"/>
  <c r="H471" i="9"/>
  <c r="D471" i="9"/>
  <c r="A471" i="9" s="1"/>
  <c r="T470" i="9"/>
  <c r="S470" i="9"/>
  <c r="R470" i="9"/>
  <c r="Q470" i="9"/>
  <c r="H470" i="9"/>
  <c r="D470" i="9"/>
  <c r="A470" i="9"/>
  <c r="T469" i="9"/>
  <c r="S469" i="9"/>
  <c r="R469" i="9"/>
  <c r="Q469" i="9"/>
  <c r="H469" i="9"/>
  <c r="D469" i="9"/>
  <c r="A469" i="9" s="1"/>
  <c r="T468" i="9"/>
  <c r="S468" i="9"/>
  <c r="R468" i="9"/>
  <c r="Q468" i="9"/>
  <c r="H468" i="9"/>
  <c r="D468" i="9"/>
  <c r="A468" i="9"/>
  <c r="T467" i="9"/>
  <c r="S467" i="9"/>
  <c r="R467" i="9"/>
  <c r="Q467" i="9"/>
  <c r="H467" i="9"/>
  <c r="D467" i="9"/>
  <c r="A467" i="9" s="1"/>
  <c r="T466" i="9"/>
  <c r="S466" i="9"/>
  <c r="R466" i="9"/>
  <c r="Q466" i="9"/>
  <c r="H466" i="9"/>
  <c r="D466" i="9"/>
  <c r="A466" i="9"/>
  <c r="T465" i="9"/>
  <c r="S465" i="9"/>
  <c r="R465" i="9"/>
  <c r="Q465" i="9"/>
  <c r="H465" i="9"/>
  <c r="D465" i="9"/>
  <c r="A465" i="9" s="1"/>
  <c r="T464" i="9"/>
  <c r="S464" i="9"/>
  <c r="R464" i="9"/>
  <c r="Q464" i="9"/>
  <c r="H464" i="9"/>
  <c r="D464" i="9"/>
  <c r="A464" i="9"/>
  <c r="T463" i="9"/>
  <c r="S463" i="9"/>
  <c r="R463" i="9"/>
  <c r="Q463" i="9"/>
  <c r="H463" i="9"/>
  <c r="D463" i="9"/>
  <c r="A463" i="9" s="1"/>
  <c r="T462" i="9"/>
  <c r="S462" i="9"/>
  <c r="R462" i="9"/>
  <c r="Q462" i="9"/>
  <c r="H462" i="9"/>
  <c r="D462" i="9"/>
  <c r="A462" i="9"/>
  <c r="T461" i="9"/>
  <c r="S461" i="9"/>
  <c r="R461" i="9"/>
  <c r="Q461" i="9"/>
  <c r="H461" i="9"/>
  <c r="D461" i="9"/>
  <c r="A461" i="9" s="1"/>
  <c r="T460" i="9"/>
  <c r="S460" i="9"/>
  <c r="R460" i="9"/>
  <c r="Q460" i="9"/>
  <c r="H460" i="9"/>
  <c r="D460" i="9"/>
  <c r="A460" i="9"/>
  <c r="T459" i="9"/>
  <c r="S459" i="9"/>
  <c r="R459" i="9"/>
  <c r="Q459" i="9"/>
  <c r="H459" i="9"/>
  <c r="D459" i="9"/>
  <c r="A459" i="9" s="1"/>
  <c r="T458" i="9"/>
  <c r="S458" i="9"/>
  <c r="R458" i="9"/>
  <c r="Q458" i="9"/>
  <c r="H458" i="9"/>
  <c r="D458" i="9"/>
  <c r="A458" i="9"/>
  <c r="T457" i="9"/>
  <c r="S457" i="9"/>
  <c r="R457" i="9"/>
  <c r="Q457" i="9"/>
  <c r="H457" i="9"/>
  <c r="D457" i="9"/>
  <c r="A457" i="9" s="1"/>
  <c r="T456" i="9"/>
  <c r="S456" i="9"/>
  <c r="R456" i="9"/>
  <c r="Q456" i="9"/>
  <c r="H456" i="9"/>
  <c r="D456" i="9"/>
  <c r="A456" i="9"/>
  <c r="T455" i="9"/>
  <c r="S455" i="9"/>
  <c r="R455" i="9"/>
  <c r="Q455" i="9"/>
  <c r="H455" i="9"/>
  <c r="D455" i="9"/>
  <c r="A455" i="9" s="1"/>
  <c r="T454" i="9"/>
  <c r="S454" i="9"/>
  <c r="R454" i="9"/>
  <c r="Q454" i="9"/>
  <c r="H454" i="9"/>
  <c r="D454" i="9"/>
  <c r="A454" i="9"/>
  <c r="T453" i="9"/>
  <c r="S453" i="9"/>
  <c r="R453" i="9"/>
  <c r="Q453" i="9"/>
  <c r="H453" i="9"/>
  <c r="D453" i="9"/>
  <c r="A453" i="9" s="1"/>
  <c r="T452" i="9"/>
  <c r="S452" i="9"/>
  <c r="R452" i="9"/>
  <c r="Q452" i="9"/>
  <c r="H452" i="9"/>
  <c r="D452" i="9"/>
  <c r="A452" i="9"/>
  <c r="T451" i="9"/>
  <c r="S451" i="9"/>
  <c r="R451" i="9"/>
  <c r="Q451" i="9"/>
  <c r="H451" i="9"/>
  <c r="D451" i="9"/>
  <c r="A451" i="9" s="1"/>
  <c r="T450" i="9"/>
  <c r="S450" i="9"/>
  <c r="R450" i="9"/>
  <c r="Q450" i="9"/>
  <c r="H450" i="9"/>
  <c r="D450" i="9"/>
  <c r="A450" i="9"/>
  <c r="T449" i="9"/>
  <c r="S449" i="9"/>
  <c r="R449" i="9"/>
  <c r="Q449" i="9"/>
  <c r="H449" i="9"/>
  <c r="D449" i="9"/>
  <c r="A449" i="9" s="1"/>
  <c r="T448" i="9"/>
  <c r="S448" i="9"/>
  <c r="R448" i="9"/>
  <c r="Q448" i="9"/>
  <c r="H448" i="9"/>
  <c r="D448" i="9"/>
  <c r="A448" i="9"/>
  <c r="T447" i="9"/>
  <c r="S447" i="9"/>
  <c r="R447" i="9"/>
  <c r="Q447" i="9"/>
  <c r="H447" i="9"/>
  <c r="D447" i="9"/>
  <c r="A447" i="9" s="1"/>
  <c r="T446" i="9"/>
  <c r="S446" i="9"/>
  <c r="R446" i="9"/>
  <c r="Q446" i="9"/>
  <c r="H446" i="9"/>
  <c r="D446" i="9"/>
  <c r="A446" i="9"/>
  <c r="T445" i="9"/>
  <c r="S445" i="9"/>
  <c r="R445" i="9"/>
  <c r="Q445" i="9"/>
  <c r="H445" i="9"/>
  <c r="D445" i="9"/>
  <c r="A445" i="9" s="1"/>
  <c r="T444" i="9"/>
  <c r="S444" i="9"/>
  <c r="R444" i="9"/>
  <c r="Q444" i="9"/>
  <c r="H444" i="9"/>
  <c r="D444" i="9"/>
  <c r="A444" i="9"/>
  <c r="T443" i="9"/>
  <c r="S443" i="9"/>
  <c r="R443" i="9"/>
  <c r="Q443" i="9"/>
  <c r="H443" i="9"/>
  <c r="D443" i="9"/>
  <c r="A443" i="9" s="1"/>
  <c r="T442" i="9"/>
  <c r="S442" i="9"/>
  <c r="R442" i="9"/>
  <c r="Q442" i="9"/>
  <c r="H442" i="9"/>
  <c r="D442" i="9"/>
  <c r="A442" i="9"/>
  <c r="T441" i="9"/>
  <c r="S441" i="9"/>
  <c r="R441" i="9"/>
  <c r="Q441" i="9"/>
  <c r="H441" i="9"/>
  <c r="D441" i="9"/>
  <c r="A441" i="9" s="1"/>
  <c r="T440" i="9"/>
  <c r="S440" i="9"/>
  <c r="R440" i="9"/>
  <c r="Q440" i="9"/>
  <c r="H440" i="9"/>
  <c r="D440" i="9"/>
  <c r="A440" i="9"/>
  <c r="T439" i="9"/>
  <c r="S439" i="9"/>
  <c r="R439" i="9"/>
  <c r="Q439" i="9"/>
  <c r="H439" i="9"/>
  <c r="D439" i="9"/>
  <c r="A439" i="9" s="1"/>
  <c r="T438" i="9"/>
  <c r="S438" i="9"/>
  <c r="R438" i="9"/>
  <c r="Q438" i="9"/>
  <c r="H438" i="9"/>
  <c r="D438" i="9"/>
  <c r="A438" i="9"/>
  <c r="T437" i="9"/>
  <c r="S437" i="9"/>
  <c r="R437" i="9"/>
  <c r="Q437" i="9"/>
  <c r="H437" i="9"/>
  <c r="D437" i="9"/>
  <c r="A437" i="9" s="1"/>
  <c r="T436" i="9"/>
  <c r="S436" i="9"/>
  <c r="R436" i="9"/>
  <c r="Q436" i="9"/>
  <c r="H436" i="9"/>
  <c r="D436" i="9"/>
  <c r="A436" i="9"/>
  <c r="T435" i="9"/>
  <c r="S435" i="9"/>
  <c r="R435" i="9"/>
  <c r="Q435" i="9"/>
  <c r="H435" i="9"/>
  <c r="D435" i="9"/>
  <c r="A435" i="9" s="1"/>
  <c r="T434" i="9"/>
  <c r="S434" i="9"/>
  <c r="R434" i="9"/>
  <c r="Q434" i="9"/>
  <c r="H434" i="9"/>
  <c r="D434" i="9"/>
  <c r="A434" i="9"/>
  <c r="T433" i="9"/>
  <c r="S433" i="9"/>
  <c r="R433" i="9"/>
  <c r="Q433" i="9"/>
  <c r="H433" i="9"/>
  <c r="D433" i="9"/>
  <c r="A433" i="9" s="1"/>
  <c r="T432" i="9"/>
  <c r="S432" i="9"/>
  <c r="R432" i="9"/>
  <c r="Q432" i="9"/>
  <c r="H432" i="9"/>
  <c r="D432" i="9"/>
  <c r="A432" i="9"/>
  <c r="T431" i="9"/>
  <c r="S431" i="9"/>
  <c r="R431" i="9"/>
  <c r="Q431" i="9"/>
  <c r="H431" i="9"/>
  <c r="D431" i="9"/>
  <c r="A431" i="9" s="1"/>
  <c r="T430" i="9"/>
  <c r="S430" i="9"/>
  <c r="R430" i="9"/>
  <c r="Q430" i="9"/>
  <c r="H430" i="9"/>
  <c r="D430" i="9"/>
  <c r="A430" i="9"/>
  <c r="T429" i="9"/>
  <c r="S429" i="9"/>
  <c r="R429" i="9"/>
  <c r="Q429" i="9"/>
  <c r="H429" i="9"/>
  <c r="D429" i="9"/>
  <c r="A429" i="9" s="1"/>
  <c r="T428" i="9"/>
  <c r="S428" i="9"/>
  <c r="R428" i="9"/>
  <c r="Q428" i="9"/>
  <c r="H428" i="9"/>
  <c r="D428" i="9"/>
  <c r="A428" i="9"/>
  <c r="T427" i="9"/>
  <c r="S427" i="9"/>
  <c r="R427" i="9"/>
  <c r="Q427" i="9"/>
  <c r="H427" i="9"/>
  <c r="D427" i="9"/>
  <c r="A427" i="9" s="1"/>
  <c r="T426" i="9"/>
  <c r="S426" i="9"/>
  <c r="R426" i="9"/>
  <c r="Q426" i="9"/>
  <c r="H426" i="9"/>
  <c r="D426" i="9"/>
  <c r="A426" i="9"/>
  <c r="T425" i="9"/>
  <c r="S425" i="9"/>
  <c r="R425" i="9"/>
  <c r="Q425" i="9"/>
  <c r="H425" i="9"/>
  <c r="D425" i="9"/>
  <c r="A425" i="9" s="1"/>
  <c r="T424" i="9"/>
  <c r="S424" i="9"/>
  <c r="R424" i="9"/>
  <c r="Q424" i="9"/>
  <c r="H424" i="9"/>
  <c r="D424" i="9"/>
  <c r="A424" i="9"/>
  <c r="T423" i="9"/>
  <c r="S423" i="9"/>
  <c r="R423" i="9"/>
  <c r="Q423" i="9"/>
  <c r="H423" i="9"/>
  <c r="D423" i="9"/>
  <c r="A423" i="9" s="1"/>
  <c r="T422" i="9"/>
  <c r="S422" i="9"/>
  <c r="R422" i="9"/>
  <c r="Q422" i="9"/>
  <c r="H422" i="9"/>
  <c r="D422" i="9"/>
  <c r="A422" i="9"/>
  <c r="T421" i="9"/>
  <c r="S421" i="9"/>
  <c r="R421" i="9"/>
  <c r="Q421" i="9"/>
  <c r="H421" i="9"/>
  <c r="D421" i="9"/>
  <c r="A421" i="9" s="1"/>
  <c r="T420" i="9"/>
  <c r="S420" i="9"/>
  <c r="R420" i="9"/>
  <c r="Q420" i="9"/>
  <c r="H420" i="9"/>
  <c r="D420" i="9"/>
  <c r="A420" i="9"/>
  <c r="T419" i="9"/>
  <c r="S419" i="9"/>
  <c r="R419" i="9"/>
  <c r="Q419" i="9"/>
  <c r="H419" i="9"/>
  <c r="D419" i="9"/>
  <c r="A419" i="9" s="1"/>
  <c r="T418" i="9"/>
  <c r="S418" i="9"/>
  <c r="R418" i="9"/>
  <c r="Q418" i="9"/>
  <c r="H418" i="9"/>
  <c r="D418" i="9"/>
  <c r="A418" i="9"/>
  <c r="T417" i="9"/>
  <c r="S417" i="9"/>
  <c r="R417" i="9"/>
  <c r="Q417" i="9"/>
  <c r="H417" i="9"/>
  <c r="D417" i="9"/>
  <c r="A417" i="9" s="1"/>
  <c r="T416" i="9"/>
  <c r="S416" i="9"/>
  <c r="R416" i="9"/>
  <c r="Q416" i="9"/>
  <c r="H416" i="9"/>
  <c r="D416" i="9"/>
  <c r="A416" i="9"/>
  <c r="T415" i="9"/>
  <c r="S415" i="9"/>
  <c r="R415" i="9"/>
  <c r="Q415" i="9"/>
  <c r="H415" i="9"/>
  <c r="D415" i="9"/>
  <c r="A415" i="9" s="1"/>
  <c r="T414" i="9"/>
  <c r="S414" i="9"/>
  <c r="R414" i="9"/>
  <c r="Q414" i="9"/>
  <c r="H414" i="9"/>
  <c r="D414" i="9"/>
  <c r="A414" i="9"/>
  <c r="T413" i="9"/>
  <c r="S413" i="9"/>
  <c r="R413" i="9"/>
  <c r="Q413" i="9"/>
  <c r="H413" i="9"/>
  <c r="D413" i="9"/>
  <c r="A413" i="9" s="1"/>
  <c r="T412" i="9"/>
  <c r="S412" i="9"/>
  <c r="R412" i="9"/>
  <c r="Q412" i="9"/>
  <c r="H412" i="9"/>
  <c r="D412" i="9"/>
  <c r="A412" i="9"/>
  <c r="T411" i="9"/>
  <c r="S411" i="9"/>
  <c r="R411" i="9"/>
  <c r="Q411" i="9"/>
  <c r="H411" i="9"/>
  <c r="D411" i="9"/>
  <c r="A411" i="9" s="1"/>
  <c r="T410" i="9"/>
  <c r="S410" i="9"/>
  <c r="R410" i="9"/>
  <c r="Q410" i="9"/>
  <c r="H410" i="9"/>
  <c r="D410" i="9"/>
  <c r="A410" i="9"/>
  <c r="T409" i="9"/>
  <c r="S409" i="9"/>
  <c r="R409" i="9"/>
  <c r="Q409" i="9"/>
  <c r="H409" i="9"/>
  <c r="D409" i="9"/>
  <c r="A409" i="9" s="1"/>
  <c r="T408" i="9"/>
  <c r="S408" i="9"/>
  <c r="R408" i="9"/>
  <c r="Q408" i="9"/>
  <c r="H408" i="9"/>
  <c r="D408" i="9"/>
  <c r="A408" i="9"/>
  <c r="T407" i="9"/>
  <c r="S407" i="9"/>
  <c r="R407" i="9"/>
  <c r="Q407" i="9"/>
  <c r="H407" i="9"/>
  <c r="D407" i="9"/>
  <c r="A407" i="9" s="1"/>
  <c r="T406" i="9"/>
  <c r="S406" i="9"/>
  <c r="R406" i="9"/>
  <c r="Q406" i="9"/>
  <c r="H406" i="9"/>
  <c r="D406" i="9"/>
  <c r="A406" i="9"/>
  <c r="T405" i="9"/>
  <c r="S405" i="9"/>
  <c r="R405" i="9"/>
  <c r="Q405" i="9"/>
  <c r="H405" i="9"/>
  <c r="D405" i="9"/>
  <c r="A405" i="9" s="1"/>
  <c r="T404" i="9"/>
  <c r="S404" i="9"/>
  <c r="R404" i="9"/>
  <c r="Q404" i="9"/>
  <c r="H404" i="9"/>
  <c r="D404" i="9"/>
  <c r="A404" i="9"/>
  <c r="T403" i="9"/>
  <c r="S403" i="9"/>
  <c r="R403" i="9"/>
  <c r="Q403" i="9"/>
  <c r="H403" i="9"/>
  <c r="D403" i="9"/>
  <c r="A403" i="9" s="1"/>
  <c r="T402" i="9"/>
  <c r="S402" i="9"/>
  <c r="R402" i="9"/>
  <c r="Q402" i="9"/>
  <c r="H402" i="9"/>
  <c r="D402" i="9"/>
  <c r="A402" i="9"/>
  <c r="T401" i="9"/>
  <c r="S401" i="9"/>
  <c r="R401" i="9"/>
  <c r="Q401" i="9"/>
  <c r="H401" i="9"/>
  <c r="D401" i="9"/>
  <c r="A401" i="9" s="1"/>
  <c r="T400" i="9"/>
  <c r="S400" i="9"/>
  <c r="R400" i="9"/>
  <c r="Q400" i="9"/>
  <c r="H400" i="9"/>
  <c r="D400" i="9"/>
  <c r="A400" i="9"/>
  <c r="T399" i="9"/>
  <c r="S399" i="9"/>
  <c r="R399" i="9"/>
  <c r="Q399" i="9"/>
  <c r="H399" i="9"/>
  <c r="D399" i="9"/>
  <c r="A399" i="9" s="1"/>
  <c r="T398" i="9"/>
  <c r="S398" i="9"/>
  <c r="R398" i="9"/>
  <c r="Q398" i="9"/>
  <c r="H398" i="9"/>
  <c r="D398" i="9"/>
  <c r="A398" i="9"/>
  <c r="T397" i="9"/>
  <c r="S397" i="9"/>
  <c r="R397" i="9"/>
  <c r="Q397" i="9"/>
  <c r="H397" i="9"/>
  <c r="D397" i="9"/>
  <c r="A397" i="9" s="1"/>
  <c r="T396" i="9"/>
  <c r="S396" i="9"/>
  <c r="R396" i="9"/>
  <c r="Q396" i="9"/>
  <c r="H396" i="9"/>
  <c r="D396" i="9"/>
  <c r="A396" i="9"/>
  <c r="T395" i="9"/>
  <c r="S395" i="9"/>
  <c r="R395" i="9"/>
  <c r="Q395" i="9"/>
  <c r="H395" i="9"/>
  <c r="D395" i="9"/>
  <c r="A395" i="9" s="1"/>
  <c r="T394" i="9"/>
  <c r="S394" i="9"/>
  <c r="R394" i="9"/>
  <c r="Q394" i="9"/>
  <c r="H394" i="9"/>
  <c r="D394" i="9"/>
  <c r="A394" i="9"/>
  <c r="T393" i="9"/>
  <c r="S393" i="9"/>
  <c r="R393" i="9"/>
  <c r="Q393" i="9"/>
  <c r="H393" i="9"/>
  <c r="D393" i="9"/>
  <c r="A393" i="9" s="1"/>
  <c r="T392" i="9"/>
  <c r="S392" i="9"/>
  <c r="R392" i="9"/>
  <c r="Q392" i="9"/>
  <c r="H392" i="9"/>
  <c r="D392" i="9"/>
  <c r="A392" i="9"/>
  <c r="T391" i="9"/>
  <c r="S391" i="9"/>
  <c r="R391" i="9"/>
  <c r="Q391" i="9"/>
  <c r="H391" i="9"/>
  <c r="D391" i="9"/>
  <c r="A391" i="9" s="1"/>
  <c r="T390" i="9"/>
  <c r="S390" i="9"/>
  <c r="R390" i="9"/>
  <c r="Q390" i="9"/>
  <c r="H390" i="9"/>
  <c r="D390" i="9"/>
  <c r="A390" i="9"/>
  <c r="T389" i="9"/>
  <c r="S389" i="9"/>
  <c r="R389" i="9"/>
  <c r="Q389" i="9"/>
  <c r="H389" i="9"/>
  <c r="D389" i="9"/>
  <c r="A389" i="9" s="1"/>
  <c r="T388" i="9"/>
  <c r="S388" i="9"/>
  <c r="R388" i="9"/>
  <c r="Q388" i="9"/>
  <c r="H388" i="9"/>
  <c r="D388" i="9"/>
  <c r="A388" i="9"/>
  <c r="T387" i="9"/>
  <c r="S387" i="9"/>
  <c r="R387" i="9"/>
  <c r="Q387" i="9"/>
  <c r="H387" i="9"/>
  <c r="D387" i="9"/>
  <c r="A387" i="9" s="1"/>
  <c r="T386" i="9"/>
  <c r="S386" i="9"/>
  <c r="R386" i="9"/>
  <c r="Q386" i="9"/>
  <c r="H386" i="9"/>
  <c r="D386" i="9"/>
  <c r="A386" i="9"/>
  <c r="T385" i="9"/>
  <c r="S385" i="9"/>
  <c r="R385" i="9"/>
  <c r="Q385" i="9"/>
  <c r="H385" i="9"/>
  <c r="D385" i="9"/>
  <c r="A385" i="9" s="1"/>
  <c r="T384" i="9"/>
  <c r="S384" i="9"/>
  <c r="R384" i="9"/>
  <c r="Q384" i="9"/>
  <c r="H384" i="9"/>
  <c r="D384" i="9"/>
  <c r="A384" i="9"/>
  <c r="T383" i="9"/>
  <c r="S383" i="9"/>
  <c r="R383" i="9"/>
  <c r="Q383" i="9"/>
  <c r="H383" i="9"/>
  <c r="D383" i="9"/>
  <c r="A383" i="9" s="1"/>
  <c r="T382" i="9"/>
  <c r="S382" i="9"/>
  <c r="R382" i="9"/>
  <c r="Q382" i="9"/>
  <c r="H382" i="9"/>
  <c r="D382" i="9"/>
  <c r="A382" i="9"/>
  <c r="T381" i="9"/>
  <c r="S381" i="9"/>
  <c r="R381" i="9"/>
  <c r="Q381" i="9"/>
  <c r="H381" i="9"/>
  <c r="D381" i="9"/>
  <c r="A381" i="9" s="1"/>
  <c r="T380" i="9"/>
  <c r="S380" i="9"/>
  <c r="R380" i="9"/>
  <c r="Q380" i="9"/>
  <c r="H380" i="9"/>
  <c r="D380" i="9"/>
  <c r="A380" i="9"/>
  <c r="T379" i="9"/>
  <c r="S379" i="9"/>
  <c r="R379" i="9"/>
  <c r="Q379" i="9"/>
  <c r="H379" i="9"/>
  <c r="D379" i="9"/>
  <c r="A379" i="9" s="1"/>
  <c r="T378" i="9"/>
  <c r="S378" i="9"/>
  <c r="R378" i="9"/>
  <c r="Q378" i="9"/>
  <c r="H378" i="9"/>
  <c r="D378" i="9"/>
  <c r="A378" i="9"/>
  <c r="T377" i="9"/>
  <c r="S377" i="9"/>
  <c r="R377" i="9"/>
  <c r="Q377" i="9"/>
  <c r="H377" i="9"/>
  <c r="D377" i="9"/>
  <c r="A377" i="9" s="1"/>
  <c r="T376" i="9"/>
  <c r="S376" i="9"/>
  <c r="R376" i="9"/>
  <c r="Q376" i="9"/>
  <c r="H376" i="9"/>
  <c r="D376" i="9"/>
  <c r="A376" i="9"/>
  <c r="T375" i="9"/>
  <c r="S375" i="9"/>
  <c r="R375" i="9"/>
  <c r="Q375" i="9"/>
  <c r="H375" i="9"/>
  <c r="D375" i="9"/>
  <c r="A375" i="9" s="1"/>
  <c r="T374" i="9"/>
  <c r="S374" i="9"/>
  <c r="R374" i="9"/>
  <c r="Q374" i="9"/>
  <c r="H374" i="9"/>
  <c r="D374" i="9"/>
  <c r="A374" i="9"/>
  <c r="T373" i="9"/>
  <c r="S373" i="9"/>
  <c r="R373" i="9"/>
  <c r="Q373" i="9"/>
  <c r="H373" i="9"/>
  <c r="D373" i="9"/>
  <c r="A373" i="9" s="1"/>
  <c r="T372" i="9"/>
  <c r="S372" i="9"/>
  <c r="R372" i="9"/>
  <c r="Q372" i="9"/>
  <c r="H372" i="9"/>
  <c r="D372" i="9"/>
  <c r="A372" i="9"/>
  <c r="T371" i="9"/>
  <c r="S371" i="9"/>
  <c r="R371" i="9"/>
  <c r="Q371" i="9"/>
  <c r="H371" i="9"/>
  <c r="D371" i="9"/>
  <c r="A371" i="9" s="1"/>
  <c r="T370" i="9"/>
  <c r="S370" i="9"/>
  <c r="R370" i="9"/>
  <c r="Q370" i="9"/>
  <c r="H370" i="9"/>
  <c r="D370" i="9"/>
  <c r="A370" i="9"/>
  <c r="T369" i="9"/>
  <c r="S369" i="9"/>
  <c r="R369" i="9"/>
  <c r="Q369" i="9"/>
  <c r="H369" i="9"/>
  <c r="D369" i="9"/>
  <c r="A369" i="9" s="1"/>
  <c r="T368" i="9"/>
  <c r="S368" i="9"/>
  <c r="R368" i="9"/>
  <c r="Q368" i="9"/>
  <c r="H368" i="9"/>
  <c r="D368" i="9"/>
  <c r="A368" i="9"/>
  <c r="T367" i="9"/>
  <c r="S367" i="9"/>
  <c r="R367" i="9"/>
  <c r="Q367" i="9"/>
  <c r="H367" i="9"/>
  <c r="D367" i="9"/>
  <c r="A367" i="9" s="1"/>
  <c r="T366" i="9"/>
  <c r="S366" i="9"/>
  <c r="R366" i="9"/>
  <c r="Q366" i="9"/>
  <c r="H366" i="9"/>
  <c r="D366" i="9"/>
  <c r="A366" i="9"/>
  <c r="T365" i="9"/>
  <c r="S365" i="9"/>
  <c r="R365" i="9"/>
  <c r="Q365" i="9"/>
  <c r="H365" i="9"/>
  <c r="D365" i="9"/>
  <c r="A365" i="9" s="1"/>
  <c r="T364" i="9"/>
  <c r="S364" i="9"/>
  <c r="R364" i="9"/>
  <c r="Q364" i="9"/>
  <c r="H364" i="9"/>
  <c r="D364" i="9"/>
  <c r="A364" i="9"/>
  <c r="T363" i="9"/>
  <c r="S363" i="9"/>
  <c r="Q363" i="9"/>
  <c r="H363" i="9"/>
  <c r="A363" i="9"/>
  <c r="T362" i="9"/>
  <c r="S362" i="9"/>
  <c r="R362" i="9"/>
  <c r="Q362" i="9"/>
  <c r="H362" i="9"/>
  <c r="D362" i="9"/>
  <c r="A362" i="9"/>
  <c r="T361" i="9"/>
  <c r="S361" i="9"/>
  <c r="R361" i="9"/>
  <c r="Q361" i="9"/>
  <c r="H361" i="9"/>
  <c r="D361" i="9"/>
  <c r="A361" i="9" s="1"/>
  <c r="T360" i="9"/>
  <c r="S360" i="9"/>
  <c r="R360" i="9"/>
  <c r="Q360" i="9"/>
  <c r="H360" i="9"/>
  <c r="D360" i="9"/>
  <c r="A360" i="9"/>
  <c r="T359" i="9"/>
  <c r="S359" i="9"/>
  <c r="R359" i="9"/>
  <c r="Q359" i="9"/>
  <c r="H359" i="9"/>
  <c r="D359" i="9"/>
  <c r="A359" i="9" s="1"/>
  <c r="T358" i="9"/>
  <c r="S358" i="9"/>
  <c r="R358" i="9"/>
  <c r="Q358" i="9"/>
  <c r="H358" i="9"/>
  <c r="D358" i="9"/>
  <c r="A358" i="9"/>
  <c r="T357" i="9"/>
  <c r="S357" i="9"/>
  <c r="R357" i="9"/>
  <c r="Q357" i="9"/>
  <c r="H357" i="9"/>
  <c r="D357" i="9"/>
  <c r="A357" i="9" s="1"/>
  <c r="T356" i="9"/>
  <c r="S356" i="9"/>
  <c r="R356" i="9"/>
  <c r="Q356" i="9"/>
  <c r="H356" i="9"/>
  <c r="D356" i="9"/>
  <c r="A356" i="9"/>
  <c r="T355" i="9"/>
  <c r="S355" i="9"/>
  <c r="R355" i="9"/>
  <c r="Q355" i="9"/>
  <c r="H355" i="9"/>
  <c r="D355" i="9"/>
  <c r="A355" i="9" s="1"/>
  <c r="T354" i="9"/>
  <c r="S354" i="9"/>
  <c r="R354" i="9"/>
  <c r="Q354" i="9"/>
  <c r="H354" i="9"/>
  <c r="D354" i="9"/>
  <c r="A354" i="9"/>
  <c r="T353" i="9"/>
  <c r="S353" i="9"/>
  <c r="R353" i="9"/>
  <c r="Q353" i="9"/>
  <c r="H353" i="9"/>
  <c r="D353" i="9"/>
  <c r="A353" i="9" s="1"/>
  <c r="T352" i="9"/>
  <c r="S352" i="9"/>
  <c r="R352" i="9"/>
  <c r="Q352" i="9"/>
  <c r="H352" i="9"/>
  <c r="D352" i="9"/>
  <c r="A352" i="9"/>
  <c r="T351" i="9"/>
  <c r="S351" i="9"/>
  <c r="R351" i="9"/>
  <c r="Q351" i="9"/>
  <c r="H351" i="9"/>
  <c r="D351" i="9"/>
  <c r="A351" i="9" s="1"/>
  <c r="T350" i="9"/>
  <c r="S350" i="9"/>
  <c r="R350" i="9"/>
  <c r="Q350" i="9"/>
  <c r="H350" i="9"/>
  <c r="D350" i="9"/>
  <c r="A350" i="9"/>
  <c r="T349" i="9"/>
  <c r="S349" i="9"/>
  <c r="R349" i="9"/>
  <c r="Q349" i="9"/>
  <c r="H349" i="9"/>
  <c r="D349" i="9"/>
  <c r="A349" i="9" s="1"/>
  <c r="T348" i="9"/>
  <c r="S348" i="9"/>
  <c r="R348" i="9"/>
  <c r="Q348" i="9"/>
  <c r="H348" i="9"/>
  <c r="D348" i="9"/>
  <c r="A348" i="9"/>
  <c r="T347" i="9"/>
  <c r="S347" i="9"/>
  <c r="R347" i="9"/>
  <c r="Q347" i="9"/>
  <c r="H347" i="9"/>
  <c r="D347" i="9"/>
  <c r="A347" i="9" s="1"/>
  <c r="T346" i="9"/>
  <c r="S346" i="9"/>
  <c r="R346" i="9"/>
  <c r="Q346" i="9"/>
  <c r="H346" i="9"/>
  <c r="D346" i="9"/>
  <c r="A346" i="9"/>
  <c r="T345" i="9"/>
  <c r="S345" i="9"/>
  <c r="R345" i="9"/>
  <c r="Q345" i="9"/>
  <c r="H345" i="9"/>
  <c r="D345" i="9"/>
  <c r="A345" i="9" s="1"/>
  <c r="T344" i="9"/>
  <c r="S344" i="9"/>
  <c r="R344" i="9"/>
  <c r="Q344" i="9"/>
  <c r="H344" i="9"/>
  <c r="D344" i="9"/>
  <c r="A344" i="9"/>
  <c r="T343" i="9"/>
  <c r="S343" i="9"/>
  <c r="R343" i="9"/>
  <c r="Q343" i="9"/>
  <c r="H343" i="9"/>
  <c r="D343" i="9"/>
  <c r="A343" i="9" s="1"/>
  <c r="T342" i="9"/>
  <c r="S342" i="9"/>
  <c r="R342" i="9"/>
  <c r="Q342" i="9"/>
  <c r="H342" i="9"/>
  <c r="D342" i="9"/>
  <c r="A342" i="9"/>
  <c r="T341" i="9"/>
  <c r="S341" i="9"/>
  <c r="R341" i="9"/>
  <c r="Q341" i="9"/>
  <c r="H341" i="9"/>
  <c r="D341" i="9"/>
  <c r="A341" i="9" s="1"/>
  <c r="T340" i="9"/>
  <c r="S340" i="9"/>
  <c r="R340" i="9"/>
  <c r="Q340" i="9"/>
  <c r="H340" i="9"/>
  <c r="D340" i="9"/>
  <c r="A340" i="9"/>
  <c r="T339" i="9"/>
  <c r="S339" i="9"/>
  <c r="R339" i="9"/>
  <c r="Q339" i="9"/>
  <c r="H339" i="9"/>
  <c r="D339" i="9"/>
  <c r="A339" i="9" s="1"/>
  <c r="T338" i="9"/>
  <c r="S338" i="9"/>
  <c r="R338" i="9"/>
  <c r="Q338" i="9"/>
  <c r="H338" i="9"/>
  <c r="D338" i="9"/>
  <c r="A338" i="9"/>
  <c r="T337" i="9"/>
  <c r="S337" i="9"/>
  <c r="R337" i="9"/>
  <c r="Q337" i="9"/>
  <c r="H337" i="9"/>
  <c r="D337" i="9"/>
  <c r="A337" i="9" s="1"/>
  <c r="T336" i="9"/>
  <c r="S336" i="9"/>
  <c r="R336" i="9"/>
  <c r="Q336" i="9"/>
  <c r="H336" i="9"/>
  <c r="D336" i="9"/>
  <c r="A336" i="9"/>
  <c r="T335" i="9"/>
  <c r="S335" i="9"/>
  <c r="R335" i="9"/>
  <c r="Q335" i="9"/>
  <c r="H335" i="9"/>
  <c r="D335" i="9"/>
  <c r="A335" i="9" s="1"/>
  <c r="T334" i="9"/>
  <c r="S334" i="9"/>
  <c r="R334" i="9"/>
  <c r="Q334" i="9"/>
  <c r="H334" i="9"/>
  <c r="D334" i="9"/>
  <c r="A334" i="9"/>
  <c r="T333" i="9"/>
  <c r="S333" i="9"/>
  <c r="R333" i="9"/>
  <c r="Q333" i="9"/>
  <c r="H333" i="9"/>
  <c r="D333" i="9"/>
  <c r="A333" i="9" s="1"/>
  <c r="T332" i="9"/>
  <c r="S332" i="9"/>
  <c r="R332" i="9"/>
  <c r="Q332" i="9"/>
  <c r="H332" i="9"/>
  <c r="D332" i="9"/>
  <c r="A332" i="9"/>
  <c r="T331" i="9"/>
  <c r="S331" i="9"/>
  <c r="R331" i="9"/>
  <c r="Q331" i="9"/>
  <c r="H331" i="9"/>
  <c r="D331" i="9"/>
  <c r="A331" i="9" s="1"/>
  <c r="T330" i="9"/>
  <c r="S330" i="9"/>
  <c r="R330" i="9"/>
  <c r="Q330" i="9"/>
  <c r="H330" i="9"/>
  <c r="D330" i="9"/>
  <c r="A330" i="9"/>
  <c r="T329" i="9"/>
  <c r="S329" i="9"/>
  <c r="R329" i="9"/>
  <c r="Q329" i="9"/>
  <c r="H329" i="9"/>
  <c r="D329" i="9"/>
  <c r="A329" i="9" s="1"/>
  <c r="T328" i="9"/>
  <c r="S328" i="9"/>
  <c r="R328" i="9"/>
  <c r="Q328" i="9"/>
  <c r="H328" i="9"/>
  <c r="D328" i="9"/>
  <c r="A328" i="9"/>
  <c r="T327" i="9"/>
  <c r="S327" i="9"/>
  <c r="R327" i="9"/>
  <c r="Q327" i="9"/>
  <c r="H327" i="9"/>
  <c r="D327" i="9"/>
  <c r="A327" i="9" s="1"/>
  <c r="T326" i="9"/>
  <c r="S326" i="9"/>
  <c r="R326" i="9"/>
  <c r="Q326" i="9"/>
  <c r="H326" i="9"/>
  <c r="D326" i="9"/>
  <c r="A326" i="9"/>
  <c r="T325" i="9"/>
  <c r="S325" i="9"/>
  <c r="R325" i="9"/>
  <c r="Q325" i="9"/>
  <c r="H325" i="9"/>
  <c r="D325" i="9"/>
  <c r="A325" i="9" s="1"/>
  <c r="T324" i="9"/>
  <c r="S324" i="9"/>
  <c r="R324" i="9"/>
  <c r="Q324" i="9"/>
  <c r="H324" i="9"/>
  <c r="D324" i="9"/>
  <c r="A324" i="9"/>
  <c r="T323" i="9"/>
  <c r="S323" i="9"/>
  <c r="R323" i="9"/>
  <c r="Q323" i="9"/>
  <c r="H323" i="9"/>
  <c r="D323" i="9"/>
  <c r="A323" i="9" s="1"/>
  <c r="T322" i="9"/>
  <c r="S322" i="9"/>
  <c r="R322" i="9"/>
  <c r="Q322" i="9"/>
  <c r="H322" i="9"/>
  <c r="D322" i="9"/>
  <c r="A322" i="9"/>
  <c r="T321" i="9"/>
  <c r="S321" i="9"/>
  <c r="R321" i="9"/>
  <c r="Q321" i="9"/>
  <c r="H321" i="9"/>
  <c r="D321" i="9"/>
  <c r="A321" i="9" s="1"/>
  <c r="T320" i="9"/>
  <c r="S320" i="9"/>
  <c r="R320" i="9"/>
  <c r="Q320" i="9"/>
  <c r="H320" i="9"/>
  <c r="D320" i="9"/>
  <c r="A320" i="9"/>
  <c r="T319" i="9"/>
  <c r="S319" i="9"/>
  <c r="R319" i="9"/>
  <c r="Q319" i="9"/>
  <c r="H319" i="9"/>
  <c r="D319" i="9"/>
  <c r="A319" i="9" s="1"/>
  <c r="T318" i="9"/>
  <c r="S318" i="9"/>
  <c r="R318" i="9"/>
  <c r="Q318" i="9"/>
  <c r="H318" i="9"/>
  <c r="D318" i="9"/>
  <c r="A318" i="9"/>
  <c r="T317" i="9"/>
  <c r="S317" i="9"/>
  <c r="R317" i="9"/>
  <c r="Q317" i="9"/>
  <c r="H317" i="9"/>
  <c r="D317" i="9"/>
  <c r="A317" i="9" s="1"/>
  <c r="T316" i="9"/>
  <c r="S316" i="9"/>
  <c r="R316" i="9"/>
  <c r="Q316" i="9"/>
  <c r="H316" i="9"/>
  <c r="D316" i="9"/>
  <c r="A316" i="9"/>
  <c r="T315" i="9"/>
  <c r="S315" i="9"/>
  <c r="R315" i="9"/>
  <c r="Q315" i="9"/>
  <c r="H315" i="9"/>
  <c r="D315" i="9"/>
  <c r="A315" i="9" s="1"/>
  <c r="T314" i="9"/>
  <c r="S314" i="9"/>
  <c r="R314" i="9"/>
  <c r="Q314" i="9"/>
  <c r="H314" i="9"/>
  <c r="D314" i="9"/>
  <c r="A314" i="9"/>
  <c r="T313" i="9"/>
  <c r="S313" i="9"/>
  <c r="R313" i="9"/>
  <c r="Q313" i="9"/>
  <c r="H313" i="9"/>
  <c r="D313" i="9"/>
  <c r="A313" i="9" s="1"/>
  <c r="T312" i="9"/>
  <c r="S312" i="9"/>
  <c r="R312" i="9"/>
  <c r="Q312" i="9"/>
  <c r="H312" i="9"/>
  <c r="D312" i="9"/>
  <c r="A312" i="9"/>
  <c r="T311" i="9"/>
  <c r="S311" i="9"/>
  <c r="R311" i="9"/>
  <c r="Q311" i="9"/>
  <c r="H311" i="9"/>
  <c r="D311" i="9"/>
  <c r="A311" i="9" s="1"/>
  <c r="T310" i="9"/>
  <c r="S310" i="9"/>
  <c r="R310" i="9"/>
  <c r="Q310" i="9"/>
  <c r="H310" i="9"/>
  <c r="D310" i="9"/>
  <c r="A310" i="9"/>
  <c r="T309" i="9"/>
  <c r="S309" i="9"/>
  <c r="R309" i="9"/>
  <c r="Q309" i="9"/>
  <c r="H309" i="9"/>
  <c r="D309" i="9"/>
  <c r="A309" i="9" s="1"/>
  <c r="T308" i="9"/>
  <c r="S308" i="9"/>
  <c r="R308" i="9"/>
  <c r="Q308" i="9"/>
  <c r="H308" i="9"/>
  <c r="D308" i="9"/>
  <c r="A308" i="9"/>
  <c r="T307" i="9"/>
  <c r="S307" i="9"/>
  <c r="R307" i="9"/>
  <c r="Q307" i="9"/>
  <c r="H307" i="9"/>
  <c r="D307" i="9"/>
  <c r="A307" i="9" s="1"/>
  <c r="T306" i="9"/>
  <c r="S306" i="9"/>
  <c r="R306" i="9"/>
  <c r="Q306" i="9"/>
  <c r="H306" i="9"/>
  <c r="D306" i="9"/>
  <c r="A306" i="9"/>
  <c r="T305" i="9"/>
  <c r="S305" i="9"/>
  <c r="R305" i="9"/>
  <c r="Q305" i="9"/>
  <c r="H305" i="9"/>
  <c r="D305" i="9"/>
  <c r="A305" i="9" s="1"/>
  <c r="T304" i="9"/>
  <c r="S304" i="9"/>
  <c r="R304" i="9"/>
  <c r="Q304" i="9"/>
  <c r="H304" i="9"/>
  <c r="D304" i="9"/>
  <c r="A304" i="9"/>
  <c r="T303" i="9"/>
  <c r="S303" i="9"/>
  <c r="R303" i="9"/>
  <c r="Q303" i="9"/>
  <c r="H303" i="9"/>
  <c r="D303" i="9"/>
  <c r="A303" i="9" s="1"/>
  <c r="T302" i="9"/>
  <c r="S302" i="9"/>
  <c r="R302" i="9"/>
  <c r="Q302" i="9"/>
  <c r="H302" i="9"/>
  <c r="D302" i="9"/>
  <c r="A302" i="9"/>
  <c r="T301" i="9"/>
  <c r="S301" i="9"/>
  <c r="R301" i="9"/>
  <c r="Q301" i="9"/>
  <c r="H301" i="9"/>
  <c r="D301" i="9"/>
  <c r="A301" i="9" s="1"/>
  <c r="T300" i="9"/>
  <c r="S300" i="9"/>
  <c r="R300" i="9"/>
  <c r="Q300" i="9"/>
  <c r="H300" i="9"/>
  <c r="D300" i="9"/>
  <c r="A300" i="9"/>
  <c r="T299" i="9"/>
  <c r="S299" i="9"/>
  <c r="R299" i="9"/>
  <c r="Q299" i="9"/>
  <c r="H299" i="9"/>
  <c r="D299" i="9"/>
  <c r="A299" i="9" s="1"/>
  <c r="T298" i="9"/>
  <c r="S298" i="9"/>
  <c r="R298" i="9"/>
  <c r="Q298" i="9"/>
  <c r="H298" i="9"/>
  <c r="D298" i="9"/>
  <c r="A298" i="9"/>
  <c r="T297" i="9"/>
  <c r="S297" i="9"/>
  <c r="R297" i="9"/>
  <c r="Q297" i="9"/>
  <c r="H297" i="9"/>
  <c r="D297" i="9"/>
  <c r="A297" i="9" s="1"/>
  <c r="T296" i="9"/>
  <c r="S296" i="9"/>
  <c r="R296" i="9"/>
  <c r="Q296" i="9"/>
  <c r="H296" i="9"/>
  <c r="D296" i="9"/>
  <c r="A296" i="9"/>
  <c r="T295" i="9"/>
  <c r="S295" i="9"/>
  <c r="R295" i="9"/>
  <c r="Q295" i="9"/>
  <c r="H295" i="9"/>
  <c r="D295" i="9"/>
  <c r="A295" i="9" s="1"/>
  <c r="T294" i="9"/>
  <c r="S294" i="9"/>
  <c r="R294" i="9"/>
  <c r="Q294" i="9"/>
  <c r="H294" i="9"/>
  <c r="D294" i="9"/>
  <c r="A294" i="9"/>
  <c r="T293" i="9"/>
  <c r="S293" i="9"/>
  <c r="R293" i="9"/>
  <c r="Q293" i="9"/>
  <c r="H293" i="9"/>
  <c r="D293" i="9"/>
  <c r="A293" i="9" s="1"/>
  <c r="T292" i="9"/>
  <c r="S292" i="9"/>
  <c r="R292" i="9"/>
  <c r="Q292" i="9"/>
  <c r="H292" i="9"/>
  <c r="D292" i="9"/>
  <c r="A292" i="9"/>
  <c r="T291" i="9"/>
  <c r="S291" i="9"/>
  <c r="R291" i="9"/>
  <c r="Q291" i="9"/>
  <c r="H291" i="9"/>
  <c r="D291" i="9"/>
  <c r="A291" i="9" s="1"/>
  <c r="T290" i="9"/>
  <c r="S290" i="9"/>
  <c r="R290" i="9"/>
  <c r="Q290" i="9"/>
  <c r="H290" i="9"/>
  <c r="D290" i="9"/>
  <c r="A290" i="9"/>
  <c r="T289" i="9"/>
  <c r="S289" i="9"/>
  <c r="R289" i="9"/>
  <c r="Q289" i="9"/>
  <c r="H289" i="9"/>
  <c r="D289" i="9"/>
  <c r="A289" i="9" s="1"/>
  <c r="T288" i="9"/>
  <c r="S288" i="9"/>
  <c r="R288" i="9"/>
  <c r="Q288" i="9"/>
  <c r="H288" i="9"/>
  <c r="D288" i="9"/>
  <c r="A288" i="9"/>
  <c r="T287" i="9"/>
  <c r="S287" i="9"/>
  <c r="R287" i="9"/>
  <c r="Q287" i="9"/>
  <c r="H287" i="9"/>
  <c r="D287" i="9"/>
  <c r="A287" i="9" s="1"/>
  <c r="T286" i="9"/>
  <c r="S286" i="9"/>
  <c r="R286" i="9"/>
  <c r="Q286" i="9"/>
  <c r="H286" i="9"/>
  <c r="D286" i="9"/>
  <c r="A286" i="9"/>
  <c r="T285" i="9"/>
  <c r="S285" i="9"/>
  <c r="R285" i="9"/>
  <c r="Q285" i="9"/>
  <c r="H285" i="9"/>
  <c r="D285" i="9"/>
  <c r="A285" i="9" s="1"/>
  <c r="T284" i="9"/>
  <c r="S284" i="9"/>
  <c r="R284" i="9"/>
  <c r="Q284" i="9"/>
  <c r="H284" i="9"/>
  <c r="D284" i="9"/>
  <c r="A284" i="9"/>
  <c r="T283" i="9"/>
  <c r="S283" i="9"/>
  <c r="R283" i="9"/>
  <c r="Q283" i="9"/>
  <c r="H283" i="9"/>
  <c r="D283" i="9"/>
  <c r="A283" i="9" s="1"/>
  <c r="T282" i="9"/>
  <c r="S282" i="9"/>
  <c r="R282" i="9"/>
  <c r="Q282" i="9"/>
  <c r="H282" i="9"/>
  <c r="D282" i="9"/>
  <c r="A282" i="9"/>
  <c r="T281" i="9"/>
  <c r="S281" i="9"/>
  <c r="R281" i="9"/>
  <c r="Q281" i="9"/>
  <c r="H281" i="9"/>
  <c r="D281" i="9"/>
  <c r="A281" i="9" s="1"/>
  <c r="T280" i="9"/>
  <c r="S280" i="9"/>
  <c r="R280" i="9"/>
  <c r="Q280" i="9"/>
  <c r="H280" i="9"/>
  <c r="D280" i="9"/>
  <c r="A280" i="9"/>
  <c r="T279" i="9"/>
  <c r="S279" i="9"/>
  <c r="R279" i="9"/>
  <c r="Q279" i="9"/>
  <c r="H279" i="9"/>
  <c r="D279" i="9"/>
  <c r="A279" i="9" s="1"/>
  <c r="T278" i="9"/>
  <c r="S278" i="9"/>
  <c r="R278" i="9"/>
  <c r="Q278" i="9"/>
  <c r="H278" i="9"/>
  <c r="D278" i="9"/>
  <c r="A278" i="9"/>
  <c r="T277" i="9"/>
  <c r="S277" i="9"/>
  <c r="R277" i="9"/>
  <c r="Q277" i="9"/>
  <c r="H277" i="9"/>
  <c r="D277" i="9"/>
  <c r="A277" i="9" s="1"/>
  <c r="T276" i="9"/>
  <c r="S276" i="9"/>
  <c r="R276" i="9"/>
  <c r="Q276" i="9"/>
  <c r="H276" i="9"/>
  <c r="D276" i="9"/>
  <c r="A276" i="9"/>
  <c r="T275" i="9"/>
  <c r="S275" i="9"/>
  <c r="R275" i="9"/>
  <c r="Q275" i="9"/>
  <c r="H275" i="9"/>
  <c r="D275" i="9"/>
  <c r="A275" i="9" s="1"/>
  <c r="T274" i="9"/>
  <c r="S274" i="9"/>
  <c r="R274" i="9"/>
  <c r="Q274" i="9"/>
  <c r="H274" i="9"/>
  <c r="D274" i="9"/>
  <c r="A274" i="9"/>
  <c r="T273" i="9"/>
  <c r="S273" i="9"/>
  <c r="R273" i="9"/>
  <c r="Q273" i="9"/>
  <c r="H273" i="9"/>
  <c r="D273" i="9"/>
  <c r="A273" i="9" s="1"/>
  <c r="T272" i="9"/>
  <c r="S272" i="9"/>
  <c r="R272" i="9"/>
  <c r="Q272" i="9"/>
  <c r="H272" i="9"/>
  <c r="D272" i="9"/>
  <c r="A272" i="9"/>
  <c r="T271" i="9"/>
  <c r="S271" i="9"/>
  <c r="R271" i="9"/>
  <c r="Q271" i="9"/>
  <c r="H271" i="9"/>
  <c r="D271" i="9"/>
  <c r="A271" i="9" s="1"/>
  <c r="T270" i="9"/>
  <c r="S270" i="9"/>
  <c r="R270" i="9"/>
  <c r="Q270" i="9"/>
  <c r="H270" i="9"/>
  <c r="D270" i="9"/>
  <c r="A270" i="9"/>
  <c r="T269" i="9"/>
  <c r="S269" i="9"/>
  <c r="R269" i="9"/>
  <c r="Q269" i="9"/>
  <c r="H269" i="9"/>
  <c r="D269" i="9"/>
  <c r="A269" i="9" s="1"/>
  <c r="T268" i="9"/>
  <c r="S268" i="9"/>
  <c r="R268" i="9"/>
  <c r="Q268" i="9"/>
  <c r="H268" i="9"/>
  <c r="D268" i="9"/>
  <c r="A268" i="9"/>
  <c r="T267" i="9"/>
  <c r="S267" i="9"/>
  <c r="R267" i="9"/>
  <c r="Q267" i="9"/>
  <c r="H267" i="9"/>
  <c r="D267" i="9"/>
  <c r="A267" i="9" s="1"/>
  <c r="T266" i="9"/>
  <c r="S266" i="9"/>
  <c r="R266" i="9"/>
  <c r="Q266" i="9"/>
  <c r="H266" i="9"/>
  <c r="D266" i="9"/>
  <c r="A266" i="9"/>
  <c r="T265" i="9"/>
  <c r="S265" i="9"/>
  <c r="R265" i="9"/>
  <c r="Q265" i="9"/>
  <c r="H265" i="9"/>
  <c r="D265" i="9"/>
  <c r="A265" i="9" s="1"/>
  <c r="T264" i="9"/>
  <c r="S264" i="9"/>
  <c r="R264" i="9"/>
  <c r="Q264" i="9"/>
  <c r="H264" i="9"/>
  <c r="D264" i="9"/>
  <c r="A264" i="9"/>
  <c r="T263" i="9"/>
  <c r="S263" i="9"/>
  <c r="R263" i="9"/>
  <c r="Q263" i="9"/>
  <c r="H263" i="9"/>
  <c r="D263" i="9"/>
  <c r="A263" i="9" s="1"/>
  <c r="T262" i="9"/>
  <c r="S262" i="9"/>
  <c r="R262" i="9"/>
  <c r="Q262" i="9"/>
  <c r="H262" i="9"/>
  <c r="D262" i="9"/>
  <c r="A262" i="9"/>
  <c r="T261" i="9"/>
  <c r="S261" i="9"/>
  <c r="R261" i="9"/>
  <c r="Q261" i="9"/>
  <c r="H261" i="9"/>
  <c r="D261" i="9"/>
  <c r="A261" i="9" s="1"/>
  <c r="T260" i="9"/>
  <c r="S260" i="9"/>
  <c r="R260" i="9"/>
  <c r="Q260" i="9"/>
  <c r="H260" i="9"/>
  <c r="D260" i="9"/>
  <c r="A260" i="9"/>
  <c r="T259" i="9"/>
  <c r="S259" i="9"/>
  <c r="R259" i="9"/>
  <c r="Q259" i="9"/>
  <c r="H259" i="9"/>
  <c r="D259" i="9"/>
  <c r="A259" i="9" s="1"/>
  <c r="T258" i="9"/>
  <c r="S258" i="9"/>
  <c r="R258" i="9"/>
  <c r="Q258" i="9"/>
  <c r="H258" i="9"/>
  <c r="D258" i="9"/>
  <c r="A258" i="9"/>
  <c r="T257" i="9"/>
  <c r="S257" i="9"/>
  <c r="R257" i="9"/>
  <c r="Q257" i="9"/>
  <c r="H257" i="9"/>
  <c r="D257" i="9"/>
  <c r="A257" i="9" s="1"/>
  <c r="T256" i="9"/>
  <c r="S256" i="9"/>
  <c r="R256" i="9"/>
  <c r="Q256" i="9"/>
  <c r="H256" i="9"/>
  <c r="D256" i="9"/>
  <c r="A256" i="9"/>
  <c r="T255" i="9"/>
  <c r="S255" i="9"/>
  <c r="R255" i="9"/>
  <c r="Q255" i="9"/>
  <c r="H255" i="9"/>
  <c r="D255" i="9"/>
  <c r="A255" i="9" s="1"/>
  <c r="T254" i="9"/>
  <c r="S254" i="9"/>
  <c r="R254" i="9"/>
  <c r="Q254" i="9"/>
  <c r="H254" i="9"/>
  <c r="D254" i="9"/>
  <c r="A254" i="9"/>
  <c r="T253" i="9"/>
  <c r="S253" i="9"/>
  <c r="R253" i="9"/>
  <c r="Q253" i="9"/>
  <c r="H253" i="9"/>
  <c r="D253" i="9"/>
  <c r="A253" i="9" s="1"/>
  <c r="T252" i="9"/>
  <c r="S252" i="9"/>
  <c r="R252" i="9"/>
  <c r="Q252" i="9"/>
  <c r="H252" i="9"/>
  <c r="D252" i="9"/>
  <c r="A252" i="9"/>
  <c r="T251" i="9"/>
  <c r="S251" i="9"/>
  <c r="R251" i="9"/>
  <c r="Q251" i="9"/>
  <c r="H251" i="9"/>
  <c r="D251" i="9"/>
  <c r="A251" i="9" s="1"/>
  <c r="T250" i="9"/>
  <c r="S250" i="9"/>
  <c r="R250" i="9"/>
  <c r="Q250" i="9"/>
  <c r="H250" i="9"/>
  <c r="D250" i="9"/>
  <c r="A250" i="9"/>
  <c r="T249" i="9"/>
  <c r="S249" i="9"/>
  <c r="R249" i="9"/>
  <c r="Q249" i="9"/>
  <c r="H249" i="9"/>
  <c r="D249" i="9"/>
  <c r="A249" i="9" s="1"/>
  <c r="T248" i="9"/>
  <c r="S248" i="9"/>
  <c r="R248" i="9"/>
  <c r="Q248" i="9"/>
  <c r="H248" i="9"/>
  <c r="D248" i="9"/>
  <c r="A248" i="9"/>
  <c r="T247" i="9"/>
  <c r="S247" i="9"/>
  <c r="R247" i="9"/>
  <c r="Q247" i="9"/>
  <c r="H247" i="9"/>
  <c r="D247" i="9"/>
  <c r="A247" i="9" s="1"/>
  <c r="T246" i="9"/>
  <c r="S246" i="9"/>
  <c r="R246" i="9"/>
  <c r="Q246" i="9"/>
  <c r="H246" i="9"/>
  <c r="D246" i="9"/>
  <c r="A246" i="9"/>
  <c r="T245" i="9"/>
  <c r="S245" i="9"/>
  <c r="R245" i="9"/>
  <c r="Q245" i="9"/>
  <c r="H245" i="9"/>
  <c r="D245" i="9"/>
  <c r="A245" i="9" s="1"/>
  <c r="T244" i="9"/>
  <c r="S244" i="9"/>
  <c r="R244" i="9"/>
  <c r="Q244" i="9"/>
  <c r="H244" i="9"/>
  <c r="D244" i="9"/>
  <c r="A244" i="9"/>
  <c r="T243" i="9"/>
  <c r="S243" i="9"/>
  <c r="R243" i="9"/>
  <c r="Q243" i="9"/>
  <c r="H243" i="9"/>
  <c r="D243" i="9"/>
  <c r="A243" i="9" s="1"/>
  <c r="T242" i="9"/>
  <c r="S242" i="9"/>
  <c r="R242" i="9"/>
  <c r="Q242" i="9"/>
  <c r="H242" i="9"/>
  <c r="D242" i="9"/>
  <c r="A242" i="9"/>
  <c r="T241" i="9"/>
  <c r="S241" i="9"/>
  <c r="R241" i="9"/>
  <c r="Q241" i="9"/>
  <c r="H241" i="9"/>
  <c r="D241" i="9"/>
  <c r="A241" i="9" s="1"/>
  <c r="T240" i="9"/>
  <c r="S240" i="9"/>
  <c r="R240" i="9"/>
  <c r="Q240" i="9"/>
  <c r="H240" i="9"/>
  <c r="D240" i="9"/>
  <c r="A240" i="9"/>
  <c r="T239" i="9"/>
  <c r="S239" i="9"/>
  <c r="R239" i="9"/>
  <c r="Q239" i="9"/>
  <c r="H239" i="9"/>
  <c r="D239" i="9"/>
  <c r="A239" i="9" s="1"/>
  <c r="T238" i="9"/>
  <c r="S238" i="9"/>
  <c r="R238" i="9"/>
  <c r="Q238" i="9"/>
  <c r="H238" i="9"/>
  <c r="D238" i="9"/>
  <c r="A238" i="9"/>
  <c r="T237" i="9"/>
  <c r="S237" i="9"/>
  <c r="R237" i="9"/>
  <c r="Q237" i="9"/>
  <c r="H237" i="9"/>
  <c r="D237" i="9"/>
  <c r="A237" i="9" s="1"/>
  <c r="T236" i="9"/>
  <c r="S236" i="9"/>
  <c r="R236" i="9"/>
  <c r="Q236" i="9"/>
  <c r="H236" i="9"/>
  <c r="D236" i="9"/>
  <c r="A236" i="9"/>
  <c r="T235" i="9"/>
  <c r="S235" i="9"/>
  <c r="R235" i="9"/>
  <c r="Q235" i="9"/>
  <c r="H235" i="9"/>
  <c r="D235" i="9"/>
  <c r="A235" i="9" s="1"/>
  <c r="T234" i="9"/>
  <c r="S234" i="9"/>
  <c r="R234" i="9"/>
  <c r="Q234" i="9"/>
  <c r="H234" i="9"/>
  <c r="D234" i="9"/>
  <c r="A234" i="9"/>
  <c r="T233" i="9"/>
  <c r="S233" i="9"/>
  <c r="R233" i="9"/>
  <c r="Q233" i="9"/>
  <c r="H233" i="9"/>
  <c r="D233" i="9"/>
  <c r="A233" i="9" s="1"/>
  <c r="T232" i="9"/>
  <c r="S232" i="9"/>
  <c r="R232" i="9"/>
  <c r="Q232" i="9"/>
  <c r="H232" i="9"/>
  <c r="D232" i="9"/>
  <c r="A232" i="9"/>
  <c r="T231" i="9"/>
  <c r="S231" i="9"/>
  <c r="R231" i="9"/>
  <c r="Q231" i="9"/>
  <c r="H231" i="9"/>
  <c r="D231" i="9"/>
  <c r="A231" i="9" s="1"/>
  <c r="T230" i="9"/>
  <c r="S230" i="9"/>
  <c r="R230" i="9"/>
  <c r="Q230" i="9"/>
  <c r="H230" i="9"/>
  <c r="D230" i="9"/>
  <c r="A230" i="9"/>
  <c r="T229" i="9"/>
  <c r="S229" i="9"/>
  <c r="R229" i="9"/>
  <c r="Q229" i="9"/>
  <c r="H229" i="9"/>
  <c r="D229" i="9"/>
  <c r="A229" i="9" s="1"/>
  <c r="T228" i="9"/>
  <c r="S228" i="9"/>
  <c r="R228" i="9"/>
  <c r="Q228" i="9"/>
  <c r="H228" i="9"/>
  <c r="D228" i="9"/>
  <c r="A228" i="9"/>
  <c r="T227" i="9"/>
  <c r="S227" i="9"/>
  <c r="R227" i="9"/>
  <c r="Q227" i="9"/>
  <c r="H227" i="9"/>
  <c r="D227" i="9"/>
  <c r="A227" i="9" s="1"/>
  <c r="T226" i="9"/>
  <c r="S226" i="9"/>
  <c r="R226" i="9"/>
  <c r="Q226" i="9"/>
  <c r="H226" i="9"/>
  <c r="D226" i="9"/>
  <c r="A226" i="9"/>
  <c r="T225" i="9"/>
  <c r="S225" i="9"/>
  <c r="R225" i="9"/>
  <c r="Q225" i="9"/>
  <c r="H225" i="9"/>
  <c r="D225" i="9"/>
  <c r="A225" i="9" s="1"/>
  <c r="T224" i="9"/>
  <c r="S224" i="9"/>
  <c r="R224" i="9"/>
  <c r="Q224" i="9"/>
  <c r="H224" i="9"/>
  <c r="D224" i="9"/>
  <c r="A224" i="9"/>
  <c r="T223" i="9"/>
  <c r="S223" i="9"/>
  <c r="R223" i="9"/>
  <c r="Q223" i="9"/>
  <c r="H223" i="9"/>
  <c r="D223" i="9"/>
  <c r="A223" i="9" s="1"/>
  <c r="T222" i="9"/>
  <c r="S222" i="9"/>
  <c r="R222" i="9"/>
  <c r="Q222" i="9"/>
  <c r="H222" i="9"/>
  <c r="D222" i="9"/>
  <c r="A222" i="9"/>
  <c r="T221" i="9"/>
  <c r="S221" i="9"/>
  <c r="R221" i="9"/>
  <c r="Q221" i="9"/>
  <c r="H221" i="9"/>
  <c r="D221" i="9"/>
  <c r="A221" i="9" s="1"/>
  <c r="T220" i="9"/>
  <c r="S220" i="9"/>
  <c r="R220" i="9"/>
  <c r="Q220" i="9"/>
  <c r="H220" i="9"/>
  <c r="D220" i="9"/>
  <c r="A220" i="9"/>
  <c r="T219" i="9"/>
  <c r="S219" i="9"/>
  <c r="R219" i="9"/>
  <c r="Q219" i="9"/>
  <c r="H219" i="9"/>
  <c r="D219" i="9"/>
  <c r="A219" i="9" s="1"/>
  <c r="T218" i="9"/>
  <c r="S218" i="9"/>
  <c r="R218" i="9"/>
  <c r="Q218" i="9"/>
  <c r="H218" i="9"/>
  <c r="D218" i="9"/>
  <c r="A218" i="9"/>
  <c r="T217" i="9"/>
  <c r="S217" i="9"/>
  <c r="R217" i="9"/>
  <c r="Q217" i="9"/>
  <c r="H217" i="9"/>
  <c r="D217" i="9"/>
  <c r="A217" i="9" s="1"/>
  <c r="T216" i="9"/>
  <c r="S216" i="9"/>
  <c r="R216" i="9"/>
  <c r="Q216" i="9"/>
  <c r="H216" i="9"/>
  <c r="D216" i="9"/>
  <c r="A216" i="9"/>
  <c r="T215" i="9"/>
  <c r="S215" i="9"/>
  <c r="R215" i="9"/>
  <c r="Q215" i="9"/>
  <c r="H215" i="9"/>
  <c r="D215" i="9"/>
  <c r="A215" i="9" s="1"/>
  <c r="T214" i="9"/>
  <c r="S214" i="9"/>
  <c r="R214" i="9"/>
  <c r="Q214" i="9"/>
  <c r="H214" i="9"/>
  <c r="D214" i="9"/>
  <c r="A214" i="9"/>
  <c r="T213" i="9"/>
  <c r="S213" i="9"/>
  <c r="R213" i="9"/>
  <c r="Q213" i="9"/>
  <c r="H213" i="9"/>
  <c r="D213" i="9"/>
  <c r="A213" i="9" s="1"/>
  <c r="T212" i="9"/>
  <c r="S212" i="9"/>
  <c r="R212" i="9"/>
  <c r="Q212" i="9"/>
  <c r="H212" i="9"/>
  <c r="D212" i="9"/>
  <c r="A212" i="9"/>
  <c r="T211" i="9"/>
  <c r="S211" i="9"/>
  <c r="R211" i="9"/>
  <c r="Q211" i="9"/>
  <c r="H211" i="9"/>
  <c r="D211" i="9"/>
  <c r="A211" i="9" s="1"/>
  <c r="T210" i="9"/>
  <c r="S210" i="9"/>
  <c r="R210" i="9"/>
  <c r="Q210" i="9"/>
  <c r="H210" i="9"/>
  <c r="D210" i="9"/>
  <c r="A210" i="9"/>
  <c r="T209" i="9"/>
  <c r="S209" i="9"/>
  <c r="R209" i="9"/>
  <c r="Q209" i="9"/>
  <c r="H209" i="9"/>
  <c r="D209" i="9"/>
  <c r="A209" i="9" s="1"/>
  <c r="T208" i="9"/>
  <c r="S208" i="9"/>
  <c r="R208" i="9"/>
  <c r="Q208" i="9"/>
  <c r="H208" i="9"/>
  <c r="D208" i="9"/>
  <c r="A208" i="9"/>
  <c r="T207" i="9"/>
  <c r="S207" i="9"/>
  <c r="R207" i="9"/>
  <c r="Q207" i="9"/>
  <c r="H207" i="9"/>
  <c r="D207" i="9"/>
  <c r="A207" i="9" s="1"/>
  <c r="T206" i="9"/>
  <c r="S206" i="9"/>
  <c r="R206" i="9"/>
  <c r="Q206" i="9"/>
  <c r="H206" i="9"/>
  <c r="D206" i="9"/>
  <c r="A206" i="9"/>
  <c r="T205" i="9"/>
  <c r="S205" i="9"/>
  <c r="R205" i="9"/>
  <c r="Q205" i="9"/>
  <c r="H205" i="9"/>
  <c r="D205" i="9"/>
  <c r="A205" i="9" s="1"/>
  <c r="T204" i="9"/>
  <c r="S204" i="9"/>
  <c r="R204" i="9"/>
  <c r="Q204" i="9"/>
  <c r="H204" i="9"/>
  <c r="D204" i="9"/>
  <c r="A204" i="9"/>
  <c r="T203" i="9"/>
  <c r="S203" i="9"/>
  <c r="R203" i="9"/>
  <c r="Q203" i="9"/>
  <c r="H203" i="9"/>
  <c r="D203" i="9"/>
  <c r="A203" i="9" s="1"/>
  <c r="T202" i="9"/>
  <c r="S202" i="9"/>
  <c r="R202" i="9"/>
  <c r="Q202" i="9"/>
  <c r="H202" i="9"/>
  <c r="D202" i="9"/>
  <c r="A202" i="9"/>
  <c r="T201" i="9"/>
  <c r="S201" i="9"/>
  <c r="R201" i="9"/>
  <c r="Q201" i="9"/>
  <c r="H201" i="9"/>
  <c r="D201" i="9"/>
  <c r="A201" i="9" s="1"/>
  <c r="T200" i="9"/>
  <c r="S200" i="9"/>
  <c r="R200" i="9"/>
  <c r="Q200" i="9"/>
  <c r="H200" i="9"/>
  <c r="D200" i="9"/>
  <c r="A200" i="9"/>
  <c r="T199" i="9"/>
  <c r="S199" i="9"/>
  <c r="R199" i="9"/>
  <c r="Q199" i="9"/>
  <c r="H199" i="9"/>
  <c r="D199" i="9"/>
  <c r="A199" i="9" s="1"/>
  <c r="T198" i="9"/>
  <c r="S198" i="9"/>
  <c r="R198" i="9"/>
  <c r="Q198" i="9"/>
  <c r="H198" i="9"/>
  <c r="D198" i="9"/>
  <c r="A198" i="9"/>
  <c r="T197" i="9"/>
  <c r="S197" i="9"/>
  <c r="R197" i="9"/>
  <c r="Q197" i="9"/>
  <c r="H197" i="9"/>
  <c r="D197" i="9"/>
  <c r="A197" i="9" s="1"/>
  <c r="T196" i="9"/>
  <c r="S196" i="9"/>
  <c r="R196" i="9"/>
  <c r="Q196" i="9"/>
  <c r="H196" i="9"/>
  <c r="D196" i="9"/>
  <c r="A196" i="9"/>
  <c r="T195" i="9"/>
  <c r="S195" i="9"/>
  <c r="R195" i="9"/>
  <c r="Q195" i="9"/>
  <c r="H195" i="9"/>
  <c r="D195" i="9"/>
  <c r="A195" i="9" s="1"/>
  <c r="T194" i="9"/>
  <c r="S194" i="9"/>
  <c r="R194" i="9"/>
  <c r="Q194" i="9"/>
  <c r="H194" i="9"/>
  <c r="D194" i="9"/>
  <c r="A194" i="9"/>
  <c r="T193" i="9"/>
  <c r="S193" i="9"/>
  <c r="R193" i="9"/>
  <c r="Q193" i="9"/>
  <c r="H193" i="9"/>
  <c r="D193" i="9"/>
  <c r="A193" i="9" s="1"/>
  <c r="T192" i="9"/>
  <c r="S192" i="9"/>
  <c r="R192" i="9"/>
  <c r="Q192" i="9"/>
  <c r="H192" i="9"/>
  <c r="D192" i="9"/>
  <c r="A192" i="9"/>
  <c r="T191" i="9"/>
  <c r="S191" i="9"/>
  <c r="R191" i="9"/>
  <c r="Q191" i="9"/>
  <c r="H191" i="9"/>
  <c r="D191" i="9"/>
  <c r="A191" i="9" s="1"/>
  <c r="T190" i="9"/>
  <c r="S190" i="9"/>
  <c r="R190" i="9"/>
  <c r="Q190" i="9"/>
  <c r="H190" i="9"/>
  <c r="D190" i="9"/>
  <c r="A190" i="9"/>
  <c r="T189" i="9"/>
  <c r="S189" i="9"/>
  <c r="R189" i="9"/>
  <c r="Q189" i="9"/>
  <c r="H189" i="9"/>
  <c r="D189" i="9"/>
  <c r="A189" i="9" s="1"/>
  <c r="T188" i="9"/>
  <c r="S188" i="9"/>
  <c r="R188" i="9"/>
  <c r="Q188" i="9"/>
  <c r="H188" i="9"/>
  <c r="D188" i="9"/>
  <c r="A188" i="9"/>
  <c r="T187" i="9"/>
  <c r="S187" i="9"/>
  <c r="R187" i="9"/>
  <c r="Q187" i="9"/>
  <c r="H187" i="9"/>
  <c r="D187" i="9"/>
  <c r="A187" i="9" s="1"/>
  <c r="T186" i="9"/>
  <c r="S186" i="9"/>
  <c r="R186" i="9"/>
  <c r="Q186" i="9"/>
  <c r="H186" i="9"/>
  <c r="D186" i="9"/>
  <c r="A186" i="9"/>
  <c r="T185" i="9"/>
  <c r="S185" i="9"/>
  <c r="R185" i="9"/>
  <c r="Q185" i="9"/>
  <c r="H185" i="9"/>
  <c r="D185" i="9"/>
  <c r="A185" i="9" s="1"/>
  <c r="T184" i="9"/>
  <c r="S184" i="9"/>
  <c r="R184" i="9"/>
  <c r="Q184" i="9"/>
  <c r="H184" i="9"/>
  <c r="D184" i="9"/>
  <c r="A184" i="9"/>
  <c r="T183" i="9"/>
  <c r="S183" i="9"/>
  <c r="R183" i="9"/>
  <c r="Q183" i="9"/>
  <c r="H183" i="9"/>
  <c r="D183" i="9"/>
  <c r="A183" i="9" s="1"/>
  <c r="T182" i="9"/>
  <c r="S182" i="9"/>
  <c r="R182" i="9"/>
  <c r="Q182" i="9"/>
  <c r="H182" i="9"/>
  <c r="D182" i="9"/>
  <c r="A182" i="9"/>
  <c r="T181" i="9"/>
  <c r="S181" i="9"/>
  <c r="R181" i="9"/>
  <c r="Q181" i="9"/>
  <c r="H181" i="9"/>
  <c r="D181" i="9"/>
  <c r="A181" i="9" s="1"/>
  <c r="T180" i="9"/>
  <c r="S180" i="9"/>
  <c r="R180" i="9"/>
  <c r="Q180" i="9"/>
  <c r="H180" i="9"/>
  <c r="D180" i="9"/>
  <c r="A180" i="9"/>
  <c r="T179" i="9"/>
  <c r="S179" i="9"/>
  <c r="R179" i="9"/>
  <c r="Q179" i="9"/>
  <c r="H179" i="9"/>
  <c r="D179" i="9"/>
  <c r="A179" i="9" s="1"/>
  <c r="T178" i="9"/>
  <c r="S178" i="9"/>
  <c r="R178" i="9"/>
  <c r="Q178" i="9"/>
  <c r="H178" i="9"/>
  <c r="D178" i="9"/>
  <c r="A178" i="9"/>
  <c r="T177" i="9"/>
  <c r="S177" i="9"/>
  <c r="R177" i="9"/>
  <c r="Q177" i="9"/>
  <c r="H177" i="9"/>
  <c r="D177" i="9"/>
  <c r="A177" i="9" s="1"/>
  <c r="T176" i="9"/>
  <c r="S176" i="9"/>
  <c r="R176" i="9"/>
  <c r="Q176" i="9"/>
  <c r="H176" i="9"/>
  <c r="D176" i="9"/>
  <c r="A176" i="9"/>
  <c r="T175" i="9"/>
  <c r="S175" i="9"/>
  <c r="R175" i="9"/>
  <c r="Q175" i="9"/>
  <c r="H175" i="9"/>
  <c r="D175" i="9"/>
  <c r="A175" i="9" s="1"/>
  <c r="T174" i="9"/>
  <c r="S174" i="9"/>
  <c r="R174" i="9"/>
  <c r="Q174" i="9"/>
  <c r="H174" i="9"/>
  <c r="D174" i="9"/>
  <c r="A174" i="9"/>
  <c r="T173" i="9"/>
  <c r="S173" i="9"/>
  <c r="R173" i="9"/>
  <c r="Q173" i="9"/>
  <c r="H173" i="9"/>
  <c r="D173" i="9"/>
  <c r="A173" i="9" s="1"/>
  <c r="T172" i="9"/>
  <c r="S172" i="9"/>
  <c r="R172" i="9"/>
  <c r="Q172" i="9"/>
  <c r="H172" i="9"/>
  <c r="D172" i="9"/>
  <c r="A172" i="9"/>
  <c r="T171" i="9"/>
  <c r="S171" i="9"/>
  <c r="R171" i="9"/>
  <c r="Q171" i="9"/>
  <c r="H171" i="9"/>
  <c r="D171" i="9"/>
  <c r="A171" i="9" s="1"/>
  <c r="T170" i="9"/>
  <c r="S170" i="9"/>
  <c r="R170" i="9"/>
  <c r="Q170" i="9"/>
  <c r="H170" i="9"/>
  <c r="D170" i="9"/>
  <c r="A170" i="9"/>
  <c r="T169" i="9"/>
  <c r="S169" i="9"/>
  <c r="R169" i="9"/>
  <c r="Q169" i="9"/>
  <c r="H169" i="9"/>
  <c r="D169" i="9"/>
  <c r="A169" i="9" s="1"/>
  <c r="T168" i="9"/>
  <c r="S168" i="9"/>
  <c r="R168" i="9"/>
  <c r="Q168" i="9"/>
  <c r="H168" i="9"/>
  <c r="D168" i="9"/>
  <c r="A168" i="9"/>
  <c r="T167" i="9"/>
  <c r="S167" i="9"/>
  <c r="R167" i="9"/>
  <c r="Q167" i="9"/>
  <c r="H167" i="9"/>
  <c r="D167" i="9"/>
  <c r="A167" i="9" s="1"/>
  <c r="T166" i="9"/>
  <c r="S166" i="9"/>
  <c r="R166" i="9"/>
  <c r="Q166" i="9"/>
  <c r="H166" i="9"/>
  <c r="D166" i="9"/>
  <c r="A166" i="9"/>
  <c r="T165" i="9"/>
  <c r="S165" i="9"/>
  <c r="R165" i="9"/>
  <c r="Q165" i="9"/>
  <c r="H165" i="9"/>
  <c r="D165" i="9"/>
  <c r="A165" i="9" s="1"/>
  <c r="T164" i="9"/>
  <c r="S164" i="9"/>
  <c r="R164" i="9"/>
  <c r="Q164" i="9"/>
  <c r="H164" i="9"/>
  <c r="D164" i="9"/>
  <c r="A164" i="9" s="1"/>
  <c r="T163" i="9"/>
  <c r="S163" i="9"/>
  <c r="R163" i="9"/>
  <c r="Q163" i="9"/>
  <c r="H163" i="9"/>
  <c r="D163" i="9"/>
  <c r="A163" i="9" s="1"/>
  <c r="T162" i="9"/>
  <c r="S162" i="9"/>
  <c r="R162" i="9"/>
  <c r="Q162" i="9"/>
  <c r="H162" i="9"/>
  <c r="D162" i="9"/>
  <c r="A162" i="9"/>
  <c r="T161" i="9"/>
  <c r="S161" i="9"/>
  <c r="R161" i="9"/>
  <c r="Q161" i="9"/>
  <c r="H161" i="9"/>
  <c r="D161" i="9"/>
  <c r="A161" i="9" s="1"/>
  <c r="T160" i="9"/>
  <c r="S160" i="9"/>
  <c r="R160" i="9"/>
  <c r="Q160" i="9"/>
  <c r="H160" i="9"/>
  <c r="D160" i="9"/>
  <c r="A160" i="9"/>
  <c r="T159" i="9"/>
  <c r="S159" i="9"/>
  <c r="R159" i="9"/>
  <c r="Q159" i="9"/>
  <c r="H159" i="9"/>
  <c r="D159" i="9"/>
  <c r="A159" i="9" s="1"/>
  <c r="T158" i="9"/>
  <c r="S158" i="9"/>
  <c r="R158" i="9"/>
  <c r="Q158" i="9"/>
  <c r="H158" i="9"/>
  <c r="D158" i="9"/>
  <c r="A158" i="9"/>
  <c r="T157" i="9"/>
  <c r="S157" i="9"/>
  <c r="R157" i="9"/>
  <c r="Q157" i="9"/>
  <c r="H157" i="9"/>
  <c r="D157" i="9"/>
  <c r="A157" i="9" s="1"/>
  <c r="T156" i="9"/>
  <c r="S156" i="9"/>
  <c r="R156" i="9"/>
  <c r="Q156" i="9"/>
  <c r="H156" i="9"/>
  <c r="D156" i="9"/>
  <c r="A156" i="9" s="1"/>
  <c r="T155" i="9"/>
  <c r="S155" i="9"/>
  <c r="R155" i="9"/>
  <c r="Q155" i="9"/>
  <c r="H155" i="9"/>
  <c r="D155" i="9"/>
  <c r="A155" i="9"/>
  <c r="T154" i="9"/>
  <c r="S154" i="9"/>
  <c r="R154" i="9"/>
  <c r="Q154" i="9"/>
  <c r="H154" i="9"/>
  <c r="D154" i="9"/>
  <c r="A154" i="9"/>
  <c r="T153" i="9"/>
  <c r="S153" i="9"/>
  <c r="R153" i="9"/>
  <c r="Q153" i="9"/>
  <c r="H153" i="9"/>
  <c r="D153" i="9"/>
  <c r="A153" i="9" s="1"/>
  <c r="T152" i="9"/>
  <c r="S152" i="9"/>
  <c r="R152" i="9"/>
  <c r="Q152" i="9"/>
  <c r="H152" i="9"/>
  <c r="D152" i="9"/>
  <c r="A152" i="9"/>
  <c r="T151" i="9"/>
  <c r="S151" i="9"/>
  <c r="R151" i="9"/>
  <c r="Q151" i="9"/>
  <c r="H151" i="9"/>
  <c r="D151" i="9"/>
  <c r="A151" i="9" s="1"/>
  <c r="T150" i="9"/>
  <c r="S150" i="9"/>
  <c r="R150" i="9"/>
  <c r="Q150" i="9"/>
  <c r="H150" i="9"/>
  <c r="D150" i="9"/>
  <c r="A150" i="9"/>
  <c r="T149" i="9"/>
  <c r="S149" i="9"/>
  <c r="R149" i="9"/>
  <c r="Q149" i="9"/>
  <c r="H149" i="9"/>
  <c r="D149" i="9"/>
  <c r="A149" i="9" s="1"/>
  <c r="T148" i="9"/>
  <c r="S148" i="9"/>
  <c r="R148" i="9"/>
  <c r="Q148" i="9"/>
  <c r="H148" i="9"/>
  <c r="D148" i="9"/>
  <c r="A148" i="9" s="1"/>
  <c r="T147" i="9"/>
  <c r="S147" i="9"/>
  <c r="R147" i="9"/>
  <c r="Q147" i="9"/>
  <c r="H147" i="9"/>
  <c r="D147" i="9"/>
  <c r="A147" i="9"/>
  <c r="T146" i="9"/>
  <c r="S146" i="9"/>
  <c r="R146" i="9"/>
  <c r="Q146" i="9"/>
  <c r="H146" i="9"/>
  <c r="D146" i="9"/>
  <c r="A146" i="9"/>
  <c r="T145" i="9"/>
  <c r="S145" i="9"/>
  <c r="R145" i="9"/>
  <c r="Q145" i="9"/>
  <c r="H145" i="9"/>
  <c r="D145" i="9"/>
  <c r="A145" i="9" s="1"/>
  <c r="T144" i="9"/>
  <c r="S144" i="9"/>
  <c r="R144" i="9"/>
  <c r="Q144" i="9"/>
  <c r="H144" i="9"/>
  <c r="D144" i="9"/>
  <c r="A144" i="9"/>
  <c r="T143" i="9"/>
  <c r="S143" i="9"/>
  <c r="R143" i="9"/>
  <c r="Q143" i="9"/>
  <c r="H143" i="9"/>
  <c r="D143" i="9"/>
  <c r="A143" i="9" s="1"/>
  <c r="T142" i="9"/>
  <c r="S142" i="9"/>
  <c r="R142" i="9"/>
  <c r="Q142" i="9"/>
  <c r="H142" i="9"/>
  <c r="D142" i="9"/>
  <c r="A142" i="9"/>
  <c r="T141" i="9"/>
  <c r="S141" i="9"/>
  <c r="R141" i="9"/>
  <c r="Q141" i="9"/>
  <c r="H141" i="9"/>
  <c r="D141" i="9"/>
  <c r="A141" i="9" s="1"/>
  <c r="T140" i="9"/>
  <c r="S140" i="9"/>
  <c r="R140" i="9"/>
  <c r="Q140" i="9"/>
  <c r="H140" i="9"/>
  <c r="D140" i="9"/>
  <c r="A140" i="9"/>
  <c r="T139" i="9"/>
  <c r="S139" i="9"/>
  <c r="R139" i="9"/>
  <c r="Q139" i="9"/>
  <c r="H139" i="9"/>
  <c r="D139" i="9"/>
  <c r="A139" i="9" s="1"/>
  <c r="T138" i="9"/>
  <c r="S138" i="9"/>
  <c r="R138" i="9"/>
  <c r="Q138" i="9"/>
  <c r="H138" i="9"/>
  <c r="D138" i="9"/>
  <c r="A138" i="9"/>
  <c r="T137" i="9"/>
  <c r="S137" i="9"/>
  <c r="R137" i="9"/>
  <c r="Q137" i="9"/>
  <c r="H137" i="9"/>
  <c r="D137" i="9"/>
  <c r="A137" i="9" s="1"/>
  <c r="T136" i="9"/>
  <c r="S136" i="9"/>
  <c r="R136" i="9"/>
  <c r="Q136" i="9"/>
  <c r="H136" i="9"/>
  <c r="D136" i="9"/>
  <c r="A136" i="9"/>
  <c r="T135" i="9"/>
  <c r="S135" i="9"/>
  <c r="R135" i="9"/>
  <c r="Q135" i="9"/>
  <c r="H135" i="9"/>
  <c r="D135" i="9"/>
  <c r="A135" i="9" s="1"/>
  <c r="T134" i="9"/>
  <c r="S134" i="9"/>
  <c r="R134" i="9"/>
  <c r="Q134" i="9"/>
  <c r="H134" i="9"/>
  <c r="D134" i="9"/>
  <c r="A134" i="9"/>
  <c r="T133" i="9"/>
  <c r="S133" i="9"/>
  <c r="R133" i="9"/>
  <c r="Q133" i="9"/>
  <c r="H133" i="9"/>
  <c r="D133" i="9"/>
  <c r="A133" i="9" s="1"/>
  <c r="T132" i="9"/>
  <c r="S132" i="9"/>
  <c r="R132" i="9"/>
  <c r="Q132" i="9"/>
  <c r="H132" i="9"/>
  <c r="D132" i="9"/>
  <c r="A132" i="9"/>
  <c r="T131" i="9"/>
  <c r="S131" i="9"/>
  <c r="R131" i="9"/>
  <c r="Q131" i="9"/>
  <c r="H131" i="9"/>
  <c r="D131" i="9"/>
  <c r="A131" i="9" s="1"/>
  <c r="T130" i="9"/>
  <c r="S130" i="9"/>
  <c r="R130" i="9"/>
  <c r="Q130" i="9"/>
  <c r="H130" i="9"/>
  <c r="D130" i="9"/>
  <c r="A130" i="9"/>
  <c r="T129" i="9"/>
  <c r="S129" i="9"/>
  <c r="R129" i="9"/>
  <c r="Q129" i="9"/>
  <c r="H129" i="9"/>
  <c r="D129" i="9"/>
  <c r="A129" i="9" s="1"/>
  <c r="T128" i="9"/>
  <c r="S128" i="9"/>
  <c r="R128" i="9"/>
  <c r="Q128" i="9"/>
  <c r="H128" i="9"/>
  <c r="D128" i="9"/>
  <c r="A128" i="9"/>
  <c r="T127" i="9"/>
  <c r="S127" i="9"/>
  <c r="R127" i="9"/>
  <c r="Q127" i="9"/>
  <c r="H127" i="9"/>
  <c r="D127" i="9"/>
  <c r="A127" i="9" s="1"/>
  <c r="T126" i="9"/>
  <c r="S126" i="9"/>
  <c r="R126" i="9"/>
  <c r="Q126" i="9"/>
  <c r="H126" i="9"/>
  <c r="D126" i="9"/>
  <c r="A126" i="9"/>
  <c r="T125" i="9"/>
  <c r="S125" i="9"/>
  <c r="R125" i="9"/>
  <c r="Q125" i="9"/>
  <c r="H125" i="9"/>
  <c r="D125" i="9"/>
  <c r="A125" i="9" s="1"/>
  <c r="T124" i="9"/>
  <c r="S124" i="9"/>
  <c r="R124" i="9"/>
  <c r="Q124" i="9"/>
  <c r="H124" i="9"/>
  <c r="D124" i="9"/>
  <c r="A124" i="9"/>
  <c r="T123" i="9"/>
  <c r="S123" i="9"/>
  <c r="R123" i="9"/>
  <c r="Q123" i="9"/>
  <c r="H123" i="9"/>
  <c r="D123" i="9"/>
  <c r="A123" i="9" s="1"/>
  <c r="T122" i="9"/>
  <c r="S122" i="9"/>
  <c r="R122" i="9"/>
  <c r="Q122" i="9"/>
  <c r="H122" i="9"/>
  <c r="D122" i="9"/>
  <c r="A122" i="9"/>
  <c r="T121" i="9"/>
  <c r="S121" i="9"/>
  <c r="R121" i="9"/>
  <c r="Q121" i="9"/>
  <c r="H121" i="9"/>
  <c r="D121" i="9"/>
  <c r="A121" i="9" s="1"/>
  <c r="T120" i="9"/>
  <c r="S120" i="9"/>
  <c r="R120" i="9"/>
  <c r="Q120" i="9"/>
  <c r="H120" i="9"/>
  <c r="D120" i="9"/>
  <c r="A120" i="9"/>
  <c r="T119" i="9"/>
  <c r="S119" i="9"/>
  <c r="R119" i="9"/>
  <c r="Q119" i="9"/>
  <c r="H119" i="9"/>
  <c r="D119" i="9"/>
  <c r="A119" i="9" s="1"/>
  <c r="T118" i="9"/>
  <c r="S118" i="9"/>
  <c r="R118" i="9"/>
  <c r="Q118" i="9"/>
  <c r="H118" i="9"/>
  <c r="D118" i="9"/>
  <c r="A118" i="9"/>
  <c r="T117" i="9"/>
  <c r="S117" i="9"/>
  <c r="R117" i="9"/>
  <c r="Q117" i="9"/>
  <c r="H117" i="9"/>
  <c r="D117" i="9"/>
  <c r="A117" i="9" s="1"/>
  <c r="T116" i="9"/>
  <c r="S116" i="9"/>
  <c r="R116" i="9"/>
  <c r="Q116" i="9"/>
  <c r="H116" i="9"/>
  <c r="D116" i="9"/>
  <c r="A116" i="9"/>
  <c r="T115" i="9"/>
  <c r="S115" i="9"/>
  <c r="R115" i="9"/>
  <c r="Q115" i="9"/>
  <c r="H115" i="9"/>
  <c r="D115" i="9"/>
  <c r="A115" i="9" s="1"/>
  <c r="T114" i="9"/>
  <c r="S114" i="9"/>
  <c r="R114" i="9"/>
  <c r="Q114" i="9"/>
  <c r="H114" i="9"/>
  <c r="D114" i="9"/>
  <c r="A114" i="9"/>
  <c r="T113" i="9"/>
  <c r="S113" i="9"/>
  <c r="R113" i="9"/>
  <c r="Q113" i="9"/>
  <c r="H113" i="9"/>
  <c r="D113" i="9"/>
  <c r="A113" i="9" s="1"/>
  <c r="T112" i="9"/>
  <c r="S112" i="9"/>
  <c r="R112" i="9"/>
  <c r="Q112" i="9"/>
  <c r="H112" i="9"/>
  <c r="D112" i="9"/>
  <c r="A112" i="9"/>
  <c r="T111" i="9"/>
  <c r="S111" i="9"/>
  <c r="R111" i="9"/>
  <c r="Q111" i="9"/>
  <c r="H111" i="9"/>
  <c r="D111" i="9"/>
  <c r="A111" i="9" s="1"/>
  <c r="T110" i="9"/>
  <c r="S110" i="9"/>
  <c r="R110" i="9"/>
  <c r="Q110" i="9"/>
  <c r="H110" i="9"/>
  <c r="D110" i="9"/>
  <c r="A110" i="9"/>
  <c r="T109" i="9"/>
  <c r="S109" i="9"/>
  <c r="R109" i="9"/>
  <c r="Q109" i="9"/>
  <c r="H109" i="9"/>
  <c r="D109" i="9"/>
  <c r="A109" i="9" s="1"/>
  <c r="T108" i="9"/>
  <c r="S108" i="9"/>
  <c r="R108" i="9"/>
  <c r="Q108" i="9"/>
  <c r="H108" i="9"/>
  <c r="D108" i="9"/>
  <c r="A108" i="9"/>
  <c r="T107" i="9"/>
  <c r="S107" i="9"/>
  <c r="R107" i="9"/>
  <c r="Q107" i="9"/>
  <c r="H107" i="9"/>
  <c r="D107" i="9"/>
  <c r="A107" i="9" s="1"/>
  <c r="T106" i="9"/>
  <c r="S106" i="9"/>
  <c r="R106" i="9"/>
  <c r="Q106" i="9"/>
  <c r="H106" i="9"/>
  <c r="D106" i="9"/>
  <c r="A106" i="9"/>
  <c r="T105" i="9"/>
  <c r="S105" i="9"/>
  <c r="R105" i="9"/>
  <c r="Q105" i="9"/>
  <c r="H105" i="9"/>
  <c r="D105" i="9"/>
  <c r="A105" i="9" s="1"/>
  <c r="T104" i="9"/>
  <c r="S104" i="9"/>
  <c r="R104" i="9"/>
  <c r="Q104" i="9"/>
  <c r="H104" i="9"/>
  <c r="D104" i="9"/>
  <c r="A104" i="9"/>
  <c r="T103" i="9"/>
  <c r="S103" i="9"/>
  <c r="R103" i="9"/>
  <c r="Q103" i="9"/>
  <c r="H103" i="9"/>
  <c r="D103" i="9"/>
  <c r="A103" i="9" s="1"/>
  <c r="T102" i="9"/>
  <c r="S102" i="9"/>
  <c r="R102" i="9"/>
  <c r="Q102" i="9"/>
  <c r="H102" i="9"/>
  <c r="D102" i="9"/>
  <c r="A102" i="9"/>
  <c r="T101" i="9"/>
  <c r="S101" i="9"/>
  <c r="R101" i="9"/>
  <c r="Q101" i="9"/>
  <c r="H101" i="9"/>
  <c r="D101" i="9"/>
  <c r="A101" i="9" s="1"/>
  <c r="T100" i="9"/>
  <c r="S100" i="9"/>
  <c r="R100" i="9"/>
  <c r="Q100" i="9"/>
  <c r="H100" i="9"/>
  <c r="D100" i="9"/>
  <c r="A100" i="9"/>
  <c r="T99" i="9"/>
  <c r="S99" i="9"/>
  <c r="R99" i="9"/>
  <c r="Q99" i="9"/>
  <c r="H99" i="9"/>
  <c r="D99" i="9"/>
  <c r="A99" i="9" s="1"/>
  <c r="T98" i="9"/>
  <c r="S98" i="9"/>
  <c r="R98" i="9"/>
  <c r="Q98" i="9"/>
  <c r="H98" i="9"/>
  <c r="D98" i="9"/>
  <c r="A98" i="9"/>
  <c r="T97" i="9"/>
  <c r="S97" i="9"/>
  <c r="R97" i="9"/>
  <c r="Q97" i="9"/>
  <c r="H97" i="9"/>
  <c r="D97" i="9"/>
  <c r="A97" i="9" s="1"/>
  <c r="T96" i="9"/>
  <c r="S96" i="9"/>
  <c r="R96" i="9"/>
  <c r="Q96" i="9"/>
  <c r="H96" i="9"/>
  <c r="D96" i="9"/>
  <c r="A96" i="9"/>
  <c r="T95" i="9"/>
  <c r="S95" i="9"/>
  <c r="R95" i="9"/>
  <c r="Q95" i="9"/>
  <c r="H95" i="9"/>
  <c r="D95" i="9"/>
  <c r="A95" i="9" s="1"/>
  <c r="T94" i="9"/>
  <c r="S94" i="9"/>
  <c r="R94" i="9"/>
  <c r="Q94" i="9"/>
  <c r="H94" i="9"/>
  <c r="D94" i="9"/>
  <c r="A94" i="9"/>
  <c r="T93" i="9"/>
  <c r="S93" i="9"/>
  <c r="R93" i="9"/>
  <c r="Q93" i="9"/>
  <c r="H93" i="9"/>
  <c r="D93" i="9"/>
  <c r="A93" i="9" s="1"/>
  <c r="T92" i="9"/>
  <c r="S92" i="9"/>
  <c r="R92" i="9"/>
  <c r="Q92" i="9"/>
  <c r="H92" i="9"/>
  <c r="D92" i="9"/>
  <c r="A92" i="9"/>
  <c r="T91" i="9"/>
  <c r="S91" i="9"/>
  <c r="R91" i="9"/>
  <c r="Q91" i="9"/>
  <c r="H91" i="9"/>
  <c r="D91" i="9"/>
  <c r="A91" i="9" s="1"/>
  <c r="T90" i="9"/>
  <c r="S90" i="9"/>
  <c r="R90" i="9"/>
  <c r="Q90" i="9"/>
  <c r="H90" i="9"/>
  <c r="D90" i="9"/>
  <c r="A90" i="9"/>
  <c r="T89" i="9"/>
  <c r="S89" i="9"/>
  <c r="R89" i="9"/>
  <c r="Q89" i="9"/>
  <c r="H89" i="9"/>
  <c r="D89" i="9"/>
  <c r="A89" i="9" s="1"/>
  <c r="T88" i="9"/>
  <c r="S88" i="9"/>
  <c r="R88" i="9"/>
  <c r="Q88" i="9"/>
  <c r="H88" i="9"/>
  <c r="D88" i="9"/>
  <c r="A88" i="9"/>
  <c r="T87" i="9"/>
  <c r="S87" i="9"/>
  <c r="R87" i="9"/>
  <c r="Q87" i="9"/>
  <c r="H87" i="9"/>
  <c r="D87" i="9"/>
  <c r="A87" i="9" s="1"/>
  <c r="T86" i="9"/>
  <c r="S86" i="9"/>
  <c r="R86" i="9"/>
  <c r="Q86" i="9"/>
  <c r="H86" i="9"/>
  <c r="D86" i="9"/>
  <c r="A86" i="9"/>
  <c r="T85" i="9"/>
  <c r="S85" i="9"/>
  <c r="R85" i="9"/>
  <c r="Q85" i="9"/>
  <c r="H85" i="9"/>
  <c r="D85" i="9"/>
  <c r="A85" i="9" s="1"/>
  <c r="T84" i="9"/>
  <c r="S84" i="9"/>
  <c r="R84" i="9"/>
  <c r="Q84" i="9"/>
  <c r="H84" i="9"/>
  <c r="D84" i="9"/>
  <c r="A84" i="9"/>
  <c r="T83" i="9"/>
  <c r="S83" i="9"/>
  <c r="R83" i="9"/>
  <c r="Q83" i="9"/>
  <c r="H83" i="9"/>
  <c r="D83" i="9"/>
  <c r="A83" i="9" s="1"/>
  <c r="T82" i="9"/>
  <c r="S82" i="9"/>
  <c r="R82" i="9"/>
  <c r="Q82" i="9"/>
  <c r="H82" i="9"/>
  <c r="D82" i="9"/>
  <c r="A82" i="9"/>
  <c r="T81" i="9"/>
  <c r="S81" i="9"/>
  <c r="R81" i="9"/>
  <c r="Q81" i="9"/>
  <c r="H81" i="9"/>
  <c r="D81" i="9"/>
  <c r="A81" i="9" s="1"/>
  <c r="T80" i="9"/>
  <c r="S80" i="9"/>
  <c r="R80" i="9"/>
  <c r="Q80" i="9"/>
  <c r="H80" i="9"/>
  <c r="D80" i="9"/>
  <c r="A80" i="9"/>
  <c r="T79" i="9"/>
  <c r="S79" i="9"/>
  <c r="R79" i="9"/>
  <c r="Q79" i="9"/>
  <c r="H79" i="9"/>
  <c r="D79" i="9"/>
  <c r="A79" i="9" s="1"/>
  <c r="T78" i="9"/>
  <c r="S78" i="9"/>
  <c r="R78" i="9"/>
  <c r="Q78" i="9"/>
  <c r="H78" i="9"/>
  <c r="D78" i="9"/>
  <c r="A78" i="9"/>
  <c r="T77" i="9"/>
  <c r="S77" i="9"/>
  <c r="R77" i="9"/>
  <c r="Q77" i="9"/>
  <c r="H77" i="9"/>
  <c r="D77" i="9"/>
  <c r="A77" i="9" s="1"/>
  <c r="T76" i="9"/>
  <c r="S76" i="9"/>
  <c r="R76" i="9"/>
  <c r="Q76" i="9"/>
  <c r="H76" i="9"/>
  <c r="D76" i="9"/>
  <c r="A76" i="9"/>
  <c r="T75" i="9"/>
  <c r="S75" i="9"/>
  <c r="R75" i="9"/>
  <c r="Q75" i="9"/>
  <c r="H75" i="9"/>
  <c r="D75" i="9"/>
  <c r="A75" i="9" s="1"/>
  <c r="T74" i="9"/>
  <c r="S74" i="9"/>
  <c r="R74" i="9"/>
  <c r="Q74" i="9"/>
  <c r="H74" i="9"/>
  <c r="D74" i="9"/>
  <c r="A74" i="9"/>
  <c r="T73" i="9"/>
  <c r="S73" i="9"/>
  <c r="R73" i="9"/>
  <c r="Q73" i="9"/>
  <c r="H73" i="9"/>
  <c r="D73" i="9"/>
  <c r="A73" i="9" s="1"/>
  <c r="T72" i="9"/>
  <c r="S72" i="9"/>
  <c r="R72" i="9"/>
  <c r="Q72" i="9"/>
  <c r="H72" i="9"/>
  <c r="D72" i="9"/>
  <c r="A72" i="9"/>
  <c r="T71" i="9"/>
  <c r="S71" i="9"/>
  <c r="R71" i="9"/>
  <c r="Q71" i="9"/>
  <c r="H71" i="9"/>
  <c r="D71" i="9"/>
  <c r="A71" i="9" s="1"/>
  <c r="T70" i="9"/>
  <c r="S70" i="9"/>
  <c r="R70" i="9"/>
  <c r="Q70" i="9"/>
  <c r="H70" i="9"/>
  <c r="D70" i="9"/>
  <c r="A70" i="9"/>
  <c r="T69" i="9"/>
  <c r="S69" i="9"/>
  <c r="R69" i="9"/>
  <c r="Q69" i="9"/>
  <c r="H69" i="9"/>
  <c r="D69" i="9"/>
  <c r="A69" i="9" s="1"/>
  <c r="T68" i="9"/>
  <c r="S68" i="9"/>
  <c r="R68" i="9"/>
  <c r="Q68" i="9"/>
  <c r="H68" i="9"/>
  <c r="D68" i="9"/>
  <c r="A68" i="9"/>
  <c r="T67" i="9"/>
  <c r="S67" i="9"/>
  <c r="R67" i="9"/>
  <c r="Q67" i="9"/>
  <c r="H67" i="9"/>
  <c r="D67" i="9"/>
  <c r="A67" i="9" s="1"/>
  <c r="T66" i="9"/>
  <c r="S66" i="9"/>
  <c r="R66" i="9"/>
  <c r="Q66" i="9"/>
  <c r="H66" i="9"/>
  <c r="D66" i="9"/>
  <c r="A66" i="9"/>
  <c r="T65" i="9"/>
  <c r="S65" i="9"/>
  <c r="R65" i="9"/>
  <c r="Q65" i="9"/>
  <c r="H65" i="9"/>
  <c r="D65" i="9"/>
  <c r="A65" i="9" s="1"/>
  <c r="T64" i="9"/>
  <c r="S64" i="9"/>
  <c r="R64" i="9"/>
  <c r="Q64" i="9"/>
  <c r="H64" i="9"/>
  <c r="D64" i="9"/>
  <c r="A64" i="9"/>
  <c r="T63" i="9"/>
  <c r="S63" i="9"/>
  <c r="R63" i="9"/>
  <c r="Q63" i="9"/>
  <c r="H63" i="9"/>
  <c r="D63" i="9"/>
  <c r="A63" i="9" s="1"/>
  <c r="T62" i="9"/>
  <c r="S62" i="9"/>
  <c r="R62" i="9"/>
  <c r="Q62" i="9"/>
  <c r="H62" i="9"/>
  <c r="D62" i="9"/>
  <c r="A62" i="9"/>
  <c r="T61" i="9"/>
  <c r="S61" i="9"/>
  <c r="R61" i="9"/>
  <c r="Q61" i="9"/>
  <c r="H61" i="9"/>
  <c r="D61" i="9"/>
  <c r="A61" i="9" s="1"/>
  <c r="T60" i="9"/>
  <c r="S60" i="9"/>
  <c r="R60" i="9"/>
  <c r="Q60" i="9"/>
  <c r="H60" i="9"/>
  <c r="D60" i="9"/>
  <c r="A60" i="9"/>
  <c r="T59" i="9"/>
  <c r="S59" i="9"/>
  <c r="R59" i="9"/>
  <c r="Q59" i="9"/>
  <c r="H59" i="9"/>
  <c r="D59" i="9"/>
  <c r="A59" i="9" s="1"/>
  <c r="T58" i="9"/>
  <c r="S58" i="9"/>
  <c r="R58" i="9"/>
  <c r="Q58" i="9"/>
  <c r="H58" i="9"/>
  <c r="D58" i="9"/>
  <c r="A58" i="9"/>
  <c r="T57" i="9"/>
  <c r="S57" i="9"/>
  <c r="R57" i="9"/>
  <c r="Q57" i="9"/>
  <c r="H57" i="9"/>
  <c r="D57" i="9"/>
  <c r="A57" i="9" s="1"/>
  <c r="T56" i="9"/>
  <c r="S56" i="9"/>
  <c r="R56" i="9"/>
  <c r="Q56" i="9"/>
  <c r="H56" i="9"/>
  <c r="D56" i="9"/>
  <c r="A56" i="9"/>
  <c r="T55" i="9"/>
  <c r="S55" i="9"/>
  <c r="R55" i="9"/>
  <c r="Q55" i="9"/>
  <c r="H55" i="9"/>
  <c r="D55" i="9"/>
  <c r="A55" i="9" s="1"/>
  <c r="T54" i="9"/>
  <c r="S54" i="9"/>
  <c r="R54" i="9"/>
  <c r="Q54" i="9"/>
  <c r="H54" i="9"/>
  <c r="D54" i="9"/>
  <c r="A54" i="9"/>
  <c r="T53" i="9"/>
  <c r="S53" i="9"/>
  <c r="R53" i="9"/>
  <c r="Q53" i="9"/>
  <c r="H53" i="9"/>
  <c r="D53" i="9"/>
  <c r="A53" i="9" s="1"/>
  <c r="T52" i="9"/>
  <c r="S52" i="9"/>
  <c r="R52" i="9"/>
  <c r="Q52" i="9"/>
  <c r="H52" i="9"/>
  <c r="D52" i="9"/>
  <c r="A52" i="9"/>
  <c r="T51" i="9"/>
  <c r="S51" i="9"/>
  <c r="R51" i="9"/>
  <c r="Q51" i="9"/>
  <c r="H51" i="9"/>
  <c r="D51" i="9"/>
  <c r="A51" i="9" s="1"/>
  <c r="T50" i="9"/>
  <c r="S50" i="9"/>
  <c r="R50" i="9"/>
  <c r="Q50" i="9"/>
  <c r="H50" i="9"/>
  <c r="D50" i="9"/>
  <c r="A50" i="9"/>
  <c r="T49" i="9"/>
  <c r="S49" i="9"/>
  <c r="R49" i="9"/>
  <c r="Q49" i="9"/>
  <c r="H49" i="9"/>
  <c r="D49" i="9"/>
  <c r="A49" i="9" s="1"/>
  <c r="T48" i="9"/>
  <c r="S48" i="9"/>
  <c r="R48" i="9"/>
  <c r="Q48" i="9"/>
  <c r="H48" i="9"/>
  <c r="D48" i="9"/>
  <c r="A48" i="9"/>
  <c r="T47" i="9"/>
  <c r="S47" i="9"/>
  <c r="R47" i="9"/>
  <c r="Q47" i="9"/>
  <c r="H47" i="9"/>
  <c r="D47" i="9"/>
  <c r="A47" i="9" s="1"/>
  <c r="T46" i="9"/>
  <c r="S46" i="9"/>
  <c r="R46" i="9"/>
  <c r="Q46" i="9"/>
  <c r="H46" i="9"/>
  <c r="D46" i="9"/>
  <c r="A46" i="9"/>
  <c r="T45" i="9"/>
  <c r="S45" i="9"/>
  <c r="R45" i="9"/>
  <c r="Q45" i="9"/>
  <c r="H45" i="9"/>
  <c r="D45" i="9"/>
  <c r="A45" i="9" s="1"/>
  <c r="T44" i="9"/>
  <c r="S44" i="9"/>
  <c r="R44" i="9"/>
  <c r="Q44" i="9"/>
  <c r="H44" i="9"/>
  <c r="D44" i="9"/>
  <c r="A44" i="9"/>
  <c r="T43" i="9"/>
  <c r="S43" i="9"/>
  <c r="R43" i="9"/>
  <c r="Q43" i="9"/>
  <c r="H43" i="9"/>
  <c r="D43" i="9"/>
  <c r="A43" i="9" s="1"/>
  <c r="T42" i="9"/>
  <c r="S42" i="9"/>
  <c r="R42" i="9"/>
  <c r="Q42" i="9"/>
  <c r="H42" i="9"/>
  <c r="D42" i="9"/>
  <c r="A42" i="9"/>
  <c r="T41" i="9"/>
  <c r="S41" i="9"/>
  <c r="R41" i="9"/>
  <c r="Q41" i="9"/>
  <c r="H41" i="9"/>
  <c r="D41" i="9"/>
  <c r="A41" i="9" s="1"/>
  <c r="T40" i="9"/>
  <c r="S40" i="9"/>
  <c r="R40" i="9"/>
  <c r="Q40" i="9"/>
  <c r="H40" i="9"/>
  <c r="D40" i="9"/>
  <c r="A40" i="9"/>
  <c r="T39" i="9"/>
  <c r="S39" i="9"/>
  <c r="R39" i="9"/>
  <c r="Q39" i="9"/>
  <c r="H39" i="9"/>
  <c r="D39" i="9"/>
  <c r="A39" i="9" s="1"/>
  <c r="T38" i="9"/>
  <c r="S38" i="9"/>
  <c r="R38" i="9"/>
  <c r="Q38" i="9"/>
  <c r="H38" i="9"/>
  <c r="D38" i="9"/>
  <c r="A38" i="9"/>
  <c r="T37" i="9"/>
  <c r="S37" i="9"/>
  <c r="R37" i="9"/>
  <c r="Q37" i="9"/>
  <c r="H37" i="9"/>
  <c r="D37" i="9"/>
  <c r="A37" i="9" s="1"/>
  <c r="T36" i="9"/>
  <c r="S36" i="9"/>
  <c r="R36" i="9"/>
  <c r="Q36" i="9"/>
  <c r="H36" i="9"/>
  <c r="D36" i="9"/>
  <c r="A36" i="9"/>
  <c r="T35" i="9"/>
  <c r="S35" i="9"/>
  <c r="R35" i="9"/>
  <c r="Q35" i="9"/>
  <c r="H35" i="9"/>
  <c r="D35" i="9"/>
  <c r="A35" i="9" s="1"/>
  <c r="T34" i="9"/>
  <c r="S34" i="9"/>
  <c r="R34" i="9"/>
  <c r="Q34" i="9"/>
  <c r="H34" i="9"/>
  <c r="D34" i="9"/>
  <c r="A34" i="9"/>
  <c r="T33" i="9"/>
  <c r="S33" i="9"/>
  <c r="R33" i="9"/>
  <c r="Q33" i="9"/>
  <c r="H33" i="9"/>
  <c r="D33" i="9"/>
  <c r="A33" i="9" s="1"/>
  <c r="T32" i="9"/>
  <c r="S32" i="9"/>
  <c r="R32" i="9"/>
  <c r="Q32" i="9"/>
  <c r="H32" i="9"/>
  <c r="D32" i="9"/>
  <c r="A32" i="9"/>
  <c r="T31" i="9"/>
  <c r="S31" i="9"/>
  <c r="R31" i="9"/>
  <c r="Q31" i="9"/>
  <c r="H31" i="9"/>
  <c r="D31" i="9"/>
  <c r="A31" i="9" s="1"/>
  <c r="T30" i="9"/>
  <c r="S30" i="9"/>
  <c r="R30" i="9"/>
  <c r="Q30" i="9"/>
  <c r="H30" i="9"/>
  <c r="D30" i="9"/>
  <c r="A30" i="9"/>
  <c r="T29" i="9"/>
  <c r="S29" i="9"/>
  <c r="R29" i="9"/>
  <c r="Q29" i="9"/>
  <c r="H29" i="9"/>
  <c r="D29" i="9"/>
  <c r="A29" i="9" s="1"/>
  <c r="T28" i="9"/>
  <c r="S28" i="9"/>
  <c r="R28" i="9"/>
  <c r="Q28" i="9"/>
  <c r="H28" i="9"/>
  <c r="D28" i="9"/>
  <c r="A28" i="9"/>
  <c r="T27" i="9"/>
  <c r="S27" i="9"/>
  <c r="R27" i="9"/>
  <c r="Q27" i="9"/>
  <c r="H27" i="9"/>
  <c r="D27" i="9"/>
  <c r="A27" i="9" s="1"/>
  <c r="T26" i="9"/>
  <c r="S26" i="9"/>
  <c r="R26" i="9"/>
  <c r="Q26" i="9"/>
  <c r="H26" i="9"/>
  <c r="D26" i="9"/>
  <c r="A26" i="9"/>
  <c r="T25" i="9"/>
  <c r="S25" i="9"/>
  <c r="R25" i="9"/>
  <c r="Q25" i="9"/>
  <c r="H25" i="9"/>
  <c r="D25" i="9"/>
  <c r="A25" i="9" s="1"/>
  <c r="T24" i="9"/>
  <c r="S24" i="9"/>
  <c r="R24" i="9"/>
  <c r="Q24" i="9"/>
  <c r="H24" i="9"/>
  <c r="D24" i="9"/>
  <c r="A24" i="9"/>
  <c r="T23" i="9"/>
  <c r="S23" i="9"/>
  <c r="R23" i="9"/>
  <c r="Q23" i="9"/>
  <c r="H23" i="9"/>
  <c r="D23" i="9"/>
  <c r="A23" i="9" s="1"/>
  <c r="T22" i="9"/>
  <c r="S22" i="9"/>
  <c r="R22" i="9"/>
  <c r="Q22" i="9"/>
  <c r="H22" i="9"/>
  <c r="D22" i="9"/>
  <c r="A22" i="9"/>
  <c r="T21" i="9"/>
  <c r="S21" i="9"/>
  <c r="R21" i="9"/>
  <c r="Q21" i="9"/>
  <c r="H21" i="9"/>
  <c r="D21" i="9"/>
  <c r="A21" i="9" s="1"/>
  <c r="T20" i="9"/>
  <c r="S20" i="9"/>
  <c r="R20" i="9"/>
  <c r="Q20" i="9"/>
  <c r="H20" i="9"/>
  <c r="D20" i="9"/>
  <c r="A20" i="9"/>
  <c r="T19" i="9"/>
  <c r="S19" i="9"/>
  <c r="R19" i="9"/>
  <c r="Q19" i="9"/>
  <c r="H19" i="9"/>
  <c r="D19" i="9"/>
  <c r="A19" i="9" s="1"/>
  <c r="T18" i="9"/>
  <c r="S18" i="9"/>
  <c r="R18" i="9"/>
  <c r="Q18" i="9"/>
  <c r="H18" i="9"/>
  <c r="D18" i="9"/>
  <c r="A18" i="9"/>
  <c r="T17" i="9"/>
  <c r="S17" i="9"/>
  <c r="R17" i="9"/>
  <c r="Q17" i="9"/>
  <c r="H17" i="9"/>
  <c r="D17" i="9"/>
  <c r="A17" i="9" s="1"/>
  <c r="T16" i="9"/>
  <c r="S16" i="9"/>
  <c r="R16" i="9"/>
  <c r="Q16" i="9"/>
  <c r="H16" i="9"/>
  <c r="D16" i="9"/>
  <c r="A16" i="9"/>
  <c r="T15" i="9"/>
  <c r="S15" i="9"/>
  <c r="R15" i="9"/>
  <c r="Q15" i="9"/>
  <c r="H15" i="9"/>
  <c r="D15" i="9"/>
  <c r="A15" i="9" s="1"/>
  <c r="T14" i="9"/>
  <c r="S14" i="9"/>
  <c r="R14" i="9"/>
  <c r="Q14" i="9"/>
  <c r="H14" i="9"/>
  <c r="D14" i="9"/>
  <c r="A14" i="9"/>
  <c r="T13" i="9"/>
  <c r="S13" i="9"/>
  <c r="R13" i="9"/>
  <c r="Q13" i="9"/>
  <c r="H13" i="9"/>
  <c r="D13" i="9"/>
  <c r="A13" i="9" s="1"/>
  <c r="T12" i="9"/>
  <c r="S12" i="9"/>
  <c r="R12" i="9"/>
  <c r="Q12" i="9"/>
  <c r="H12" i="9"/>
  <c r="D12" i="9"/>
  <c r="A12" i="9"/>
  <c r="T11" i="9"/>
  <c r="S11" i="9"/>
  <c r="R11" i="9"/>
  <c r="Q11" i="9"/>
  <c r="H11" i="9"/>
  <c r="D11" i="9"/>
  <c r="A11" i="9" s="1"/>
  <c r="T10" i="9"/>
  <c r="S10" i="9"/>
  <c r="R10" i="9"/>
  <c r="Q10" i="9"/>
  <c r="H10" i="9"/>
  <c r="D10" i="9"/>
  <c r="A10" i="9"/>
  <c r="T9" i="9"/>
  <c r="S9" i="9"/>
  <c r="R9" i="9"/>
  <c r="Q9" i="9"/>
  <c r="H9" i="9"/>
  <c r="D9" i="9"/>
  <c r="A9" i="9" s="1"/>
  <c r="T8" i="9"/>
  <c r="S8" i="9"/>
  <c r="R8" i="9"/>
  <c r="Q8" i="9"/>
  <c r="H8" i="9"/>
  <c r="D8" i="9"/>
  <c r="A8" i="9"/>
  <c r="T7" i="9"/>
  <c r="S7" i="9"/>
  <c r="R7" i="9"/>
  <c r="Q7" i="9"/>
  <c r="H7" i="9"/>
  <c r="D7" i="9"/>
  <c r="A7" i="9" s="1"/>
  <c r="T6" i="9"/>
  <c r="S6" i="9"/>
  <c r="R6" i="9"/>
  <c r="Q6" i="9"/>
  <c r="H6" i="9"/>
  <c r="D6" i="9"/>
  <c r="A6" i="9"/>
  <c r="T5" i="9"/>
  <c r="S5" i="9"/>
  <c r="R5" i="9"/>
  <c r="Q5" i="9"/>
  <c r="H5" i="9"/>
  <c r="D5" i="9"/>
  <c r="A5" i="9" s="1"/>
  <c r="T4" i="9"/>
  <c r="S4" i="9"/>
  <c r="R4" i="9"/>
  <c r="Q4" i="9"/>
  <c r="H4" i="9"/>
  <c r="D4" i="9"/>
  <c r="A4" i="9"/>
  <c r="T3" i="9"/>
  <c r="S3" i="9"/>
  <c r="R3" i="9"/>
  <c r="Q3" i="9"/>
  <c r="H3" i="9"/>
  <c r="D3" i="9"/>
  <c r="A3" i="9" s="1"/>
  <c r="H2" i="9"/>
  <c r="A2" i="9"/>
  <c r="T317" i="8"/>
  <c r="S317" i="8"/>
  <c r="R317" i="8"/>
  <c r="Q317" i="8"/>
  <c r="H317" i="8"/>
  <c r="D317" i="8"/>
  <c r="A317" i="8"/>
  <c r="T316" i="8"/>
  <c r="S316" i="8"/>
  <c r="R316" i="8"/>
  <c r="Q316" i="8"/>
  <c r="H316" i="8"/>
  <c r="D316" i="8"/>
  <c r="A316" i="8" s="1"/>
  <c r="T315" i="8"/>
  <c r="S315" i="8"/>
  <c r="R315" i="8"/>
  <c r="Q315" i="8"/>
  <c r="H315" i="8"/>
  <c r="D315" i="8"/>
  <c r="A315" i="8"/>
  <c r="T314" i="8"/>
  <c r="S314" i="8"/>
  <c r="R314" i="8"/>
  <c r="Q314" i="8"/>
  <c r="H314" i="8"/>
  <c r="D314" i="8"/>
  <c r="A314" i="8" s="1"/>
  <c r="T313" i="8"/>
  <c r="S313" i="8"/>
  <c r="R313" i="8"/>
  <c r="Q313" i="8"/>
  <c r="H313" i="8"/>
  <c r="D313" i="8"/>
  <c r="A313" i="8"/>
  <c r="T312" i="8"/>
  <c r="S312" i="8"/>
  <c r="R312" i="8"/>
  <c r="Q312" i="8"/>
  <c r="H312" i="8"/>
  <c r="D312" i="8"/>
  <c r="A312" i="8" s="1"/>
  <c r="T311" i="8"/>
  <c r="S311" i="8"/>
  <c r="R311" i="8"/>
  <c r="Q311" i="8"/>
  <c r="H311" i="8"/>
  <c r="D311" i="8"/>
  <c r="A311" i="8"/>
  <c r="T310" i="8"/>
  <c r="S310" i="8"/>
  <c r="R310" i="8"/>
  <c r="Q310" i="8"/>
  <c r="H310" i="8"/>
  <c r="D310" i="8"/>
  <c r="A310" i="8" s="1"/>
  <c r="T309" i="8"/>
  <c r="S309" i="8"/>
  <c r="R309" i="8"/>
  <c r="Q309" i="8"/>
  <c r="H309" i="8"/>
  <c r="D309" i="8"/>
  <c r="A309" i="8"/>
  <c r="T308" i="8"/>
  <c r="S308" i="8"/>
  <c r="R308" i="8"/>
  <c r="Q308" i="8"/>
  <c r="H308" i="8"/>
  <c r="D308" i="8"/>
  <c r="A308" i="8" s="1"/>
  <c r="T307" i="8"/>
  <c r="S307" i="8"/>
  <c r="R307" i="8"/>
  <c r="Q307" i="8"/>
  <c r="H307" i="8"/>
  <c r="D307" i="8"/>
  <c r="A307" i="8"/>
  <c r="T306" i="8"/>
  <c r="S306" i="8"/>
  <c r="R306" i="8"/>
  <c r="Q306" i="8"/>
  <c r="H306" i="8"/>
  <c r="D306" i="8"/>
  <c r="A306" i="8" s="1"/>
  <c r="T305" i="8"/>
  <c r="S305" i="8"/>
  <c r="R305" i="8"/>
  <c r="Q305" i="8"/>
  <c r="H305" i="8"/>
  <c r="D305" i="8"/>
  <c r="A305" i="8"/>
  <c r="T304" i="8"/>
  <c r="S304" i="8"/>
  <c r="R304" i="8"/>
  <c r="Q304" i="8"/>
  <c r="H304" i="8"/>
  <c r="D304" i="8"/>
  <c r="A304" i="8" s="1"/>
  <c r="T303" i="8"/>
  <c r="S303" i="8"/>
  <c r="R303" i="8"/>
  <c r="Q303" i="8"/>
  <c r="H303" i="8"/>
  <c r="D303" i="8"/>
  <c r="A303" i="8"/>
  <c r="T302" i="8"/>
  <c r="S302" i="8"/>
  <c r="R302" i="8"/>
  <c r="Q302" i="8"/>
  <c r="H302" i="8"/>
  <c r="D302" i="8"/>
  <c r="A302" i="8" s="1"/>
  <c r="T301" i="8"/>
  <c r="S301" i="8"/>
  <c r="R301" i="8"/>
  <c r="Q301" i="8"/>
  <c r="H301" i="8"/>
  <c r="D301" i="8"/>
  <c r="A301" i="8"/>
  <c r="T300" i="8"/>
  <c r="S300" i="8"/>
  <c r="R300" i="8"/>
  <c r="Q300" i="8"/>
  <c r="H300" i="8"/>
  <c r="D300" i="8"/>
  <c r="A300" i="8" s="1"/>
  <c r="T299" i="8"/>
  <c r="S299" i="8"/>
  <c r="R299" i="8"/>
  <c r="Q299" i="8"/>
  <c r="H299" i="8"/>
  <c r="D299" i="8"/>
  <c r="A299" i="8"/>
  <c r="T298" i="8"/>
  <c r="S298" i="8"/>
  <c r="R298" i="8"/>
  <c r="Q298" i="8"/>
  <c r="H298" i="8"/>
  <c r="D298" i="8"/>
  <c r="A298" i="8" s="1"/>
  <c r="T297" i="8"/>
  <c r="S297" i="8"/>
  <c r="R297" i="8"/>
  <c r="Q297" i="8"/>
  <c r="H297" i="8"/>
  <c r="D297" i="8"/>
  <c r="A297" i="8"/>
  <c r="T296" i="8"/>
  <c r="S296" i="8"/>
  <c r="R296" i="8"/>
  <c r="Q296" i="8"/>
  <c r="H296" i="8"/>
  <c r="D296" i="8"/>
  <c r="A296" i="8" s="1"/>
  <c r="T295" i="8"/>
  <c r="S295" i="8"/>
  <c r="R295" i="8"/>
  <c r="Q295" i="8"/>
  <c r="H295" i="8"/>
  <c r="D295" i="8"/>
  <c r="A295" i="8"/>
  <c r="T294" i="8"/>
  <c r="S294" i="8"/>
  <c r="R294" i="8"/>
  <c r="Q294" i="8"/>
  <c r="H294" i="8"/>
  <c r="D294" i="8"/>
  <c r="A294" i="8" s="1"/>
  <c r="T293" i="8"/>
  <c r="S293" i="8"/>
  <c r="R293" i="8"/>
  <c r="Q293" i="8"/>
  <c r="H293" i="8"/>
  <c r="D293" i="8"/>
  <c r="A293" i="8"/>
  <c r="T292" i="8"/>
  <c r="S292" i="8"/>
  <c r="R292" i="8"/>
  <c r="Q292" i="8"/>
  <c r="H292" i="8"/>
  <c r="D292" i="8"/>
  <c r="A292" i="8" s="1"/>
  <c r="T291" i="8"/>
  <c r="S291" i="8"/>
  <c r="R291" i="8"/>
  <c r="Q291" i="8"/>
  <c r="H291" i="8"/>
  <c r="D291" i="8"/>
  <c r="A291" i="8"/>
  <c r="T290" i="8"/>
  <c r="S290" i="8"/>
  <c r="R290" i="8"/>
  <c r="Q290" i="8"/>
  <c r="H290" i="8"/>
  <c r="D290" i="8"/>
  <c r="A290" i="8" s="1"/>
  <c r="T289" i="8"/>
  <c r="S289" i="8"/>
  <c r="R289" i="8"/>
  <c r="Q289" i="8"/>
  <c r="H289" i="8"/>
  <c r="D289" i="8"/>
  <c r="A289" i="8"/>
  <c r="T288" i="8"/>
  <c r="S288" i="8"/>
  <c r="R288" i="8"/>
  <c r="Q288" i="8"/>
  <c r="H288" i="8"/>
  <c r="D288" i="8"/>
  <c r="A288" i="8" s="1"/>
  <c r="T287" i="8"/>
  <c r="S287" i="8"/>
  <c r="R287" i="8"/>
  <c r="Q287" i="8"/>
  <c r="H287" i="8"/>
  <c r="D287" i="8"/>
  <c r="A287" i="8"/>
  <c r="T286" i="8"/>
  <c r="S286" i="8"/>
  <c r="R286" i="8"/>
  <c r="Q286" i="8"/>
  <c r="H286" i="8"/>
  <c r="D286" i="8"/>
  <c r="A286" i="8" s="1"/>
  <c r="T285" i="8"/>
  <c r="S285" i="8"/>
  <c r="R285" i="8"/>
  <c r="Q285" i="8"/>
  <c r="H285" i="8"/>
  <c r="D285" i="8"/>
  <c r="A285" i="8"/>
  <c r="T284" i="8"/>
  <c r="S284" i="8"/>
  <c r="R284" i="8"/>
  <c r="Q284" i="8"/>
  <c r="H284" i="8"/>
  <c r="D284" i="8"/>
  <c r="A284" i="8" s="1"/>
  <c r="T283" i="8"/>
  <c r="S283" i="8"/>
  <c r="R283" i="8"/>
  <c r="Q283" i="8"/>
  <c r="H283" i="8"/>
  <c r="D283" i="8"/>
  <c r="A283" i="8"/>
  <c r="T282" i="8"/>
  <c r="S282" i="8"/>
  <c r="R282" i="8"/>
  <c r="Q282" i="8"/>
  <c r="H282" i="8"/>
  <c r="D282" i="8"/>
  <c r="A282" i="8" s="1"/>
  <c r="T281" i="8"/>
  <c r="S281" i="8"/>
  <c r="R281" i="8"/>
  <c r="Q281" i="8"/>
  <c r="H281" i="8"/>
  <c r="D281" i="8"/>
  <c r="A281" i="8"/>
  <c r="T280" i="8"/>
  <c r="S280" i="8"/>
  <c r="R280" i="8"/>
  <c r="Q280" i="8"/>
  <c r="H280" i="8"/>
  <c r="D280" i="8"/>
  <c r="A280" i="8" s="1"/>
  <c r="T279" i="8"/>
  <c r="S279" i="8"/>
  <c r="R279" i="8"/>
  <c r="Q279" i="8"/>
  <c r="H279" i="8"/>
  <c r="D279" i="8"/>
  <c r="A279" i="8"/>
  <c r="T278" i="8"/>
  <c r="S278" i="8"/>
  <c r="R278" i="8"/>
  <c r="Q278" i="8"/>
  <c r="H278" i="8"/>
  <c r="D278" i="8"/>
  <c r="A278" i="8" s="1"/>
  <c r="T277" i="8"/>
  <c r="S277" i="8"/>
  <c r="R277" i="8"/>
  <c r="Q277" i="8"/>
  <c r="H277" i="8"/>
  <c r="D277" i="8"/>
  <c r="A277" i="8"/>
  <c r="T276" i="8"/>
  <c r="S276" i="8"/>
  <c r="R276" i="8"/>
  <c r="Q276" i="8"/>
  <c r="H276" i="8"/>
  <c r="D276" i="8"/>
  <c r="A276" i="8" s="1"/>
  <c r="T275" i="8"/>
  <c r="S275" i="8"/>
  <c r="R275" i="8"/>
  <c r="Q275" i="8"/>
  <c r="H275" i="8"/>
  <c r="D275" i="8"/>
  <c r="A275" i="8"/>
  <c r="T274" i="8"/>
  <c r="S274" i="8"/>
  <c r="R274" i="8"/>
  <c r="Q274" i="8"/>
  <c r="H274" i="8"/>
  <c r="D274" i="8"/>
  <c r="A274" i="8" s="1"/>
  <c r="T273" i="8"/>
  <c r="S273" i="8"/>
  <c r="R273" i="8"/>
  <c r="Q273" i="8"/>
  <c r="H273" i="8"/>
  <c r="D273" i="8"/>
  <c r="A273" i="8"/>
  <c r="T272" i="8"/>
  <c r="S272" i="8"/>
  <c r="R272" i="8"/>
  <c r="Q272" i="8"/>
  <c r="H272" i="8"/>
  <c r="D272" i="8"/>
  <c r="A272" i="8" s="1"/>
  <c r="T271" i="8"/>
  <c r="S271" i="8"/>
  <c r="R271" i="8"/>
  <c r="Q271" i="8"/>
  <c r="H271" i="8"/>
  <c r="D271" i="8"/>
  <c r="A271" i="8"/>
  <c r="T270" i="8"/>
  <c r="S270" i="8"/>
  <c r="R270" i="8"/>
  <c r="Q270" i="8"/>
  <c r="H270" i="8"/>
  <c r="D270" i="8"/>
  <c r="A270" i="8" s="1"/>
  <c r="T269" i="8"/>
  <c r="S269" i="8"/>
  <c r="R269" i="8"/>
  <c r="Q269" i="8"/>
  <c r="H269" i="8"/>
  <c r="D269" i="8"/>
  <c r="A269" i="8"/>
  <c r="T268" i="8"/>
  <c r="S268" i="8"/>
  <c r="R268" i="8"/>
  <c r="Q268" i="8"/>
  <c r="H268" i="8"/>
  <c r="D268" i="8"/>
  <c r="A268" i="8" s="1"/>
  <c r="T267" i="8"/>
  <c r="S267" i="8"/>
  <c r="R267" i="8"/>
  <c r="Q267" i="8"/>
  <c r="H267" i="8"/>
  <c r="D267" i="8"/>
  <c r="A267" i="8"/>
  <c r="T266" i="8"/>
  <c r="S266" i="8"/>
  <c r="R266" i="8"/>
  <c r="Q266" i="8"/>
  <c r="H266" i="8"/>
  <c r="D266" i="8"/>
  <c r="A266" i="8" s="1"/>
  <c r="T265" i="8"/>
  <c r="S265" i="8"/>
  <c r="R265" i="8"/>
  <c r="Q265" i="8"/>
  <c r="H265" i="8"/>
  <c r="D265" i="8"/>
  <c r="A265" i="8"/>
  <c r="T264" i="8"/>
  <c r="S264" i="8"/>
  <c r="R264" i="8"/>
  <c r="Q264" i="8"/>
  <c r="H264" i="8"/>
  <c r="D264" i="8"/>
  <c r="A264" i="8" s="1"/>
  <c r="T263" i="8"/>
  <c r="S263" i="8"/>
  <c r="R263" i="8"/>
  <c r="Q263" i="8"/>
  <c r="H263" i="8"/>
  <c r="D263" i="8"/>
  <c r="A263" i="8"/>
  <c r="T262" i="8"/>
  <c r="S262" i="8"/>
  <c r="R262" i="8"/>
  <c r="Q262" i="8"/>
  <c r="H262" i="8"/>
  <c r="D262" i="8"/>
  <c r="A262" i="8" s="1"/>
  <c r="T261" i="8"/>
  <c r="S261" i="8"/>
  <c r="R261" i="8"/>
  <c r="Q261" i="8"/>
  <c r="H261" i="8"/>
  <c r="D261" i="8"/>
  <c r="A261" i="8"/>
  <c r="T260" i="8"/>
  <c r="S260" i="8"/>
  <c r="R260" i="8"/>
  <c r="Q260" i="8"/>
  <c r="H260" i="8"/>
  <c r="D260" i="8"/>
  <c r="A260" i="8" s="1"/>
  <c r="T259" i="8"/>
  <c r="S259" i="8"/>
  <c r="R259" i="8"/>
  <c r="Q259" i="8"/>
  <c r="H259" i="8"/>
  <c r="D259" i="8"/>
  <c r="A259" i="8"/>
  <c r="T258" i="8"/>
  <c r="S258" i="8"/>
  <c r="R258" i="8"/>
  <c r="Q258" i="8"/>
  <c r="H258" i="8"/>
  <c r="D258" i="8"/>
  <c r="A258" i="8" s="1"/>
  <c r="T257" i="8"/>
  <c r="S257" i="8"/>
  <c r="R257" i="8"/>
  <c r="Q257" i="8"/>
  <c r="H257" i="8"/>
  <c r="D257" i="8"/>
  <c r="A257" i="8"/>
  <c r="T256" i="8"/>
  <c r="S256" i="8"/>
  <c r="R256" i="8"/>
  <c r="Q256" i="8"/>
  <c r="H256" i="8"/>
  <c r="D256" i="8"/>
  <c r="A256" i="8" s="1"/>
  <c r="T255" i="8"/>
  <c r="S255" i="8"/>
  <c r="R255" i="8"/>
  <c r="Q255" i="8"/>
  <c r="H255" i="8"/>
  <c r="D255" i="8"/>
  <c r="A255" i="8"/>
  <c r="T254" i="8"/>
  <c r="S254" i="8"/>
  <c r="R254" i="8"/>
  <c r="Q254" i="8"/>
  <c r="H254" i="8"/>
  <c r="D254" i="8"/>
  <c r="A254" i="8" s="1"/>
  <c r="T253" i="8"/>
  <c r="S253" i="8"/>
  <c r="R253" i="8"/>
  <c r="Q253" i="8"/>
  <c r="H253" i="8"/>
  <c r="D253" i="8"/>
  <c r="A253" i="8" s="1"/>
  <c r="T252" i="8"/>
  <c r="S252" i="8"/>
  <c r="R252" i="8"/>
  <c r="Q252" i="8"/>
  <c r="H252" i="8"/>
  <c r="D252" i="8"/>
  <c r="A252" i="8" s="1"/>
  <c r="T251" i="8"/>
  <c r="S251" i="8"/>
  <c r="R251" i="8"/>
  <c r="Q251" i="8"/>
  <c r="H251" i="8"/>
  <c r="D251" i="8"/>
  <c r="A251" i="8"/>
  <c r="T250" i="8"/>
  <c r="S250" i="8"/>
  <c r="R250" i="8"/>
  <c r="Q250" i="8"/>
  <c r="H250" i="8"/>
  <c r="D250" i="8"/>
  <c r="A250" i="8" s="1"/>
  <c r="T249" i="8"/>
  <c r="S249" i="8"/>
  <c r="R249" i="8"/>
  <c r="Q249" i="8"/>
  <c r="H249" i="8"/>
  <c r="D249" i="8"/>
  <c r="A249" i="8" s="1"/>
  <c r="T248" i="8"/>
  <c r="S248" i="8"/>
  <c r="R248" i="8"/>
  <c r="Q248" i="8"/>
  <c r="H248" i="8"/>
  <c r="D248" i="8"/>
  <c r="A248" i="8" s="1"/>
  <c r="T247" i="8"/>
  <c r="S247" i="8"/>
  <c r="R247" i="8"/>
  <c r="Q247" i="8"/>
  <c r="H247" i="8"/>
  <c r="D247" i="8"/>
  <c r="A247" i="8"/>
  <c r="T246" i="8"/>
  <c r="S246" i="8"/>
  <c r="R246" i="8"/>
  <c r="Q246" i="8"/>
  <c r="H246" i="8"/>
  <c r="D246" i="8"/>
  <c r="A246" i="8" s="1"/>
  <c r="T245" i="8"/>
  <c r="S245" i="8"/>
  <c r="R245" i="8"/>
  <c r="Q245" i="8"/>
  <c r="H245" i="8"/>
  <c r="D245" i="8"/>
  <c r="A245" i="8" s="1"/>
  <c r="T244" i="8"/>
  <c r="S244" i="8"/>
  <c r="R244" i="8"/>
  <c r="Q244" i="8"/>
  <c r="H244" i="8"/>
  <c r="D244" i="8"/>
  <c r="A244" i="8" s="1"/>
  <c r="T243" i="8"/>
  <c r="S243" i="8"/>
  <c r="R243" i="8"/>
  <c r="Q243" i="8"/>
  <c r="H243" i="8"/>
  <c r="D243" i="8"/>
  <c r="A243" i="8"/>
  <c r="T242" i="8"/>
  <c r="S242" i="8"/>
  <c r="R242" i="8"/>
  <c r="Q242" i="8"/>
  <c r="H242" i="8"/>
  <c r="D242" i="8"/>
  <c r="A242" i="8" s="1"/>
  <c r="T241" i="8"/>
  <c r="S241" i="8"/>
  <c r="R241" i="8"/>
  <c r="Q241" i="8"/>
  <c r="H241" i="8"/>
  <c r="D241" i="8"/>
  <c r="A241" i="8" s="1"/>
  <c r="T240" i="8"/>
  <c r="S240" i="8"/>
  <c r="R240" i="8"/>
  <c r="Q240" i="8"/>
  <c r="H240" i="8"/>
  <c r="D240" i="8"/>
  <c r="A240" i="8" s="1"/>
  <c r="T239" i="8"/>
  <c r="S239" i="8"/>
  <c r="R239" i="8"/>
  <c r="Q239" i="8"/>
  <c r="H239" i="8"/>
  <c r="D239" i="8"/>
  <c r="A239" i="8"/>
  <c r="T238" i="8"/>
  <c r="S238" i="8"/>
  <c r="R238" i="8"/>
  <c r="Q238" i="8"/>
  <c r="H238" i="8"/>
  <c r="D238" i="8"/>
  <c r="A238" i="8" s="1"/>
  <c r="T237" i="8"/>
  <c r="S237" i="8"/>
  <c r="R237" i="8"/>
  <c r="Q237" i="8"/>
  <c r="H237" i="8"/>
  <c r="D237" i="8"/>
  <c r="A237" i="8" s="1"/>
  <c r="T236" i="8"/>
  <c r="S236" i="8"/>
  <c r="R236" i="8"/>
  <c r="Q236" i="8"/>
  <c r="H236" i="8"/>
  <c r="D236" i="8"/>
  <c r="A236" i="8" s="1"/>
  <c r="T235" i="8"/>
  <c r="S235" i="8"/>
  <c r="R235" i="8"/>
  <c r="Q235" i="8"/>
  <c r="H235" i="8"/>
  <c r="D235" i="8"/>
  <c r="A235" i="8"/>
  <c r="T234" i="8"/>
  <c r="S234" i="8"/>
  <c r="R234" i="8"/>
  <c r="Q234" i="8"/>
  <c r="H234" i="8"/>
  <c r="D234" i="8"/>
  <c r="A234" i="8" s="1"/>
  <c r="T233" i="8"/>
  <c r="S233" i="8"/>
  <c r="R233" i="8"/>
  <c r="Q233" i="8"/>
  <c r="H233" i="8"/>
  <c r="D233" i="8"/>
  <c r="A233" i="8" s="1"/>
  <c r="T232" i="8"/>
  <c r="S232" i="8"/>
  <c r="R232" i="8"/>
  <c r="Q232" i="8"/>
  <c r="H232" i="8"/>
  <c r="D232" i="8"/>
  <c r="A232" i="8" s="1"/>
  <c r="T231" i="8"/>
  <c r="S231" i="8"/>
  <c r="R231" i="8"/>
  <c r="Q231" i="8"/>
  <c r="H231" i="8"/>
  <c r="D231" i="8"/>
  <c r="A231" i="8"/>
  <c r="T230" i="8"/>
  <c r="S230" i="8"/>
  <c r="R230" i="8"/>
  <c r="Q230" i="8"/>
  <c r="H230" i="8"/>
  <c r="D230" i="8"/>
  <c r="A230" i="8" s="1"/>
  <c r="T229" i="8"/>
  <c r="S229" i="8"/>
  <c r="R229" i="8"/>
  <c r="Q229" i="8"/>
  <c r="H229" i="8"/>
  <c r="D229" i="8"/>
  <c r="A229" i="8" s="1"/>
  <c r="T228" i="8"/>
  <c r="S228" i="8"/>
  <c r="R228" i="8"/>
  <c r="Q228" i="8"/>
  <c r="H228" i="8"/>
  <c r="D228" i="8"/>
  <c r="A228" i="8" s="1"/>
  <c r="T227" i="8"/>
  <c r="S227" i="8"/>
  <c r="R227" i="8"/>
  <c r="Q227" i="8"/>
  <c r="H227" i="8"/>
  <c r="D227" i="8"/>
  <c r="A227" i="8"/>
  <c r="T226" i="8"/>
  <c r="S226" i="8"/>
  <c r="R226" i="8"/>
  <c r="Q226" i="8"/>
  <c r="H226" i="8"/>
  <c r="D226" i="8"/>
  <c r="A226" i="8" s="1"/>
  <c r="T225" i="8"/>
  <c r="S225" i="8"/>
  <c r="R225" i="8"/>
  <c r="Q225" i="8"/>
  <c r="H225" i="8"/>
  <c r="D225" i="8"/>
  <c r="A225" i="8" s="1"/>
  <c r="T224" i="8"/>
  <c r="S224" i="8"/>
  <c r="R224" i="8"/>
  <c r="Q224" i="8"/>
  <c r="H224" i="8"/>
  <c r="D224" i="8"/>
  <c r="A224" i="8" s="1"/>
  <c r="T223" i="8"/>
  <c r="S223" i="8"/>
  <c r="R223" i="8"/>
  <c r="Q223" i="8"/>
  <c r="H223" i="8"/>
  <c r="D223" i="8"/>
  <c r="A223" i="8"/>
  <c r="T222" i="8"/>
  <c r="S222" i="8"/>
  <c r="R222" i="8"/>
  <c r="Q222" i="8"/>
  <c r="H222" i="8"/>
  <c r="D222" i="8"/>
  <c r="A222" i="8" s="1"/>
  <c r="T221" i="8"/>
  <c r="S221" i="8"/>
  <c r="R221" i="8"/>
  <c r="Q221" i="8"/>
  <c r="H221" i="8"/>
  <c r="D221" i="8"/>
  <c r="A221" i="8" s="1"/>
  <c r="T220" i="8"/>
  <c r="S220" i="8"/>
  <c r="R220" i="8"/>
  <c r="Q220" i="8"/>
  <c r="H220" i="8"/>
  <c r="D220" i="8"/>
  <c r="A220" i="8" s="1"/>
  <c r="T219" i="8"/>
  <c r="S219" i="8"/>
  <c r="R219" i="8"/>
  <c r="Q219" i="8"/>
  <c r="H219" i="8"/>
  <c r="D219" i="8"/>
  <c r="A219" i="8"/>
  <c r="T218" i="8"/>
  <c r="S218" i="8"/>
  <c r="R218" i="8"/>
  <c r="Q218" i="8"/>
  <c r="H218" i="8"/>
  <c r="D218" i="8"/>
  <c r="A218" i="8" s="1"/>
  <c r="T217" i="8"/>
  <c r="S217" i="8"/>
  <c r="R217" i="8"/>
  <c r="Q217" i="8"/>
  <c r="H217" i="8"/>
  <c r="D217" i="8"/>
  <c r="A217" i="8" s="1"/>
  <c r="T216" i="8"/>
  <c r="S216" i="8"/>
  <c r="R216" i="8"/>
  <c r="Q216" i="8"/>
  <c r="H216" i="8"/>
  <c r="D216" i="8"/>
  <c r="A216" i="8" s="1"/>
  <c r="T215" i="8"/>
  <c r="S215" i="8"/>
  <c r="R215" i="8"/>
  <c r="Q215" i="8"/>
  <c r="H215" i="8"/>
  <c r="D215" i="8"/>
  <c r="A215" i="8"/>
  <c r="T214" i="8"/>
  <c r="S214" i="8"/>
  <c r="R214" i="8"/>
  <c r="Q214" i="8"/>
  <c r="H214" i="8"/>
  <c r="D214" i="8"/>
  <c r="A214" i="8" s="1"/>
  <c r="T213" i="8"/>
  <c r="S213" i="8"/>
  <c r="R213" i="8"/>
  <c r="Q213" i="8"/>
  <c r="H213" i="8"/>
  <c r="D213" i="8"/>
  <c r="A213" i="8" s="1"/>
  <c r="T212" i="8"/>
  <c r="S212" i="8"/>
  <c r="R212" i="8"/>
  <c r="Q212" i="8"/>
  <c r="H212" i="8"/>
  <c r="D212" i="8"/>
  <c r="A212" i="8" s="1"/>
  <c r="T211" i="8"/>
  <c r="S211" i="8"/>
  <c r="R211" i="8"/>
  <c r="Q211" i="8"/>
  <c r="H211" i="8"/>
  <c r="D211" i="8"/>
  <c r="A211" i="8"/>
  <c r="T210" i="8"/>
  <c r="S210" i="8"/>
  <c r="R210" i="8"/>
  <c r="Q210" i="8"/>
  <c r="H210" i="8"/>
  <c r="D210" i="8"/>
  <c r="A210" i="8" s="1"/>
  <c r="T209" i="8"/>
  <c r="S209" i="8"/>
  <c r="R209" i="8"/>
  <c r="Q209" i="8"/>
  <c r="H209" i="8"/>
  <c r="D209" i="8"/>
  <c r="A209" i="8" s="1"/>
  <c r="T208" i="8"/>
  <c r="S208" i="8"/>
  <c r="R208" i="8"/>
  <c r="Q208" i="8"/>
  <c r="H208" i="8"/>
  <c r="D208" i="8"/>
  <c r="A208" i="8" s="1"/>
  <c r="T207" i="8"/>
  <c r="S207" i="8"/>
  <c r="R207" i="8"/>
  <c r="Q207" i="8"/>
  <c r="H207" i="8"/>
  <c r="D207" i="8"/>
  <c r="A207" i="8"/>
  <c r="T206" i="8"/>
  <c r="S206" i="8"/>
  <c r="R206" i="8"/>
  <c r="Q206" i="8"/>
  <c r="H206" i="8"/>
  <c r="D206" i="8"/>
  <c r="A206" i="8" s="1"/>
  <c r="T205" i="8"/>
  <c r="S205" i="8"/>
  <c r="R205" i="8"/>
  <c r="Q205" i="8"/>
  <c r="H205" i="8"/>
  <c r="D205" i="8"/>
  <c r="A205" i="8" s="1"/>
  <c r="T204" i="8"/>
  <c r="S204" i="8"/>
  <c r="R204" i="8"/>
  <c r="Q204" i="8"/>
  <c r="H204" i="8"/>
  <c r="D204" i="8"/>
  <c r="A204" i="8" s="1"/>
  <c r="T203" i="8"/>
  <c r="S203" i="8"/>
  <c r="R203" i="8"/>
  <c r="Q203" i="8"/>
  <c r="H203" i="8"/>
  <c r="D203" i="8"/>
  <c r="A203" i="8"/>
  <c r="T202" i="8"/>
  <c r="S202" i="8"/>
  <c r="R202" i="8"/>
  <c r="Q202" i="8"/>
  <c r="H202" i="8"/>
  <c r="D202" i="8"/>
  <c r="A202" i="8" s="1"/>
  <c r="T201" i="8"/>
  <c r="S201" i="8"/>
  <c r="R201" i="8"/>
  <c r="Q201" i="8"/>
  <c r="H201" i="8"/>
  <c r="D201" i="8"/>
  <c r="A201" i="8" s="1"/>
  <c r="T200" i="8"/>
  <c r="S200" i="8"/>
  <c r="R200" i="8"/>
  <c r="Q200" i="8"/>
  <c r="H200" i="8"/>
  <c r="D200" i="8"/>
  <c r="A200" i="8" s="1"/>
  <c r="T199" i="8"/>
  <c r="S199" i="8"/>
  <c r="R199" i="8"/>
  <c r="Q199" i="8"/>
  <c r="H199" i="8"/>
  <c r="D199" i="8"/>
  <c r="A199" i="8"/>
  <c r="T198" i="8"/>
  <c r="S198" i="8"/>
  <c r="R198" i="8"/>
  <c r="Q198" i="8"/>
  <c r="H198" i="8"/>
  <c r="D198" i="8"/>
  <c r="A198" i="8" s="1"/>
  <c r="T197" i="8"/>
  <c r="S197" i="8"/>
  <c r="R197" i="8"/>
  <c r="Q197" i="8"/>
  <c r="H197" i="8"/>
  <c r="D197" i="8"/>
  <c r="A197" i="8" s="1"/>
  <c r="T196" i="8"/>
  <c r="S196" i="8"/>
  <c r="R196" i="8"/>
  <c r="Q196" i="8"/>
  <c r="H196" i="8"/>
  <c r="D196" i="8"/>
  <c r="A196" i="8" s="1"/>
  <c r="T195" i="8"/>
  <c r="S195" i="8"/>
  <c r="R195" i="8"/>
  <c r="Q195" i="8"/>
  <c r="H195" i="8"/>
  <c r="D195" i="8"/>
  <c r="A195" i="8"/>
  <c r="T194" i="8"/>
  <c r="S194" i="8"/>
  <c r="R194" i="8"/>
  <c r="Q194" i="8"/>
  <c r="H194" i="8"/>
  <c r="D194" i="8"/>
  <c r="A194" i="8" s="1"/>
  <c r="T193" i="8"/>
  <c r="S193" i="8"/>
  <c r="R193" i="8"/>
  <c r="Q193" i="8"/>
  <c r="H193" i="8"/>
  <c r="D193" i="8"/>
  <c r="A193" i="8" s="1"/>
  <c r="T192" i="8"/>
  <c r="S192" i="8"/>
  <c r="R192" i="8"/>
  <c r="Q192" i="8"/>
  <c r="H192" i="8"/>
  <c r="D192" i="8"/>
  <c r="A192" i="8" s="1"/>
  <c r="T191" i="8"/>
  <c r="S191" i="8"/>
  <c r="R191" i="8"/>
  <c r="Q191" i="8"/>
  <c r="H191" i="8"/>
  <c r="D191" i="8"/>
  <c r="A191" i="8"/>
  <c r="T190" i="8"/>
  <c r="S190" i="8"/>
  <c r="R190" i="8"/>
  <c r="Q190" i="8"/>
  <c r="H190" i="8"/>
  <c r="D190" i="8"/>
  <c r="A190" i="8" s="1"/>
  <c r="T189" i="8"/>
  <c r="S189" i="8"/>
  <c r="R189" i="8"/>
  <c r="Q189" i="8"/>
  <c r="H189" i="8"/>
  <c r="D189" i="8"/>
  <c r="A189" i="8" s="1"/>
  <c r="T188" i="8"/>
  <c r="S188" i="8"/>
  <c r="R188" i="8"/>
  <c r="Q188" i="8"/>
  <c r="H188" i="8"/>
  <c r="D188" i="8"/>
  <c r="A188" i="8" s="1"/>
  <c r="T187" i="8"/>
  <c r="S187" i="8"/>
  <c r="R187" i="8"/>
  <c r="Q187" i="8"/>
  <c r="H187" i="8"/>
  <c r="D187" i="8"/>
  <c r="A187" i="8"/>
  <c r="T186" i="8"/>
  <c r="S186" i="8"/>
  <c r="R186" i="8"/>
  <c r="Q186" i="8"/>
  <c r="H186" i="8"/>
  <c r="D186" i="8"/>
  <c r="A186" i="8" s="1"/>
  <c r="T185" i="8"/>
  <c r="S185" i="8"/>
  <c r="R185" i="8"/>
  <c r="Q185" i="8"/>
  <c r="H185" i="8"/>
  <c r="D185" i="8"/>
  <c r="A185" i="8" s="1"/>
  <c r="T184" i="8"/>
  <c r="S184" i="8"/>
  <c r="R184" i="8"/>
  <c r="Q184" i="8"/>
  <c r="H184" i="8"/>
  <c r="D184" i="8"/>
  <c r="A184" i="8" s="1"/>
  <c r="T183" i="8"/>
  <c r="S183" i="8"/>
  <c r="R183" i="8"/>
  <c r="Q183" i="8"/>
  <c r="H183" i="8"/>
  <c r="D183" i="8"/>
  <c r="A183" i="8"/>
  <c r="T182" i="8"/>
  <c r="S182" i="8"/>
  <c r="R182" i="8"/>
  <c r="Q182" i="8"/>
  <c r="H182" i="8"/>
  <c r="D182" i="8"/>
  <c r="A182" i="8" s="1"/>
  <c r="T181" i="8"/>
  <c r="S181" i="8"/>
  <c r="R181" i="8"/>
  <c r="Q181" i="8"/>
  <c r="H181" i="8"/>
  <c r="D181" i="8"/>
  <c r="A181" i="8" s="1"/>
  <c r="T180" i="8"/>
  <c r="S180" i="8"/>
  <c r="R180" i="8"/>
  <c r="Q180" i="8"/>
  <c r="H180" i="8"/>
  <c r="D180" i="8"/>
  <c r="A180" i="8" s="1"/>
  <c r="T179" i="8"/>
  <c r="S179" i="8"/>
  <c r="R179" i="8"/>
  <c r="Q179" i="8"/>
  <c r="H179" i="8"/>
  <c r="D179" i="8"/>
  <c r="A179" i="8"/>
  <c r="T178" i="8"/>
  <c r="S178" i="8"/>
  <c r="R178" i="8"/>
  <c r="Q178" i="8"/>
  <c r="H178" i="8"/>
  <c r="D178" i="8"/>
  <c r="A178" i="8" s="1"/>
  <c r="T177" i="8"/>
  <c r="S177" i="8"/>
  <c r="R177" i="8"/>
  <c r="Q177" i="8"/>
  <c r="H177" i="8"/>
  <c r="D177" i="8"/>
  <c r="A177" i="8" s="1"/>
  <c r="T176" i="8"/>
  <c r="S176" i="8"/>
  <c r="R176" i="8"/>
  <c r="Q176" i="8"/>
  <c r="H176" i="8"/>
  <c r="D176" i="8"/>
  <c r="A176" i="8" s="1"/>
  <c r="T175" i="8"/>
  <c r="S175" i="8"/>
  <c r="R175" i="8"/>
  <c r="Q175" i="8"/>
  <c r="H175" i="8"/>
  <c r="D175" i="8"/>
  <c r="A175" i="8"/>
  <c r="T174" i="8"/>
  <c r="S174" i="8"/>
  <c r="R174" i="8"/>
  <c r="Q174" i="8"/>
  <c r="H174" i="8"/>
  <c r="D174" i="8"/>
  <c r="A174" i="8" s="1"/>
  <c r="T173" i="8"/>
  <c r="S173" i="8"/>
  <c r="R173" i="8"/>
  <c r="Q173" i="8"/>
  <c r="H173" i="8"/>
  <c r="D173" i="8"/>
  <c r="A173" i="8" s="1"/>
  <c r="T172" i="8"/>
  <c r="S172" i="8"/>
  <c r="R172" i="8"/>
  <c r="Q172" i="8"/>
  <c r="H172" i="8"/>
  <c r="D172" i="8"/>
  <c r="A172" i="8" s="1"/>
  <c r="T171" i="8"/>
  <c r="S171" i="8"/>
  <c r="R171" i="8"/>
  <c r="Q171" i="8"/>
  <c r="H171" i="8"/>
  <c r="D171" i="8"/>
  <c r="A171" i="8"/>
  <c r="T170" i="8"/>
  <c r="S170" i="8"/>
  <c r="R170" i="8"/>
  <c r="Q170" i="8"/>
  <c r="H170" i="8"/>
  <c r="D170" i="8"/>
  <c r="A170" i="8" s="1"/>
  <c r="T169" i="8"/>
  <c r="S169" i="8"/>
  <c r="R169" i="8"/>
  <c r="Q169" i="8"/>
  <c r="H169" i="8"/>
  <c r="D169" i="8"/>
  <c r="A169" i="8" s="1"/>
  <c r="T168" i="8"/>
  <c r="S168" i="8"/>
  <c r="R168" i="8"/>
  <c r="Q168" i="8"/>
  <c r="H168" i="8"/>
  <c r="D168" i="8"/>
  <c r="A168" i="8" s="1"/>
  <c r="T167" i="8"/>
  <c r="S167" i="8"/>
  <c r="R167" i="8"/>
  <c r="Q167" i="8"/>
  <c r="H167" i="8"/>
  <c r="D167" i="8"/>
  <c r="A167" i="8"/>
  <c r="T166" i="8"/>
  <c r="S166" i="8"/>
  <c r="R166" i="8"/>
  <c r="Q166" i="8"/>
  <c r="H166" i="8"/>
  <c r="D166" i="8"/>
  <c r="A166" i="8" s="1"/>
  <c r="T165" i="8"/>
  <c r="S165" i="8"/>
  <c r="R165" i="8"/>
  <c r="Q165" i="8"/>
  <c r="H165" i="8"/>
  <c r="D165" i="8"/>
  <c r="A165" i="8" s="1"/>
  <c r="T164" i="8"/>
  <c r="S164" i="8"/>
  <c r="R164" i="8"/>
  <c r="Q164" i="8"/>
  <c r="H164" i="8"/>
  <c r="D164" i="8"/>
  <c r="A164" i="8" s="1"/>
  <c r="T163" i="8"/>
  <c r="S163" i="8"/>
  <c r="R163" i="8"/>
  <c r="Q163" i="8"/>
  <c r="H163" i="8"/>
  <c r="D163" i="8"/>
  <c r="A163" i="8"/>
  <c r="T162" i="8"/>
  <c r="S162" i="8"/>
  <c r="R162" i="8"/>
  <c r="Q162" i="8"/>
  <c r="H162" i="8"/>
  <c r="D162" i="8"/>
  <c r="A162" i="8" s="1"/>
  <c r="T161" i="8"/>
  <c r="S161" i="8"/>
  <c r="R161" i="8"/>
  <c r="Q161" i="8"/>
  <c r="H161" i="8"/>
  <c r="D161" i="8"/>
  <c r="A161" i="8" s="1"/>
  <c r="T160" i="8"/>
  <c r="S160" i="8"/>
  <c r="R160" i="8"/>
  <c r="Q160" i="8"/>
  <c r="H160" i="8"/>
  <c r="D160" i="8"/>
  <c r="A160" i="8" s="1"/>
  <c r="T159" i="8"/>
  <c r="S159" i="8"/>
  <c r="R159" i="8"/>
  <c r="Q159" i="8"/>
  <c r="H159" i="8"/>
  <c r="D159" i="8"/>
  <c r="A159" i="8"/>
  <c r="T158" i="8"/>
  <c r="S158" i="8"/>
  <c r="R158" i="8"/>
  <c r="Q158" i="8"/>
  <c r="H158" i="8"/>
  <c r="D158" i="8"/>
  <c r="A158" i="8" s="1"/>
  <c r="T157" i="8"/>
  <c r="S157" i="8"/>
  <c r="R157" i="8"/>
  <c r="Q157" i="8"/>
  <c r="H157" i="8"/>
  <c r="D157" i="8"/>
  <c r="A157" i="8" s="1"/>
  <c r="T156" i="8"/>
  <c r="S156" i="8"/>
  <c r="R156" i="8"/>
  <c r="Q156" i="8"/>
  <c r="H156" i="8"/>
  <c r="D156" i="8"/>
  <c r="A156" i="8" s="1"/>
  <c r="T155" i="8"/>
  <c r="S155" i="8"/>
  <c r="R155" i="8"/>
  <c r="Q155" i="8"/>
  <c r="H155" i="8"/>
  <c r="D155" i="8"/>
  <c r="A155" i="8"/>
  <c r="T154" i="8"/>
  <c r="S154" i="8"/>
  <c r="R154" i="8"/>
  <c r="Q154" i="8"/>
  <c r="H154" i="8"/>
  <c r="D154" i="8"/>
  <c r="A154" i="8" s="1"/>
  <c r="T153" i="8"/>
  <c r="S153" i="8"/>
  <c r="R153" i="8"/>
  <c r="Q153" i="8"/>
  <c r="H153" i="8"/>
  <c r="D153" i="8"/>
  <c r="A153" i="8" s="1"/>
  <c r="T152" i="8"/>
  <c r="S152" i="8"/>
  <c r="R152" i="8"/>
  <c r="Q152" i="8"/>
  <c r="H152" i="8"/>
  <c r="D152" i="8"/>
  <c r="A152" i="8" s="1"/>
  <c r="T151" i="8"/>
  <c r="S151" i="8"/>
  <c r="R151" i="8"/>
  <c r="Q151" i="8"/>
  <c r="H151" i="8"/>
  <c r="D151" i="8"/>
  <c r="A151" i="8"/>
  <c r="T150" i="8"/>
  <c r="S150" i="8"/>
  <c r="R150" i="8"/>
  <c r="Q150" i="8"/>
  <c r="H150" i="8"/>
  <c r="D150" i="8"/>
  <c r="A150" i="8" s="1"/>
  <c r="T149" i="8"/>
  <c r="S149" i="8"/>
  <c r="R149" i="8"/>
  <c r="Q149" i="8"/>
  <c r="H149" i="8"/>
  <c r="D149" i="8"/>
  <c r="A149" i="8" s="1"/>
  <c r="T148" i="8"/>
  <c r="S148" i="8"/>
  <c r="R148" i="8"/>
  <c r="Q148" i="8"/>
  <c r="H148" i="8"/>
  <c r="D148" i="8"/>
  <c r="A148" i="8" s="1"/>
  <c r="T147" i="8"/>
  <c r="S147" i="8"/>
  <c r="R147" i="8"/>
  <c r="Q147" i="8"/>
  <c r="H147" i="8"/>
  <c r="D147" i="8"/>
  <c r="A147" i="8"/>
  <c r="T146" i="8"/>
  <c r="S146" i="8"/>
  <c r="R146" i="8"/>
  <c r="Q146" i="8"/>
  <c r="H146" i="8"/>
  <c r="D146" i="8"/>
  <c r="A146" i="8" s="1"/>
  <c r="T145" i="8"/>
  <c r="S145" i="8"/>
  <c r="R145" i="8"/>
  <c r="Q145" i="8"/>
  <c r="H145" i="8"/>
  <c r="D145" i="8"/>
  <c r="A145" i="8" s="1"/>
  <c r="T144" i="8"/>
  <c r="S144" i="8"/>
  <c r="R144" i="8"/>
  <c r="Q144" i="8"/>
  <c r="H144" i="8"/>
  <c r="D144" i="8"/>
  <c r="A144" i="8" s="1"/>
  <c r="T143" i="8"/>
  <c r="S143" i="8"/>
  <c r="R143" i="8"/>
  <c r="Q143" i="8"/>
  <c r="H143" i="8"/>
  <c r="D143" i="8"/>
  <c r="A143" i="8"/>
  <c r="T142" i="8"/>
  <c r="S142" i="8"/>
  <c r="R142" i="8"/>
  <c r="Q142" i="8"/>
  <c r="H142" i="8"/>
  <c r="D142" i="8"/>
  <c r="A142" i="8" s="1"/>
  <c r="T141" i="8"/>
  <c r="S141" i="8"/>
  <c r="R141" i="8"/>
  <c r="Q141" i="8"/>
  <c r="H141" i="8"/>
  <c r="D141" i="8"/>
  <c r="A141" i="8" s="1"/>
  <c r="T140" i="8"/>
  <c r="S140" i="8"/>
  <c r="R140" i="8"/>
  <c r="Q140" i="8"/>
  <c r="H140" i="8"/>
  <c r="D140" i="8"/>
  <c r="A140" i="8" s="1"/>
  <c r="T139" i="8"/>
  <c r="S139" i="8"/>
  <c r="R139" i="8"/>
  <c r="Q139" i="8"/>
  <c r="H139" i="8"/>
  <c r="D139" i="8"/>
  <c r="A139" i="8"/>
  <c r="T138" i="8"/>
  <c r="S138" i="8"/>
  <c r="R138" i="8"/>
  <c r="Q138" i="8"/>
  <c r="H138" i="8"/>
  <c r="D138" i="8"/>
  <c r="A138" i="8" s="1"/>
  <c r="T137" i="8"/>
  <c r="S137" i="8"/>
  <c r="R137" i="8"/>
  <c r="Q137" i="8"/>
  <c r="H137" i="8"/>
  <c r="D137" i="8"/>
  <c r="A137" i="8" s="1"/>
  <c r="T136" i="8"/>
  <c r="S136" i="8"/>
  <c r="R136" i="8"/>
  <c r="Q136" i="8"/>
  <c r="H136" i="8"/>
  <c r="D136" i="8"/>
  <c r="A136" i="8" s="1"/>
  <c r="T135" i="8"/>
  <c r="S135" i="8"/>
  <c r="R135" i="8"/>
  <c r="Q135" i="8"/>
  <c r="H135" i="8"/>
  <c r="D135" i="8"/>
  <c r="A135" i="8"/>
  <c r="T134" i="8"/>
  <c r="S134" i="8"/>
  <c r="R134" i="8"/>
  <c r="Q134" i="8"/>
  <c r="H134" i="8"/>
  <c r="D134" i="8"/>
  <c r="A134" i="8" s="1"/>
  <c r="T133" i="8"/>
  <c r="S133" i="8"/>
  <c r="R133" i="8"/>
  <c r="Q133" i="8"/>
  <c r="H133" i="8"/>
  <c r="D133" i="8"/>
  <c r="A133" i="8" s="1"/>
  <c r="T132" i="8"/>
  <c r="S132" i="8"/>
  <c r="R132" i="8"/>
  <c r="Q132" i="8"/>
  <c r="H132" i="8"/>
  <c r="D132" i="8"/>
  <c r="A132" i="8" s="1"/>
  <c r="T131" i="8"/>
  <c r="S131" i="8"/>
  <c r="R131" i="8"/>
  <c r="Q131" i="8"/>
  <c r="H131" i="8"/>
  <c r="D131" i="8"/>
  <c r="A131" i="8"/>
  <c r="T130" i="8"/>
  <c r="S130" i="8"/>
  <c r="R130" i="8"/>
  <c r="Q130" i="8"/>
  <c r="H130" i="8"/>
  <c r="D130" i="8"/>
  <c r="A130" i="8" s="1"/>
  <c r="T129" i="8"/>
  <c r="S129" i="8"/>
  <c r="R129" i="8"/>
  <c r="Q129" i="8"/>
  <c r="H129" i="8"/>
  <c r="D129" i="8"/>
  <c r="A129" i="8" s="1"/>
  <c r="T128" i="8"/>
  <c r="S128" i="8"/>
  <c r="R128" i="8"/>
  <c r="Q128" i="8"/>
  <c r="H128" i="8"/>
  <c r="D128" i="8"/>
  <c r="A128" i="8" s="1"/>
  <c r="T127" i="8"/>
  <c r="S127" i="8"/>
  <c r="R127" i="8"/>
  <c r="Q127" i="8"/>
  <c r="H127" i="8"/>
  <c r="D127" i="8"/>
  <c r="A127" i="8"/>
  <c r="T126" i="8"/>
  <c r="S126" i="8"/>
  <c r="R126" i="8"/>
  <c r="Q126" i="8"/>
  <c r="H126" i="8"/>
  <c r="D126" i="8"/>
  <c r="A126" i="8" s="1"/>
  <c r="T125" i="8"/>
  <c r="S125" i="8"/>
  <c r="R125" i="8"/>
  <c r="Q125" i="8"/>
  <c r="H125" i="8"/>
  <c r="D125" i="8"/>
  <c r="A125" i="8" s="1"/>
  <c r="T124" i="8"/>
  <c r="S124" i="8"/>
  <c r="R124" i="8"/>
  <c r="Q124" i="8"/>
  <c r="H124" i="8"/>
  <c r="D124" i="8"/>
  <c r="A124" i="8" s="1"/>
  <c r="T123" i="8"/>
  <c r="S123" i="8"/>
  <c r="R123" i="8"/>
  <c r="Q123" i="8"/>
  <c r="H123" i="8"/>
  <c r="D123" i="8"/>
  <c r="A123" i="8"/>
  <c r="T122" i="8"/>
  <c r="S122" i="8"/>
  <c r="R122" i="8"/>
  <c r="Q122" i="8"/>
  <c r="H122" i="8"/>
  <c r="D122" i="8"/>
  <c r="A122" i="8" s="1"/>
  <c r="T121" i="8"/>
  <c r="S121" i="8"/>
  <c r="R121" i="8"/>
  <c r="Q121" i="8"/>
  <c r="H121" i="8"/>
  <c r="D121" i="8"/>
  <c r="A121" i="8" s="1"/>
  <c r="T120" i="8"/>
  <c r="S120" i="8"/>
  <c r="R120" i="8"/>
  <c r="Q120" i="8"/>
  <c r="H120" i="8"/>
  <c r="D120" i="8"/>
  <c r="A120" i="8" s="1"/>
  <c r="T119" i="8"/>
  <c r="S119" i="8"/>
  <c r="R119" i="8"/>
  <c r="Q119" i="8"/>
  <c r="H119" i="8"/>
  <c r="D119" i="8"/>
  <c r="A119" i="8"/>
  <c r="T118" i="8"/>
  <c r="S118" i="8"/>
  <c r="R118" i="8"/>
  <c r="Q118" i="8"/>
  <c r="H118" i="8"/>
  <c r="D118" i="8"/>
  <c r="A118" i="8" s="1"/>
  <c r="T117" i="8"/>
  <c r="S117" i="8"/>
  <c r="R117" i="8"/>
  <c r="Q117" i="8"/>
  <c r="H117" i="8"/>
  <c r="D117" i="8"/>
  <c r="A117" i="8" s="1"/>
  <c r="T116" i="8"/>
  <c r="S116" i="8"/>
  <c r="R116" i="8"/>
  <c r="Q116" i="8"/>
  <c r="H116" i="8"/>
  <c r="D116" i="8"/>
  <c r="A116" i="8" s="1"/>
  <c r="T115" i="8"/>
  <c r="S115" i="8"/>
  <c r="R115" i="8"/>
  <c r="Q115" i="8"/>
  <c r="H115" i="8"/>
  <c r="D115" i="8"/>
  <c r="A115" i="8"/>
  <c r="T114" i="8"/>
  <c r="S114" i="8"/>
  <c r="R114" i="8"/>
  <c r="Q114" i="8"/>
  <c r="H114" i="8"/>
  <c r="D114" i="8"/>
  <c r="A114" i="8" s="1"/>
  <c r="T113" i="8"/>
  <c r="S113" i="8"/>
  <c r="R113" i="8"/>
  <c r="Q113" i="8"/>
  <c r="H113" i="8"/>
  <c r="D113" i="8"/>
  <c r="A113" i="8" s="1"/>
  <c r="T112" i="8"/>
  <c r="S112" i="8"/>
  <c r="R112" i="8"/>
  <c r="Q112" i="8"/>
  <c r="H112" i="8"/>
  <c r="D112" i="8"/>
  <c r="A112" i="8" s="1"/>
  <c r="T111" i="8"/>
  <c r="S111" i="8"/>
  <c r="R111" i="8"/>
  <c r="Q111" i="8"/>
  <c r="H111" i="8"/>
  <c r="D111" i="8"/>
  <c r="A111" i="8"/>
  <c r="T110" i="8"/>
  <c r="S110" i="8"/>
  <c r="R110" i="8"/>
  <c r="Q110" i="8"/>
  <c r="H110" i="8"/>
  <c r="D110" i="8"/>
  <c r="A110" i="8" s="1"/>
  <c r="T109" i="8"/>
  <c r="S109" i="8"/>
  <c r="R109" i="8"/>
  <c r="Q109" i="8"/>
  <c r="H109" i="8"/>
  <c r="D109" i="8"/>
  <c r="A109" i="8" s="1"/>
  <c r="T108" i="8"/>
  <c r="S108" i="8"/>
  <c r="R108" i="8"/>
  <c r="Q108" i="8"/>
  <c r="H108" i="8"/>
  <c r="D108" i="8"/>
  <c r="A108" i="8" s="1"/>
  <c r="T107" i="8"/>
  <c r="S107" i="8"/>
  <c r="R107" i="8"/>
  <c r="Q107" i="8"/>
  <c r="H107" i="8"/>
  <c r="D107" i="8"/>
  <c r="A107" i="8"/>
  <c r="T106" i="8"/>
  <c r="S106" i="8"/>
  <c r="R106" i="8"/>
  <c r="Q106" i="8"/>
  <c r="H106" i="8"/>
  <c r="D106" i="8"/>
  <c r="A106" i="8" s="1"/>
  <c r="T105" i="8"/>
  <c r="S105" i="8"/>
  <c r="R105" i="8"/>
  <c r="Q105" i="8"/>
  <c r="H105" i="8"/>
  <c r="D105" i="8"/>
  <c r="A105" i="8" s="1"/>
  <c r="T104" i="8"/>
  <c r="S104" i="8"/>
  <c r="R104" i="8"/>
  <c r="Q104" i="8"/>
  <c r="H104" i="8"/>
  <c r="D104" i="8"/>
  <c r="A104" i="8" s="1"/>
  <c r="T103" i="8"/>
  <c r="S103" i="8"/>
  <c r="R103" i="8"/>
  <c r="Q103" i="8"/>
  <c r="H103" i="8"/>
  <c r="D103" i="8"/>
  <c r="A103" i="8"/>
  <c r="T102" i="8"/>
  <c r="S102" i="8"/>
  <c r="R102" i="8"/>
  <c r="Q102" i="8"/>
  <c r="H102" i="8"/>
  <c r="D102" i="8"/>
  <c r="A102" i="8" s="1"/>
  <c r="T101" i="8"/>
  <c r="S101" i="8"/>
  <c r="R101" i="8"/>
  <c r="Q101" i="8"/>
  <c r="H101" i="8"/>
  <c r="D101" i="8"/>
  <c r="A101" i="8" s="1"/>
  <c r="T100" i="8"/>
  <c r="S100" i="8"/>
  <c r="R100" i="8"/>
  <c r="Q100" i="8"/>
  <c r="H100" i="8"/>
  <c r="D100" i="8"/>
  <c r="A100" i="8" s="1"/>
  <c r="T99" i="8"/>
  <c r="S99" i="8"/>
  <c r="R99" i="8"/>
  <c r="Q99" i="8"/>
  <c r="H99" i="8"/>
  <c r="D99" i="8"/>
  <c r="A99" i="8"/>
  <c r="T98" i="8"/>
  <c r="S98" i="8"/>
  <c r="R98" i="8"/>
  <c r="Q98" i="8"/>
  <c r="H98" i="8"/>
  <c r="D98" i="8"/>
  <c r="A98" i="8" s="1"/>
  <c r="T97" i="8"/>
  <c r="S97" i="8"/>
  <c r="R97" i="8"/>
  <c r="Q97" i="8"/>
  <c r="H97" i="8"/>
  <c r="D97" i="8"/>
  <c r="A97" i="8" s="1"/>
  <c r="T96" i="8"/>
  <c r="S96" i="8"/>
  <c r="R96" i="8"/>
  <c r="Q96" i="8"/>
  <c r="H96" i="8"/>
  <c r="D96" i="8"/>
  <c r="A96" i="8" s="1"/>
  <c r="T95" i="8"/>
  <c r="S95" i="8"/>
  <c r="R95" i="8"/>
  <c r="Q95" i="8"/>
  <c r="H95" i="8"/>
  <c r="D95" i="8"/>
  <c r="A95" i="8"/>
  <c r="T94" i="8"/>
  <c r="S94" i="8"/>
  <c r="R94" i="8"/>
  <c r="Q94" i="8"/>
  <c r="H94" i="8"/>
  <c r="D94" i="8"/>
  <c r="A94" i="8" s="1"/>
  <c r="T93" i="8"/>
  <c r="S93" i="8"/>
  <c r="R93" i="8"/>
  <c r="Q93" i="8"/>
  <c r="H93" i="8"/>
  <c r="D93" i="8"/>
  <c r="A93" i="8" s="1"/>
  <c r="T92" i="8"/>
  <c r="S92" i="8"/>
  <c r="R92" i="8"/>
  <c r="Q92" i="8"/>
  <c r="H92" i="8"/>
  <c r="D92" i="8"/>
  <c r="A92" i="8" s="1"/>
  <c r="T91" i="8"/>
  <c r="S91" i="8"/>
  <c r="R91" i="8"/>
  <c r="Q91" i="8"/>
  <c r="H91" i="8"/>
  <c r="D91" i="8"/>
  <c r="A91" i="8"/>
  <c r="T90" i="8"/>
  <c r="S90" i="8"/>
  <c r="R90" i="8"/>
  <c r="Q90" i="8"/>
  <c r="H90" i="8"/>
  <c r="D90" i="8"/>
  <c r="A90" i="8" s="1"/>
  <c r="T89" i="8"/>
  <c r="S89" i="8"/>
  <c r="R89" i="8"/>
  <c r="Q89" i="8"/>
  <c r="H89" i="8"/>
  <c r="D89" i="8"/>
  <c r="A89" i="8" s="1"/>
  <c r="T88" i="8"/>
  <c r="S88" i="8"/>
  <c r="R88" i="8"/>
  <c r="Q88" i="8"/>
  <c r="H88" i="8"/>
  <c r="D88" i="8"/>
  <c r="A88" i="8" s="1"/>
  <c r="T87" i="8"/>
  <c r="S87" i="8"/>
  <c r="R87" i="8"/>
  <c r="Q87" i="8"/>
  <c r="H87" i="8"/>
  <c r="D87" i="8"/>
  <c r="A87" i="8"/>
  <c r="T86" i="8"/>
  <c r="S86" i="8"/>
  <c r="R86" i="8"/>
  <c r="Q86" i="8"/>
  <c r="H86" i="8"/>
  <c r="D86" i="8"/>
  <c r="A86" i="8" s="1"/>
  <c r="T85" i="8"/>
  <c r="S85" i="8"/>
  <c r="R85" i="8"/>
  <c r="Q85" i="8"/>
  <c r="H85" i="8"/>
  <c r="D85" i="8"/>
  <c r="A85" i="8" s="1"/>
  <c r="T84" i="8"/>
  <c r="S84" i="8"/>
  <c r="R84" i="8"/>
  <c r="Q84" i="8"/>
  <c r="H84" i="8"/>
  <c r="D84" i="8"/>
  <c r="A84" i="8" s="1"/>
  <c r="T83" i="8"/>
  <c r="S83" i="8"/>
  <c r="R83" i="8"/>
  <c r="Q83" i="8"/>
  <c r="H83" i="8"/>
  <c r="D83" i="8"/>
  <c r="A83" i="8"/>
  <c r="T82" i="8"/>
  <c r="S82" i="8"/>
  <c r="R82" i="8"/>
  <c r="Q82" i="8"/>
  <c r="H82" i="8"/>
  <c r="D82" i="8"/>
  <c r="A82" i="8" s="1"/>
  <c r="T81" i="8"/>
  <c r="S81" i="8"/>
  <c r="R81" i="8"/>
  <c r="Q81" i="8"/>
  <c r="H81" i="8"/>
  <c r="D81" i="8"/>
  <c r="A81" i="8" s="1"/>
  <c r="T80" i="8"/>
  <c r="S80" i="8"/>
  <c r="R80" i="8"/>
  <c r="Q80" i="8"/>
  <c r="H80" i="8"/>
  <c r="D80" i="8"/>
  <c r="A80" i="8" s="1"/>
  <c r="T79" i="8"/>
  <c r="S79" i="8"/>
  <c r="R79" i="8"/>
  <c r="Q79" i="8"/>
  <c r="H79" i="8"/>
  <c r="D79" i="8"/>
  <c r="A79" i="8"/>
  <c r="T78" i="8"/>
  <c r="S78" i="8"/>
  <c r="R78" i="8"/>
  <c r="Q78" i="8"/>
  <c r="H78" i="8"/>
  <c r="D78" i="8"/>
  <c r="A78" i="8" s="1"/>
  <c r="T77" i="8"/>
  <c r="S77" i="8"/>
  <c r="R77" i="8"/>
  <c r="Q77" i="8"/>
  <c r="H77" i="8"/>
  <c r="D77" i="8"/>
  <c r="A77" i="8" s="1"/>
  <c r="T76" i="8"/>
  <c r="S76" i="8"/>
  <c r="R76" i="8"/>
  <c r="Q76" i="8"/>
  <c r="H76" i="8"/>
  <c r="D76" i="8"/>
  <c r="A76" i="8" s="1"/>
  <c r="T75" i="8"/>
  <c r="S75" i="8"/>
  <c r="R75" i="8"/>
  <c r="Q75" i="8"/>
  <c r="H75" i="8"/>
  <c r="D75" i="8"/>
  <c r="A75" i="8"/>
  <c r="T74" i="8"/>
  <c r="S74" i="8"/>
  <c r="R74" i="8"/>
  <c r="Q74" i="8"/>
  <c r="H74" i="8"/>
  <c r="D74" i="8"/>
  <c r="A74" i="8" s="1"/>
  <c r="T73" i="8"/>
  <c r="S73" i="8"/>
  <c r="R73" i="8"/>
  <c r="Q73" i="8"/>
  <c r="H73" i="8"/>
  <c r="D73" i="8"/>
  <c r="A73" i="8" s="1"/>
  <c r="T72" i="8"/>
  <c r="S72" i="8"/>
  <c r="R72" i="8"/>
  <c r="Q72" i="8"/>
  <c r="H72" i="8"/>
  <c r="D72" i="8"/>
  <c r="A72" i="8" s="1"/>
  <c r="T71" i="8"/>
  <c r="S71" i="8"/>
  <c r="R71" i="8"/>
  <c r="Q71" i="8"/>
  <c r="H71" i="8"/>
  <c r="D71" i="8"/>
  <c r="A71" i="8"/>
  <c r="T70" i="8"/>
  <c r="S70" i="8"/>
  <c r="R70" i="8"/>
  <c r="Q70" i="8"/>
  <c r="H70" i="8"/>
  <c r="D70" i="8"/>
  <c r="A70" i="8" s="1"/>
  <c r="T69" i="8"/>
  <c r="S69" i="8"/>
  <c r="R69" i="8"/>
  <c r="Q69" i="8"/>
  <c r="H69" i="8"/>
  <c r="D69" i="8"/>
  <c r="A69" i="8" s="1"/>
  <c r="T68" i="8"/>
  <c r="S68" i="8"/>
  <c r="R68" i="8"/>
  <c r="Q68" i="8"/>
  <c r="H68" i="8"/>
  <c r="D68" i="8"/>
  <c r="A68" i="8" s="1"/>
  <c r="T67" i="8"/>
  <c r="S67" i="8"/>
  <c r="R67" i="8"/>
  <c r="Q67" i="8"/>
  <c r="H67" i="8"/>
  <c r="D67" i="8"/>
  <c r="A67" i="8"/>
  <c r="T66" i="8"/>
  <c r="S66" i="8"/>
  <c r="R66" i="8"/>
  <c r="Q66" i="8"/>
  <c r="H66" i="8"/>
  <c r="D66" i="8"/>
  <c r="A66" i="8" s="1"/>
  <c r="T65" i="8"/>
  <c r="S65" i="8"/>
  <c r="R65" i="8"/>
  <c r="Q65" i="8"/>
  <c r="H65" i="8"/>
  <c r="D65" i="8"/>
  <c r="A65" i="8" s="1"/>
  <c r="T64" i="8"/>
  <c r="S64" i="8"/>
  <c r="R64" i="8"/>
  <c r="Q64" i="8"/>
  <c r="H64" i="8"/>
  <c r="D64" i="8"/>
  <c r="A64" i="8" s="1"/>
  <c r="T63" i="8"/>
  <c r="S63" i="8"/>
  <c r="R63" i="8"/>
  <c r="Q63" i="8"/>
  <c r="H63" i="8"/>
  <c r="D63" i="8"/>
  <c r="A63" i="8"/>
  <c r="T62" i="8"/>
  <c r="S62" i="8"/>
  <c r="R62" i="8"/>
  <c r="Q62" i="8"/>
  <c r="H62" i="8"/>
  <c r="D62" i="8"/>
  <c r="A62" i="8" s="1"/>
  <c r="T61" i="8"/>
  <c r="S61" i="8"/>
  <c r="R61" i="8"/>
  <c r="Q61" i="8"/>
  <c r="H61" i="8"/>
  <c r="D61" i="8"/>
  <c r="A61" i="8" s="1"/>
  <c r="T60" i="8"/>
  <c r="S60" i="8"/>
  <c r="R60" i="8"/>
  <c r="Q60" i="8"/>
  <c r="H60" i="8"/>
  <c r="D60" i="8"/>
  <c r="A60" i="8" s="1"/>
  <c r="T59" i="8"/>
  <c r="S59" i="8"/>
  <c r="R59" i="8"/>
  <c r="Q59" i="8"/>
  <c r="H59" i="8"/>
  <c r="D59" i="8"/>
  <c r="A59" i="8"/>
  <c r="T58" i="8"/>
  <c r="S58" i="8"/>
  <c r="R58" i="8"/>
  <c r="Q58" i="8"/>
  <c r="H58" i="8"/>
  <c r="D58" i="8"/>
  <c r="A58" i="8" s="1"/>
  <c r="T57" i="8"/>
  <c r="S57" i="8"/>
  <c r="R57" i="8"/>
  <c r="Q57" i="8"/>
  <c r="H57" i="8"/>
  <c r="D57" i="8"/>
  <c r="A57" i="8" s="1"/>
  <c r="T56" i="8"/>
  <c r="S56" i="8"/>
  <c r="R56" i="8"/>
  <c r="Q56" i="8"/>
  <c r="H56" i="8"/>
  <c r="D56" i="8"/>
  <c r="A56" i="8" s="1"/>
  <c r="T55" i="8"/>
  <c r="S55" i="8"/>
  <c r="R55" i="8"/>
  <c r="Q55" i="8"/>
  <c r="H55" i="8"/>
  <c r="D55" i="8"/>
  <c r="A55" i="8"/>
  <c r="T54" i="8"/>
  <c r="S54" i="8"/>
  <c r="R54" i="8"/>
  <c r="Q54" i="8"/>
  <c r="H54" i="8"/>
  <c r="D54" i="8"/>
  <c r="A54" i="8" s="1"/>
  <c r="T53" i="8"/>
  <c r="S53" i="8"/>
  <c r="R53" i="8"/>
  <c r="Q53" i="8"/>
  <c r="H53" i="8"/>
  <c r="D53" i="8"/>
  <c r="A53" i="8" s="1"/>
  <c r="T52" i="8"/>
  <c r="S52" i="8"/>
  <c r="R52" i="8"/>
  <c r="Q52" i="8"/>
  <c r="H52" i="8"/>
  <c r="D52" i="8"/>
  <c r="A52" i="8" s="1"/>
  <c r="T51" i="8"/>
  <c r="S51" i="8"/>
  <c r="R51" i="8"/>
  <c r="Q51" i="8"/>
  <c r="H51" i="8"/>
  <c r="D51" i="8"/>
  <c r="A51" i="8"/>
  <c r="T50" i="8"/>
  <c r="S50" i="8"/>
  <c r="R50" i="8"/>
  <c r="Q50" i="8"/>
  <c r="H50" i="8"/>
  <c r="D50" i="8"/>
  <c r="A50" i="8" s="1"/>
  <c r="T49" i="8"/>
  <c r="S49" i="8"/>
  <c r="R49" i="8"/>
  <c r="Q49" i="8"/>
  <c r="H49" i="8"/>
  <c r="D49" i="8"/>
  <c r="A49" i="8" s="1"/>
  <c r="T48" i="8"/>
  <c r="S48" i="8"/>
  <c r="R48" i="8"/>
  <c r="Q48" i="8"/>
  <c r="H48" i="8"/>
  <c r="D48" i="8"/>
  <c r="A48" i="8" s="1"/>
  <c r="T47" i="8"/>
  <c r="S47" i="8"/>
  <c r="R47" i="8"/>
  <c r="Q47" i="8"/>
  <c r="H47" i="8"/>
  <c r="D47" i="8"/>
  <c r="A47" i="8"/>
  <c r="T46" i="8"/>
  <c r="S46" i="8"/>
  <c r="R46" i="8"/>
  <c r="Q46" i="8"/>
  <c r="H46" i="8"/>
  <c r="D46" i="8"/>
  <c r="A46" i="8" s="1"/>
  <c r="T45" i="8"/>
  <c r="S45" i="8"/>
  <c r="R45" i="8"/>
  <c r="Q45" i="8"/>
  <c r="H45" i="8"/>
  <c r="D45" i="8"/>
  <c r="A45" i="8" s="1"/>
  <c r="T44" i="8"/>
  <c r="S44" i="8"/>
  <c r="R44" i="8"/>
  <c r="Q44" i="8"/>
  <c r="H44" i="8"/>
  <c r="D44" i="8"/>
  <c r="A44" i="8" s="1"/>
  <c r="T43" i="8"/>
  <c r="S43" i="8"/>
  <c r="R43" i="8"/>
  <c r="Q43" i="8"/>
  <c r="H43" i="8"/>
  <c r="D43" i="8"/>
  <c r="A43" i="8"/>
  <c r="T42" i="8"/>
  <c r="S42" i="8"/>
  <c r="R42" i="8"/>
  <c r="Q42" i="8"/>
  <c r="H42" i="8"/>
  <c r="D42" i="8"/>
  <c r="A42" i="8" s="1"/>
  <c r="T41" i="8"/>
  <c r="S41" i="8"/>
  <c r="R41" i="8"/>
  <c r="Q41" i="8"/>
  <c r="H41" i="8"/>
  <c r="D41" i="8"/>
  <c r="A41" i="8" s="1"/>
  <c r="T40" i="8"/>
  <c r="S40" i="8"/>
  <c r="R40" i="8"/>
  <c r="Q40" i="8"/>
  <c r="H40" i="8"/>
  <c r="D40" i="8"/>
  <c r="A40" i="8" s="1"/>
  <c r="T39" i="8"/>
  <c r="S39" i="8"/>
  <c r="R39" i="8"/>
  <c r="Q39" i="8"/>
  <c r="H39" i="8"/>
  <c r="D39" i="8"/>
  <c r="A39" i="8"/>
  <c r="T38" i="8"/>
  <c r="S38" i="8"/>
  <c r="R38" i="8"/>
  <c r="Q38" i="8"/>
  <c r="H38" i="8"/>
  <c r="D38" i="8"/>
  <c r="A38" i="8"/>
  <c r="T37" i="8"/>
  <c r="S37" i="8"/>
  <c r="R37" i="8"/>
  <c r="Q37" i="8"/>
  <c r="H37" i="8"/>
  <c r="D37" i="8"/>
  <c r="A37" i="8" s="1"/>
  <c r="T36" i="8"/>
  <c r="S36" i="8"/>
  <c r="R36" i="8"/>
  <c r="Q36" i="8"/>
  <c r="H36" i="8"/>
  <c r="D36" i="8"/>
  <c r="A36" i="8"/>
  <c r="T35" i="8"/>
  <c r="S35" i="8"/>
  <c r="R35" i="8"/>
  <c r="Q35" i="8"/>
  <c r="H35" i="8"/>
  <c r="D35" i="8"/>
  <c r="A35" i="8"/>
  <c r="T34" i="8"/>
  <c r="S34" i="8"/>
  <c r="R34" i="8"/>
  <c r="Q34" i="8"/>
  <c r="H34" i="8"/>
  <c r="D34" i="8"/>
  <c r="A34" i="8"/>
  <c r="T33" i="8"/>
  <c r="S33" i="8"/>
  <c r="R33" i="8"/>
  <c r="Q33" i="8"/>
  <c r="H33" i="8"/>
  <c r="D33" i="8"/>
  <c r="A33" i="8" s="1"/>
  <c r="T32" i="8"/>
  <c r="S32" i="8"/>
  <c r="R32" i="8"/>
  <c r="Q32" i="8"/>
  <c r="H32" i="8"/>
  <c r="D32" i="8"/>
  <c r="A32" i="8" s="1"/>
  <c r="T31" i="8"/>
  <c r="S31" i="8"/>
  <c r="R31" i="8"/>
  <c r="Q31" i="8"/>
  <c r="H31" i="8"/>
  <c r="D31" i="8"/>
  <c r="A31" i="8"/>
  <c r="T30" i="8"/>
  <c r="S30" i="8"/>
  <c r="R30" i="8"/>
  <c r="Q30" i="8"/>
  <c r="H30" i="8"/>
  <c r="D30" i="8"/>
  <c r="A30" i="8"/>
  <c r="T29" i="8"/>
  <c r="S29" i="8"/>
  <c r="R29" i="8"/>
  <c r="Q29" i="8"/>
  <c r="H29" i="8"/>
  <c r="D29" i="8"/>
  <c r="A29" i="8" s="1"/>
  <c r="T28" i="8"/>
  <c r="S28" i="8"/>
  <c r="R28" i="8"/>
  <c r="Q28" i="8"/>
  <c r="H28" i="8"/>
  <c r="D28" i="8"/>
  <c r="A28" i="8"/>
  <c r="T27" i="8"/>
  <c r="S27" i="8"/>
  <c r="R27" i="8"/>
  <c r="Q27" i="8"/>
  <c r="H27" i="8"/>
  <c r="D27" i="8"/>
  <c r="A27" i="8"/>
  <c r="T26" i="8"/>
  <c r="S26" i="8"/>
  <c r="R26" i="8"/>
  <c r="Q26" i="8"/>
  <c r="H26" i="8"/>
  <c r="D26" i="8"/>
  <c r="A26" i="8"/>
  <c r="T25" i="8"/>
  <c r="S25" i="8"/>
  <c r="R25" i="8"/>
  <c r="Q25" i="8"/>
  <c r="H25" i="8"/>
  <c r="D25" i="8"/>
  <c r="A25" i="8" s="1"/>
  <c r="T24" i="8"/>
  <c r="S24" i="8"/>
  <c r="R24" i="8"/>
  <c r="Q24" i="8"/>
  <c r="H24" i="8"/>
  <c r="D24" i="8"/>
  <c r="A24" i="8" s="1"/>
  <c r="T23" i="8"/>
  <c r="S23" i="8"/>
  <c r="R23" i="8"/>
  <c r="Q23" i="8"/>
  <c r="H23" i="8"/>
  <c r="D23" i="8"/>
  <c r="A23" i="8"/>
  <c r="T22" i="8"/>
  <c r="S22" i="8"/>
  <c r="R22" i="8"/>
  <c r="Q22" i="8"/>
  <c r="H22" i="8"/>
  <c r="D22" i="8"/>
  <c r="A22" i="8"/>
  <c r="T21" i="8"/>
  <c r="S21" i="8"/>
  <c r="R21" i="8"/>
  <c r="Q21" i="8"/>
  <c r="H21" i="8"/>
  <c r="D21" i="8"/>
  <c r="A21" i="8" s="1"/>
  <c r="T20" i="8"/>
  <c r="S20" i="8"/>
  <c r="R20" i="8"/>
  <c r="Q20" i="8"/>
  <c r="H20" i="8"/>
  <c r="D20" i="8"/>
  <c r="A20" i="8"/>
  <c r="T19" i="8"/>
  <c r="S19" i="8"/>
  <c r="R19" i="8"/>
  <c r="Q19" i="8"/>
  <c r="H19" i="8"/>
  <c r="D19" i="8"/>
  <c r="A19" i="8" s="1"/>
  <c r="T18" i="8"/>
  <c r="S18" i="8"/>
  <c r="R18" i="8"/>
  <c r="Q18" i="8"/>
  <c r="H18" i="8"/>
  <c r="D18" i="8"/>
  <c r="A18" i="8"/>
  <c r="T17" i="8"/>
  <c r="S17" i="8"/>
  <c r="R17" i="8"/>
  <c r="Q17" i="8"/>
  <c r="H17" i="8"/>
  <c r="D17" i="8"/>
  <c r="A17" i="8" s="1"/>
  <c r="T16" i="8"/>
  <c r="S16" i="8"/>
  <c r="R16" i="8"/>
  <c r="Q16" i="8"/>
  <c r="H16" i="8"/>
  <c r="D16" i="8"/>
  <c r="A16" i="8" s="1"/>
  <c r="T15" i="8"/>
  <c r="S15" i="8"/>
  <c r="R15" i="8"/>
  <c r="Q15" i="8"/>
  <c r="H15" i="8"/>
  <c r="D15" i="8"/>
  <c r="A15" i="8"/>
  <c r="T14" i="8"/>
  <c r="S14" i="8"/>
  <c r="R14" i="8"/>
  <c r="Q14" i="8"/>
  <c r="H14" i="8"/>
  <c r="D14" i="8"/>
  <c r="A14" i="8"/>
  <c r="T13" i="8"/>
  <c r="S13" i="8"/>
  <c r="R13" i="8"/>
  <c r="Q13" i="8"/>
  <c r="H13" i="8"/>
  <c r="D13" i="8"/>
  <c r="A13" i="8" s="1"/>
  <c r="T12" i="8"/>
  <c r="S12" i="8"/>
  <c r="R12" i="8"/>
  <c r="Q12" i="8"/>
  <c r="H12" i="8"/>
  <c r="D12" i="8"/>
  <c r="A12" i="8"/>
  <c r="T11" i="8"/>
  <c r="S11" i="8"/>
  <c r="R11" i="8"/>
  <c r="Q11" i="8"/>
  <c r="H11" i="8"/>
  <c r="D11" i="8"/>
  <c r="A11" i="8" s="1"/>
  <c r="T10" i="8"/>
  <c r="S10" i="8"/>
  <c r="R10" i="8"/>
  <c r="Q10" i="8"/>
  <c r="H10" i="8"/>
  <c r="D10" i="8"/>
  <c r="A10" i="8"/>
  <c r="T9" i="8"/>
  <c r="S9" i="8"/>
  <c r="R9" i="8"/>
  <c r="Q9" i="8"/>
  <c r="H9" i="8"/>
  <c r="D9" i="8"/>
  <c r="A9" i="8" s="1"/>
  <c r="T8" i="8"/>
  <c r="S8" i="8"/>
  <c r="R8" i="8"/>
  <c r="Q8" i="8"/>
  <c r="H8" i="8"/>
  <c r="D8" i="8"/>
  <c r="A8" i="8" s="1"/>
  <c r="T7" i="8"/>
  <c r="S7" i="8"/>
  <c r="R7" i="8"/>
  <c r="Q7" i="8"/>
  <c r="H7" i="8"/>
  <c r="D7" i="8"/>
  <c r="A7" i="8"/>
  <c r="T6" i="8"/>
  <c r="S6" i="8"/>
  <c r="R6" i="8"/>
  <c r="Q6" i="8"/>
  <c r="H6" i="8"/>
  <c r="D6" i="8"/>
  <c r="A6" i="8"/>
  <c r="T5" i="8"/>
  <c r="S5" i="8"/>
  <c r="R5" i="8"/>
  <c r="Q5" i="8"/>
  <c r="H5" i="8"/>
  <c r="D5" i="8"/>
  <c r="A5" i="8" s="1"/>
  <c r="T4" i="8"/>
  <c r="S4" i="8"/>
  <c r="R4" i="8"/>
  <c r="Q4" i="8"/>
  <c r="H4" i="8"/>
  <c r="D4" i="8"/>
  <c r="A4" i="8"/>
  <c r="T3" i="8"/>
  <c r="S3" i="8"/>
  <c r="R3" i="8"/>
  <c r="Q3" i="8"/>
  <c r="H3" i="8"/>
  <c r="D3" i="8"/>
  <c r="A3" i="8" s="1"/>
  <c r="H2" i="8"/>
  <c r="A2" i="8"/>
  <c r="T203" i="7"/>
  <c r="S203" i="7"/>
  <c r="R203" i="7"/>
  <c r="Q203" i="7"/>
  <c r="H203" i="7"/>
  <c r="D203" i="7"/>
  <c r="A203" i="7" s="1"/>
  <c r="C203" i="7"/>
  <c r="T202" i="7"/>
  <c r="S202" i="7"/>
  <c r="R202" i="7"/>
  <c r="Q202" i="7"/>
  <c r="H202" i="7"/>
  <c r="D202" i="7"/>
  <c r="A202" i="7" s="1"/>
  <c r="C202" i="7"/>
  <c r="T201" i="7"/>
  <c r="S201" i="7"/>
  <c r="R201" i="7"/>
  <c r="Q201" i="7"/>
  <c r="H201" i="7"/>
  <c r="D201" i="7"/>
  <c r="A201" i="7" s="1"/>
  <c r="C201" i="7"/>
  <c r="T200" i="7"/>
  <c r="S200" i="7"/>
  <c r="R200" i="7"/>
  <c r="Q200" i="7"/>
  <c r="H200" i="7"/>
  <c r="D200" i="7"/>
  <c r="A200" i="7" s="1"/>
  <c r="C200" i="7"/>
  <c r="T199" i="7"/>
  <c r="S199" i="7"/>
  <c r="R199" i="7"/>
  <c r="Q199" i="7"/>
  <c r="H199" i="7"/>
  <c r="D199" i="7"/>
  <c r="A199" i="7" s="1"/>
  <c r="C199" i="7"/>
  <c r="T198" i="7"/>
  <c r="S198" i="7"/>
  <c r="R198" i="7"/>
  <c r="Q198" i="7"/>
  <c r="H198" i="7"/>
  <c r="D198" i="7"/>
  <c r="A198" i="7" s="1"/>
  <c r="C198" i="7"/>
  <c r="T197" i="7"/>
  <c r="S197" i="7"/>
  <c r="R197" i="7"/>
  <c r="Q197" i="7"/>
  <c r="H197" i="7"/>
  <c r="D197" i="7"/>
  <c r="A197" i="7" s="1"/>
  <c r="C197" i="7"/>
  <c r="T196" i="7"/>
  <c r="S196" i="7"/>
  <c r="R196" i="7"/>
  <c r="Q196" i="7"/>
  <c r="H196" i="7"/>
  <c r="D196" i="7"/>
  <c r="A196" i="7" s="1"/>
  <c r="C196" i="7"/>
  <c r="T195" i="7"/>
  <c r="S195" i="7"/>
  <c r="R195" i="7"/>
  <c r="Q195" i="7"/>
  <c r="H195" i="7"/>
  <c r="D195" i="7"/>
  <c r="A195" i="7" s="1"/>
  <c r="C195" i="7"/>
  <c r="T194" i="7"/>
  <c r="S194" i="7"/>
  <c r="R194" i="7"/>
  <c r="Q194" i="7"/>
  <c r="H194" i="7"/>
  <c r="D194" i="7"/>
  <c r="A194" i="7" s="1"/>
  <c r="C194" i="7"/>
  <c r="T193" i="7"/>
  <c r="S193" i="7"/>
  <c r="R193" i="7"/>
  <c r="Q193" i="7"/>
  <c r="H193" i="7"/>
  <c r="D193" i="7"/>
  <c r="A193" i="7" s="1"/>
  <c r="C193" i="7"/>
  <c r="T192" i="7"/>
  <c r="S192" i="7"/>
  <c r="R192" i="7"/>
  <c r="Q192" i="7"/>
  <c r="H192" i="7"/>
  <c r="D192" i="7"/>
  <c r="A192" i="7" s="1"/>
  <c r="C192" i="7"/>
  <c r="T191" i="7"/>
  <c r="S191" i="7"/>
  <c r="R191" i="7"/>
  <c r="Q191" i="7"/>
  <c r="H191" i="7"/>
  <c r="D191" i="7"/>
  <c r="A191" i="7" s="1"/>
  <c r="C191" i="7"/>
  <c r="T190" i="7"/>
  <c r="S190" i="7"/>
  <c r="R190" i="7"/>
  <c r="Q190" i="7"/>
  <c r="H190" i="7"/>
  <c r="D190" i="7"/>
  <c r="A190" i="7" s="1"/>
  <c r="C190" i="7"/>
  <c r="T189" i="7"/>
  <c r="S189" i="7"/>
  <c r="R189" i="7"/>
  <c r="Q189" i="7"/>
  <c r="H189" i="7"/>
  <c r="D189" i="7"/>
  <c r="A189" i="7" s="1"/>
  <c r="C189" i="7"/>
  <c r="T188" i="7"/>
  <c r="S188" i="7"/>
  <c r="R188" i="7"/>
  <c r="Q188" i="7"/>
  <c r="H188" i="7"/>
  <c r="D188" i="7"/>
  <c r="A188" i="7" s="1"/>
  <c r="C188" i="7"/>
  <c r="T187" i="7"/>
  <c r="S187" i="7"/>
  <c r="R187" i="7"/>
  <c r="Q187" i="7"/>
  <c r="H187" i="7"/>
  <c r="D187" i="7"/>
  <c r="A187" i="7" s="1"/>
  <c r="C187" i="7"/>
  <c r="T186" i="7"/>
  <c r="S186" i="7"/>
  <c r="R186" i="7"/>
  <c r="Q186" i="7"/>
  <c r="H186" i="7"/>
  <c r="D186" i="7"/>
  <c r="A186" i="7" s="1"/>
  <c r="C186" i="7"/>
  <c r="T185" i="7"/>
  <c r="S185" i="7"/>
  <c r="R185" i="7"/>
  <c r="Q185" i="7"/>
  <c r="H185" i="7"/>
  <c r="D185" i="7"/>
  <c r="A185" i="7" s="1"/>
  <c r="C185" i="7"/>
  <c r="T184" i="7"/>
  <c r="S184" i="7"/>
  <c r="R184" i="7"/>
  <c r="Q184" i="7"/>
  <c r="H184" i="7"/>
  <c r="D184" i="7"/>
  <c r="A184" i="7" s="1"/>
  <c r="C184" i="7"/>
  <c r="T183" i="7"/>
  <c r="S183" i="7"/>
  <c r="R183" i="7"/>
  <c r="Q183" i="7"/>
  <c r="H183" i="7"/>
  <c r="D183" i="7"/>
  <c r="A183" i="7" s="1"/>
  <c r="C183" i="7"/>
  <c r="T182" i="7"/>
  <c r="S182" i="7"/>
  <c r="R182" i="7"/>
  <c r="Q182" i="7"/>
  <c r="H182" i="7"/>
  <c r="D182" i="7"/>
  <c r="A182" i="7" s="1"/>
  <c r="C182" i="7"/>
  <c r="T181" i="7"/>
  <c r="S181" i="7"/>
  <c r="R181" i="7"/>
  <c r="Q181" i="7"/>
  <c r="H181" i="7"/>
  <c r="D181" i="7"/>
  <c r="A181" i="7" s="1"/>
  <c r="C181" i="7"/>
  <c r="T180" i="7"/>
  <c r="S180" i="7"/>
  <c r="R180" i="7"/>
  <c r="Q180" i="7"/>
  <c r="H180" i="7"/>
  <c r="D180" i="7"/>
  <c r="A180" i="7" s="1"/>
  <c r="C180" i="7"/>
  <c r="T179" i="7"/>
  <c r="S179" i="7"/>
  <c r="R179" i="7"/>
  <c r="Q179" i="7"/>
  <c r="H179" i="7"/>
  <c r="D179" i="7"/>
  <c r="A179" i="7" s="1"/>
  <c r="C179" i="7"/>
  <c r="T178" i="7"/>
  <c r="S178" i="7"/>
  <c r="R178" i="7"/>
  <c r="Q178" i="7"/>
  <c r="H178" i="7"/>
  <c r="D178" i="7"/>
  <c r="A178" i="7" s="1"/>
  <c r="C178" i="7"/>
  <c r="T177" i="7"/>
  <c r="S177" i="7"/>
  <c r="R177" i="7"/>
  <c r="Q177" i="7"/>
  <c r="H177" i="7"/>
  <c r="D177" i="7"/>
  <c r="A177" i="7" s="1"/>
  <c r="C177" i="7"/>
  <c r="T176" i="7"/>
  <c r="S176" i="7"/>
  <c r="R176" i="7"/>
  <c r="Q176" i="7"/>
  <c r="H176" i="7"/>
  <c r="D176" i="7"/>
  <c r="A176" i="7" s="1"/>
  <c r="C176" i="7"/>
  <c r="T175" i="7"/>
  <c r="S175" i="7"/>
  <c r="R175" i="7"/>
  <c r="Q175" i="7"/>
  <c r="H175" i="7"/>
  <c r="D175" i="7"/>
  <c r="A175" i="7" s="1"/>
  <c r="C175" i="7"/>
  <c r="T174" i="7"/>
  <c r="S174" i="7"/>
  <c r="R174" i="7"/>
  <c r="Q174" i="7"/>
  <c r="H174" i="7"/>
  <c r="D174" i="7"/>
  <c r="A174" i="7" s="1"/>
  <c r="C174" i="7"/>
  <c r="T173" i="7"/>
  <c r="S173" i="7"/>
  <c r="R173" i="7"/>
  <c r="Q173" i="7"/>
  <c r="H173" i="7"/>
  <c r="D173" i="7"/>
  <c r="A173" i="7" s="1"/>
  <c r="C173" i="7"/>
  <c r="T172" i="7"/>
  <c r="S172" i="7"/>
  <c r="R172" i="7"/>
  <c r="Q172" i="7"/>
  <c r="H172" i="7"/>
  <c r="D172" i="7"/>
  <c r="A172" i="7" s="1"/>
  <c r="C172" i="7"/>
  <c r="T171" i="7"/>
  <c r="S171" i="7"/>
  <c r="R171" i="7"/>
  <c r="Q171" i="7"/>
  <c r="H171" i="7"/>
  <c r="D171" i="7"/>
  <c r="A171" i="7" s="1"/>
  <c r="C171" i="7"/>
  <c r="T170" i="7"/>
  <c r="S170" i="7"/>
  <c r="R170" i="7"/>
  <c r="Q170" i="7"/>
  <c r="H170" i="7"/>
  <c r="D170" i="7"/>
  <c r="A170" i="7" s="1"/>
  <c r="C170" i="7"/>
  <c r="T169" i="7"/>
  <c r="S169" i="7"/>
  <c r="R169" i="7"/>
  <c r="Q169" i="7"/>
  <c r="H169" i="7"/>
  <c r="D169" i="7"/>
  <c r="A169" i="7" s="1"/>
  <c r="C169" i="7"/>
  <c r="T168" i="7"/>
  <c r="S168" i="7"/>
  <c r="R168" i="7"/>
  <c r="Q168" i="7"/>
  <c r="H168" i="7"/>
  <c r="D168" i="7"/>
  <c r="A168" i="7" s="1"/>
  <c r="C168" i="7"/>
  <c r="T167" i="7"/>
  <c r="S167" i="7"/>
  <c r="R167" i="7"/>
  <c r="Q167" i="7"/>
  <c r="H167" i="7"/>
  <c r="D167" i="7"/>
  <c r="A167" i="7" s="1"/>
  <c r="C167" i="7"/>
  <c r="T166" i="7"/>
  <c r="S166" i="7"/>
  <c r="R166" i="7"/>
  <c r="Q166" i="7"/>
  <c r="H166" i="7"/>
  <c r="D166" i="7"/>
  <c r="A166" i="7" s="1"/>
  <c r="C166" i="7"/>
  <c r="T165" i="7"/>
  <c r="S165" i="7"/>
  <c r="R165" i="7"/>
  <c r="Q165" i="7"/>
  <c r="H165" i="7"/>
  <c r="D165" i="7"/>
  <c r="A165" i="7" s="1"/>
  <c r="C165" i="7"/>
  <c r="T164" i="7"/>
  <c r="S164" i="7"/>
  <c r="R164" i="7"/>
  <c r="Q164" i="7"/>
  <c r="H164" i="7"/>
  <c r="D164" i="7"/>
  <c r="A164" i="7" s="1"/>
  <c r="C164" i="7"/>
  <c r="T163" i="7"/>
  <c r="S163" i="7"/>
  <c r="R163" i="7"/>
  <c r="Q163" i="7"/>
  <c r="H163" i="7"/>
  <c r="D163" i="7"/>
  <c r="A163" i="7" s="1"/>
  <c r="C163" i="7"/>
  <c r="T162" i="7"/>
  <c r="S162" i="7"/>
  <c r="R162" i="7"/>
  <c r="Q162" i="7"/>
  <c r="H162" i="7"/>
  <c r="D162" i="7"/>
  <c r="A162" i="7" s="1"/>
  <c r="C162" i="7"/>
  <c r="T161" i="7"/>
  <c r="S161" i="7"/>
  <c r="R161" i="7"/>
  <c r="Q161" i="7"/>
  <c r="H161" i="7"/>
  <c r="D161" i="7"/>
  <c r="A161" i="7" s="1"/>
  <c r="C161" i="7"/>
  <c r="T160" i="7"/>
  <c r="S160" i="7"/>
  <c r="R160" i="7"/>
  <c r="Q160" i="7"/>
  <c r="H160" i="7"/>
  <c r="D160" i="7"/>
  <c r="A160" i="7" s="1"/>
  <c r="C160" i="7"/>
  <c r="T159" i="7"/>
  <c r="S159" i="7"/>
  <c r="R159" i="7"/>
  <c r="Q159" i="7"/>
  <c r="H159" i="7"/>
  <c r="D159" i="7"/>
  <c r="A159" i="7" s="1"/>
  <c r="C159" i="7"/>
  <c r="T158" i="7"/>
  <c r="S158" i="7"/>
  <c r="R158" i="7"/>
  <c r="Q158" i="7"/>
  <c r="H158" i="7"/>
  <c r="D158" i="7"/>
  <c r="A158" i="7" s="1"/>
  <c r="C158" i="7"/>
  <c r="T157" i="7"/>
  <c r="S157" i="7"/>
  <c r="R157" i="7"/>
  <c r="Q157" i="7"/>
  <c r="H157" i="7"/>
  <c r="D157" i="7"/>
  <c r="A157" i="7" s="1"/>
  <c r="C157" i="7"/>
  <c r="T156" i="7"/>
  <c r="S156" i="7"/>
  <c r="R156" i="7"/>
  <c r="Q156" i="7"/>
  <c r="H156" i="7"/>
  <c r="D156" i="7"/>
  <c r="A156" i="7" s="1"/>
  <c r="C156" i="7"/>
  <c r="T155" i="7"/>
  <c r="S155" i="7"/>
  <c r="R155" i="7"/>
  <c r="Q155" i="7"/>
  <c r="H155" i="7"/>
  <c r="D155" i="7"/>
  <c r="A155" i="7" s="1"/>
  <c r="C155" i="7"/>
  <c r="T154" i="7"/>
  <c r="S154" i="7"/>
  <c r="R154" i="7"/>
  <c r="Q154" i="7"/>
  <c r="H154" i="7"/>
  <c r="D154" i="7"/>
  <c r="A154" i="7" s="1"/>
  <c r="C154" i="7"/>
  <c r="T153" i="7"/>
  <c r="S153" i="7"/>
  <c r="R153" i="7"/>
  <c r="Q153" i="7"/>
  <c r="H153" i="7"/>
  <c r="D153" i="7"/>
  <c r="A153" i="7" s="1"/>
  <c r="C153" i="7"/>
  <c r="T152" i="7"/>
  <c r="S152" i="7"/>
  <c r="R152" i="7"/>
  <c r="Q152" i="7"/>
  <c r="H152" i="7"/>
  <c r="D152" i="7"/>
  <c r="A152" i="7" s="1"/>
  <c r="C152" i="7"/>
  <c r="T151" i="7"/>
  <c r="S151" i="7"/>
  <c r="R151" i="7"/>
  <c r="Q151" i="7"/>
  <c r="H151" i="7"/>
  <c r="D151" i="7"/>
  <c r="A151" i="7" s="1"/>
  <c r="C151" i="7"/>
  <c r="T150" i="7"/>
  <c r="S150" i="7"/>
  <c r="R150" i="7"/>
  <c r="Q150" i="7"/>
  <c r="H150" i="7"/>
  <c r="D150" i="7"/>
  <c r="A150" i="7" s="1"/>
  <c r="C150" i="7"/>
  <c r="T149" i="7"/>
  <c r="S149" i="7"/>
  <c r="R149" i="7"/>
  <c r="Q149" i="7"/>
  <c r="H149" i="7"/>
  <c r="D149" i="7"/>
  <c r="A149" i="7" s="1"/>
  <c r="C149" i="7"/>
  <c r="T148" i="7"/>
  <c r="S148" i="7"/>
  <c r="R148" i="7"/>
  <c r="Q148" i="7"/>
  <c r="H148" i="7"/>
  <c r="D148" i="7"/>
  <c r="A148" i="7" s="1"/>
  <c r="C148" i="7"/>
  <c r="T147" i="7"/>
  <c r="S147" i="7"/>
  <c r="R147" i="7"/>
  <c r="Q147" i="7"/>
  <c r="H147" i="7"/>
  <c r="D147" i="7"/>
  <c r="A147" i="7" s="1"/>
  <c r="C147" i="7"/>
  <c r="T146" i="7"/>
  <c r="S146" i="7"/>
  <c r="R146" i="7"/>
  <c r="Q146" i="7"/>
  <c r="H146" i="7"/>
  <c r="D146" i="7"/>
  <c r="A146" i="7" s="1"/>
  <c r="C146" i="7"/>
  <c r="T145" i="7"/>
  <c r="S145" i="7"/>
  <c r="R145" i="7"/>
  <c r="Q145" i="7"/>
  <c r="H145" i="7"/>
  <c r="D145" i="7"/>
  <c r="A145" i="7" s="1"/>
  <c r="C145" i="7"/>
  <c r="T144" i="7"/>
  <c r="S144" i="7"/>
  <c r="R144" i="7"/>
  <c r="Q144" i="7"/>
  <c r="H144" i="7"/>
  <c r="D144" i="7"/>
  <c r="A144" i="7" s="1"/>
  <c r="C144" i="7"/>
  <c r="T143" i="7"/>
  <c r="S143" i="7"/>
  <c r="R143" i="7"/>
  <c r="Q143" i="7"/>
  <c r="H143" i="7"/>
  <c r="D143" i="7"/>
  <c r="A143" i="7" s="1"/>
  <c r="C143" i="7"/>
  <c r="T142" i="7"/>
  <c r="S142" i="7"/>
  <c r="R142" i="7"/>
  <c r="Q142" i="7"/>
  <c r="H142" i="7"/>
  <c r="D142" i="7"/>
  <c r="A142" i="7" s="1"/>
  <c r="C142" i="7"/>
  <c r="T141" i="7"/>
  <c r="S141" i="7"/>
  <c r="R141" i="7"/>
  <c r="Q141" i="7"/>
  <c r="H141" i="7"/>
  <c r="D141" i="7"/>
  <c r="A141" i="7" s="1"/>
  <c r="C141" i="7"/>
  <c r="T140" i="7"/>
  <c r="S140" i="7"/>
  <c r="R140" i="7"/>
  <c r="Q140" i="7"/>
  <c r="H140" i="7"/>
  <c r="D140" i="7"/>
  <c r="A140" i="7" s="1"/>
  <c r="C140" i="7"/>
  <c r="T139" i="7"/>
  <c r="S139" i="7"/>
  <c r="R139" i="7"/>
  <c r="Q139" i="7"/>
  <c r="H139" i="7"/>
  <c r="D139" i="7"/>
  <c r="A139" i="7" s="1"/>
  <c r="C139" i="7"/>
  <c r="T138" i="7"/>
  <c r="S138" i="7"/>
  <c r="R138" i="7"/>
  <c r="Q138" i="7"/>
  <c r="H138" i="7"/>
  <c r="D138" i="7"/>
  <c r="A138" i="7" s="1"/>
  <c r="C138" i="7"/>
  <c r="T137" i="7"/>
  <c r="S137" i="7"/>
  <c r="R137" i="7"/>
  <c r="Q137" i="7"/>
  <c r="H137" i="7"/>
  <c r="D137" i="7"/>
  <c r="A137" i="7" s="1"/>
  <c r="C137" i="7"/>
  <c r="T136" i="7"/>
  <c r="S136" i="7"/>
  <c r="R136" i="7"/>
  <c r="Q136" i="7"/>
  <c r="H136" i="7"/>
  <c r="D136" i="7"/>
  <c r="A136" i="7" s="1"/>
  <c r="C136" i="7"/>
  <c r="T135" i="7"/>
  <c r="S135" i="7"/>
  <c r="R135" i="7"/>
  <c r="Q135" i="7"/>
  <c r="H135" i="7"/>
  <c r="D135" i="7"/>
  <c r="A135" i="7" s="1"/>
  <c r="C135" i="7"/>
  <c r="T134" i="7"/>
  <c r="S134" i="7"/>
  <c r="R134" i="7"/>
  <c r="Q134" i="7"/>
  <c r="H134" i="7"/>
  <c r="D134" i="7"/>
  <c r="A134" i="7" s="1"/>
  <c r="C134" i="7"/>
  <c r="T133" i="7"/>
  <c r="S133" i="7"/>
  <c r="R133" i="7"/>
  <c r="Q133" i="7"/>
  <c r="H133" i="7"/>
  <c r="D133" i="7"/>
  <c r="A133" i="7" s="1"/>
  <c r="C133" i="7"/>
  <c r="T132" i="7"/>
  <c r="S132" i="7"/>
  <c r="R132" i="7"/>
  <c r="Q132" i="7"/>
  <c r="H132" i="7"/>
  <c r="D132" i="7"/>
  <c r="A132" i="7" s="1"/>
  <c r="C132" i="7"/>
  <c r="T131" i="7"/>
  <c r="S131" i="7"/>
  <c r="R131" i="7"/>
  <c r="Q131" i="7"/>
  <c r="H131" i="7"/>
  <c r="D131" i="7"/>
  <c r="A131" i="7" s="1"/>
  <c r="C131" i="7"/>
  <c r="T130" i="7"/>
  <c r="S130" i="7"/>
  <c r="R130" i="7"/>
  <c r="Q130" i="7"/>
  <c r="H130" i="7"/>
  <c r="D130" i="7"/>
  <c r="A130" i="7" s="1"/>
  <c r="C130" i="7"/>
  <c r="T129" i="7"/>
  <c r="S129" i="7"/>
  <c r="R129" i="7"/>
  <c r="Q129" i="7"/>
  <c r="H129" i="7"/>
  <c r="D129" i="7"/>
  <c r="A129" i="7" s="1"/>
  <c r="C129" i="7"/>
  <c r="T128" i="7"/>
  <c r="S128" i="7"/>
  <c r="R128" i="7"/>
  <c r="Q128" i="7"/>
  <c r="H128" i="7"/>
  <c r="D128" i="7"/>
  <c r="A128" i="7" s="1"/>
  <c r="C128" i="7"/>
  <c r="T127" i="7"/>
  <c r="S127" i="7"/>
  <c r="R127" i="7"/>
  <c r="Q127" i="7"/>
  <c r="H127" i="7"/>
  <c r="D127" i="7"/>
  <c r="A127" i="7" s="1"/>
  <c r="C127" i="7"/>
  <c r="T126" i="7"/>
  <c r="S126" i="7"/>
  <c r="R126" i="7"/>
  <c r="Q126" i="7"/>
  <c r="H126" i="7"/>
  <c r="D126" i="7"/>
  <c r="A126" i="7" s="1"/>
  <c r="C126" i="7"/>
  <c r="T125" i="7"/>
  <c r="S125" i="7"/>
  <c r="R125" i="7"/>
  <c r="Q125" i="7"/>
  <c r="H125" i="7"/>
  <c r="D125" i="7"/>
  <c r="A125" i="7" s="1"/>
  <c r="C125" i="7"/>
  <c r="T124" i="7"/>
  <c r="S124" i="7"/>
  <c r="R124" i="7"/>
  <c r="Q124" i="7"/>
  <c r="H124" i="7"/>
  <c r="D124" i="7"/>
  <c r="A124" i="7" s="1"/>
  <c r="C124" i="7"/>
  <c r="T123" i="7"/>
  <c r="S123" i="7"/>
  <c r="R123" i="7"/>
  <c r="Q123" i="7"/>
  <c r="H123" i="7"/>
  <c r="D123" i="7"/>
  <c r="A123" i="7" s="1"/>
  <c r="C123" i="7"/>
  <c r="T122" i="7"/>
  <c r="S122" i="7"/>
  <c r="R122" i="7"/>
  <c r="Q122" i="7"/>
  <c r="H122" i="7"/>
  <c r="D122" i="7"/>
  <c r="A122" i="7" s="1"/>
  <c r="C122" i="7"/>
  <c r="T121" i="7"/>
  <c r="S121" i="7"/>
  <c r="R121" i="7"/>
  <c r="Q121" i="7"/>
  <c r="H121" i="7"/>
  <c r="D121" i="7"/>
  <c r="A121" i="7" s="1"/>
  <c r="C121" i="7"/>
  <c r="T120" i="7"/>
  <c r="S120" i="7"/>
  <c r="R120" i="7"/>
  <c r="Q120" i="7"/>
  <c r="H120" i="7"/>
  <c r="D120" i="7"/>
  <c r="A120" i="7" s="1"/>
  <c r="C120" i="7"/>
  <c r="T119" i="7"/>
  <c r="S119" i="7"/>
  <c r="R119" i="7"/>
  <c r="Q119" i="7"/>
  <c r="H119" i="7"/>
  <c r="D119" i="7"/>
  <c r="A119" i="7" s="1"/>
  <c r="C119" i="7"/>
  <c r="T118" i="7"/>
  <c r="S118" i="7"/>
  <c r="R118" i="7"/>
  <c r="Q118" i="7"/>
  <c r="H118" i="7"/>
  <c r="D118" i="7"/>
  <c r="A118" i="7" s="1"/>
  <c r="C118" i="7"/>
  <c r="T117" i="7"/>
  <c r="S117" i="7"/>
  <c r="R117" i="7"/>
  <c r="Q117" i="7"/>
  <c r="H117" i="7"/>
  <c r="D117" i="7"/>
  <c r="A117" i="7" s="1"/>
  <c r="C117" i="7"/>
  <c r="T116" i="7"/>
  <c r="S116" i="7"/>
  <c r="R116" i="7"/>
  <c r="Q116" i="7"/>
  <c r="H116" i="7"/>
  <c r="D116" i="7"/>
  <c r="A116" i="7" s="1"/>
  <c r="C116" i="7"/>
  <c r="T115" i="7"/>
  <c r="S115" i="7"/>
  <c r="R115" i="7"/>
  <c r="Q115" i="7"/>
  <c r="H115" i="7"/>
  <c r="D115" i="7"/>
  <c r="A115" i="7" s="1"/>
  <c r="C115" i="7"/>
  <c r="T114" i="7"/>
  <c r="S114" i="7"/>
  <c r="R114" i="7"/>
  <c r="Q114" i="7"/>
  <c r="H114" i="7"/>
  <c r="D114" i="7"/>
  <c r="A114" i="7" s="1"/>
  <c r="C114" i="7"/>
  <c r="T113" i="7"/>
  <c r="S113" i="7"/>
  <c r="R113" i="7"/>
  <c r="Q113" i="7"/>
  <c r="H113" i="7"/>
  <c r="D113" i="7"/>
  <c r="A113" i="7" s="1"/>
  <c r="C113" i="7"/>
  <c r="T112" i="7"/>
  <c r="S112" i="7"/>
  <c r="R112" i="7"/>
  <c r="Q112" i="7"/>
  <c r="H112" i="7"/>
  <c r="D112" i="7"/>
  <c r="A112" i="7" s="1"/>
  <c r="C112" i="7"/>
  <c r="T111" i="7"/>
  <c r="S111" i="7"/>
  <c r="R111" i="7"/>
  <c r="Q111" i="7"/>
  <c r="H111" i="7"/>
  <c r="D111" i="7"/>
  <c r="A111" i="7" s="1"/>
  <c r="C111" i="7"/>
  <c r="T110" i="7"/>
  <c r="S110" i="7"/>
  <c r="R110" i="7"/>
  <c r="Q110" i="7"/>
  <c r="H110" i="7"/>
  <c r="D110" i="7"/>
  <c r="A110" i="7" s="1"/>
  <c r="C110" i="7"/>
  <c r="T109" i="7"/>
  <c r="S109" i="7"/>
  <c r="R109" i="7"/>
  <c r="Q109" i="7"/>
  <c r="H109" i="7"/>
  <c r="D109" i="7"/>
  <c r="A109" i="7" s="1"/>
  <c r="C109" i="7"/>
  <c r="T108" i="7"/>
  <c r="S108" i="7"/>
  <c r="R108" i="7"/>
  <c r="Q108" i="7"/>
  <c r="H108" i="7"/>
  <c r="D108" i="7"/>
  <c r="A108" i="7" s="1"/>
  <c r="C108" i="7"/>
  <c r="T107" i="7"/>
  <c r="S107" i="7"/>
  <c r="R107" i="7"/>
  <c r="Q107" i="7"/>
  <c r="H107" i="7"/>
  <c r="D107" i="7"/>
  <c r="A107" i="7" s="1"/>
  <c r="C107" i="7"/>
  <c r="T106" i="7"/>
  <c r="S106" i="7"/>
  <c r="R106" i="7"/>
  <c r="Q106" i="7"/>
  <c r="H106" i="7"/>
  <c r="D106" i="7"/>
  <c r="A106" i="7" s="1"/>
  <c r="C106" i="7"/>
  <c r="T105" i="7"/>
  <c r="S105" i="7"/>
  <c r="R105" i="7"/>
  <c r="Q105" i="7"/>
  <c r="H105" i="7"/>
  <c r="D105" i="7"/>
  <c r="A105" i="7" s="1"/>
  <c r="C105" i="7"/>
  <c r="T104" i="7"/>
  <c r="S104" i="7"/>
  <c r="R104" i="7"/>
  <c r="Q104" i="7"/>
  <c r="H104" i="7"/>
  <c r="D104" i="7"/>
  <c r="A104" i="7" s="1"/>
  <c r="C104" i="7"/>
  <c r="T103" i="7"/>
  <c r="S103" i="7"/>
  <c r="R103" i="7"/>
  <c r="Q103" i="7"/>
  <c r="H103" i="7"/>
  <c r="D103" i="7"/>
  <c r="A103" i="7" s="1"/>
  <c r="C103" i="7"/>
  <c r="T102" i="7"/>
  <c r="S102" i="7"/>
  <c r="R102" i="7"/>
  <c r="Q102" i="7"/>
  <c r="H102" i="7"/>
  <c r="D102" i="7"/>
  <c r="A102" i="7" s="1"/>
  <c r="C102" i="7"/>
  <c r="T101" i="7"/>
  <c r="S101" i="7"/>
  <c r="R101" i="7"/>
  <c r="Q101" i="7"/>
  <c r="H101" i="7"/>
  <c r="D101" i="7"/>
  <c r="A101" i="7" s="1"/>
  <c r="C101" i="7"/>
  <c r="T100" i="7"/>
  <c r="S100" i="7"/>
  <c r="R100" i="7"/>
  <c r="Q100" i="7"/>
  <c r="H100" i="7"/>
  <c r="D100" i="7"/>
  <c r="A100" i="7" s="1"/>
  <c r="C100" i="7"/>
  <c r="T99" i="7"/>
  <c r="S99" i="7"/>
  <c r="R99" i="7"/>
  <c r="Q99" i="7"/>
  <c r="H99" i="7"/>
  <c r="D99" i="7"/>
  <c r="A99" i="7" s="1"/>
  <c r="C99" i="7"/>
  <c r="T98" i="7"/>
  <c r="S98" i="7"/>
  <c r="R98" i="7"/>
  <c r="Q98" i="7"/>
  <c r="H98" i="7"/>
  <c r="D98" i="7"/>
  <c r="A98" i="7" s="1"/>
  <c r="C98" i="7"/>
  <c r="T97" i="7"/>
  <c r="S97" i="7"/>
  <c r="R97" i="7"/>
  <c r="Q97" i="7"/>
  <c r="H97" i="7"/>
  <c r="D97" i="7"/>
  <c r="A97" i="7" s="1"/>
  <c r="C97" i="7"/>
  <c r="T96" i="7"/>
  <c r="S96" i="7"/>
  <c r="R96" i="7"/>
  <c r="Q96" i="7"/>
  <c r="H96" i="7"/>
  <c r="D96" i="7"/>
  <c r="A96" i="7" s="1"/>
  <c r="C96" i="7"/>
  <c r="T95" i="7"/>
  <c r="S95" i="7"/>
  <c r="R95" i="7"/>
  <c r="Q95" i="7"/>
  <c r="H95" i="7"/>
  <c r="D95" i="7"/>
  <c r="A95" i="7" s="1"/>
  <c r="C95" i="7"/>
  <c r="T94" i="7"/>
  <c r="S94" i="7"/>
  <c r="R94" i="7"/>
  <c r="Q94" i="7"/>
  <c r="H94" i="7"/>
  <c r="D94" i="7"/>
  <c r="A94" i="7" s="1"/>
  <c r="C94" i="7"/>
  <c r="T93" i="7"/>
  <c r="S93" i="7"/>
  <c r="R93" i="7"/>
  <c r="Q93" i="7"/>
  <c r="H93" i="7"/>
  <c r="D93" i="7"/>
  <c r="A93" i="7" s="1"/>
  <c r="C93" i="7"/>
  <c r="T92" i="7"/>
  <c r="S92" i="7"/>
  <c r="R92" i="7"/>
  <c r="Q92" i="7"/>
  <c r="H92" i="7"/>
  <c r="D92" i="7"/>
  <c r="A92" i="7" s="1"/>
  <c r="C92" i="7"/>
  <c r="T91" i="7"/>
  <c r="S91" i="7"/>
  <c r="R91" i="7"/>
  <c r="Q91" i="7"/>
  <c r="H91" i="7"/>
  <c r="D91" i="7"/>
  <c r="A91" i="7" s="1"/>
  <c r="C91" i="7"/>
  <c r="T90" i="7"/>
  <c r="S90" i="7"/>
  <c r="R90" i="7"/>
  <c r="Q90" i="7"/>
  <c r="H90" i="7"/>
  <c r="D90" i="7"/>
  <c r="A90" i="7" s="1"/>
  <c r="C90" i="7"/>
  <c r="T89" i="7"/>
  <c r="S89" i="7"/>
  <c r="R89" i="7"/>
  <c r="Q89" i="7"/>
  <c r="H89" i="7"/>
  <c r="D89" i="7"/>
  <c r="A89" i="7" s="1"/>
  <c r="C89" i="7"/>
  <c r="T88" i="7"/>
  <c r="S88" i="7"/>
  <c r="R88" i="7"/>
  <c r="Q88" i="7"/>
  <c r="H88" i="7"/>
  <c r="D88" i="7"/>
  <c r="A88" i="7" s="1"/>
  <c r="C88" i="7"/>
  <c r="T87" i="7"/>
  <c r="S87" i="7"/>
  <c r="R87" i="7"/>
  <c r="Q87" i="7"/>
  <c r="H87" i="7"/>
  <c r="D87" i="7"/>
  <c r="A87" i="7" s="1"/>
  <c r="C87" i="7"/>
  <c r="T86" i="7"/>
  <c r="S86" i="7"/>
  <c r="R86" i="7"/>
  <c r="Q86" i="7"/>
  <c r="H86" i="7"/>
  <c r="D86" i="7"/>
  <c r="A86" i="7" s="1"/>
  <c r="C86" i="7"/>
  <c r="T85" i="7"/>
  <c r="S85" i="7"/>
  <c r="R85" i="7"/>
  <c r="Q85" i="7"/>
  <c r="H85" i="7"/>
  <c r="D85" i="7"/>
  <c r="A85" i="7" s="1"/>
  <c r="C85" i="7"/>
  <c r="T84" i="7"/>
  <c r="S84" i="7"/>
  <c r="R84" i="7"/>
  <c r="Q84" i="7"/>
  <c r="H84" i="7"/>
  <c r="D84" i="7"/>
  <c r="A84" i="7" s="1"/>
  <c r="C84" i="7"/>
  <c r="T83" i="7"/>
  <c r="S83" i="7"/>
  <c r="R83" i="7"/>
  <c r="Q83" i="7"/>
  <c r="H83" i="7"/>
  <c r="D83" i="7"/>
  <c r="A83" i="7" s="1"/>
  <c r="C83" i="7"/>
  <c r="T82" i="7"/>
  <c r="S82" i="7"/>
  <c r="R82" i="7"/>
  <c r="Q82" i="7"/>
  <c r="H82" i="7"/>
  <c r="D82" i="7"/>
  <c r="A82" i="7" s="1"/>
  <c r="C82" i="7"/>
  <c r="T81" i="7"/>
  <c r="S81" i="7"/>
  <c r="R81" i="7"/>
  <c r="Q81" i="7"/>
  <c r="H81" i="7"/>
  <c r="D81" i="7"/>
  <c r="A81" i="7" s="1"/>
  <c r="C81" i="7"/>
  <c r="T80" i="7"/>
  <c r="S80" i="7"/>
  <c r="R80" i="7"/>
  <c r="Q80" i="7"/>
  <c r="H80" i="7"/>
  <c r="D80" i="7"/>
  <c r="A80" i="7" s="1"/>
  <c r="C80" i="7"/>
  <c r="T79" i="7"/>
  <c r="S79" i="7"/>
  <c r="R79" i="7"/>
  <c r="Q79" i="7"/>
  <c r="H79" i="7"/>
  <c r="D79" i="7"/>
  <c r="A79" i="7" s="1"/>
  <c r="C79" i="7"/>
  <c r="T78" i="7"/>
  <c r="S78" i="7"/>
  <c r="R78" i="7"/>
  <c r="Q78" i="7"/>
  <c r="H78" i="7"/>
  <c r="D78" i="7"/>
  <c r="A78" i="7" s="1"/>
  <c r="C78" i="7"/>
  <c r="T77" i="7"/>
  <c r="S77" i="7"/>
  <c r="R77" i="7"/>
  <c r="Q77" i="7"/>
  <c r="H77" i="7"/>
  <c r="D77" i="7"/>
  <c r="A77" i="7" s="1"/>
  <c r="C77" i="7"/>
  <c r="T76" i="7"/>
  <c r="S76" i="7"/>
  <c r="R76" i="7"/>
  <c r="Q76" i="7"/>
  <c r="H76" i="7"/>
  <c r="D76" i="7"/>
  <c r="A76" i="7" s="1"/>
  <c r="C76" i="7"/>
  <c r="T75" i="7"/>
  <c r="S75" i="7"/>
  <c r="R75" i="7"/>
  <c r="Q75" i="7"/>
  <c r="H75" i="7"/>
  <c r="D75" i="7"/>
  <c r="A75" i="7" s="1"/>
  <c r="C75" i="7"/>
  <c r="T74" i="7"/>
  <c r="S74" i="7"/>
  <c r="R74" i="7"/>
  <c r="Q74" i="7"/>
  <c r="H74" i="7"/>
  <c r="D74" i="7"/>
  <c r="A74" i="7" s="1"/>
  <c r="C74" i="7"/>
  <c r="T73" i="7"/>
  <c r="S73" i="7"/>
  <c r="R73" i="7"/>
  <c r="Q73" i="7"/>
  <c r="H73" i="7"/>
  <c r="D73" i="7"/>
  <c r="A73" i="7" s="1"/>
  <c r="C73" i="7"/>
  <c r="T72" i="7"/>
  <c r="S72" i="7"/>
  <c r="R72" i="7"/>
  <c r="Q72" i="7"/>
  <c r="H72" i="7"/>
  <c r="D72" i="7"/>
  <c r="A72" i="7" s="1"/>
  <c r="C72" i="7"/>
  <c r="T71" i="7"/>
  <c r="S71" i="7"/>
  <c r="R71" i="7"/>
  <c r="Q71" i="7"/>
  <c r="H71" i="7"/>
  <c r="D71" i="7"/>
  <c r="A71" i="7" s="1"/>
  <c r="C71" i="7"/>
  <c r="T70" i="7"/>
  <c r="S70" i="7"/>
  <c r="R70" i="7"/>
  <c r="Q70" i="7"/>
  <c r="H70" i="7"/>
  <c r="D70" i="7"/>
  <c r="A70" i="7" s="1"/>
  <c r="C70" i="7"/>
  <c r="T69" i="7"/>
  <c r="S69" i="7"/>
  <c r="R69" i="7"/>
  <c r="Q69" i="7"/>
  <c r="H69" i="7"/>
  <c r="D69" i="7"/>
  <c r="A69" i="7" s="1"/>
  <c r="C69" i="7"/>
  <c r="T68" i="7"/>
  <c r="S68" i="7"/>
  <c r="R68" i="7"/>
  <c r="Q68" i="7"/>
  <c r="H68" i="7"/>
  <c r="D68" i="7"/>
  <c r="A68" i="7" s="1"/>
  <c r="C68" i="7"/>
  <c r="T67" i="7"/>
  <c r="S67" i="7"/>
  <c r="R67" i="7"/>
  <c r="Q67" i="7"/>
  <c r="H67" i="7"/>
  <c r="D67" i="7"/>
  <c r="A67" i="7" s="1"/>
  <c r="C67" i="7"/>
  <c r="T66" i="7"/>
  <c r="S66" i="7"/>
  <c r="R66" i="7"/>
  <c r="Q66" i="7"/>
  <c r="H66" i="7"/>
  <c r="D66" i="7"/>
  <c r="A66" i="7" s="1"/>
  <c r="C66" i="7"/>
  <c r="T65" i="7"/>
  <c r="S65" i="7"/>
  <c r="R65" i="7"/>
  <c r="Q65" i="7"/>
  <c r="H65" i="7"/>
  <c r="D65" i="7"/>
  <c r="A65" i="7" s="1"/>
  <c r="C65" i="7"/>
  <c r="T64" i="7"/>
  <c r="S64" i="7"/>
  <c r="R64" i="7"/>
  <c r="Q64" i="7"/>
  <c r="H64" i="7"/>
  <c r="D64" i="7"/>
  <c r="A64" i="7" s="1"/>
  <c r="C64" i="7"/>
  <c r="T63" i="7"/>
  <c r="S63" i="7"/>
  <c r="R63" i="7"/>
  <c r="Q63" i="7"/>
  <c r="H63" i="7"/>
  <c r="D63" i="7"/>
  <c r="A63" i="7" s="1"/>
  <c r="C63" i="7"/>
  <c r="T62" i="7"/>
  <c r="S62" i="7"/>
  <c r="R62" i="7"/>
  <c r="Q62" i="7"/>
  <c r="H62" i="7"/>
  <c r="D62" i="7"/>
  <c r="A62" i="7" s="1"/>
  <c r="C62" i="7"/>
  <c r="T61" i="7"/>
  <c r="S61" i="7"/>
  <c r="R61" i="7"/>
  <c r="Q61" i="7"/>
  <c r="H61" i="7"/>
  <c r="D61" i="7"/>
  <c r="A61" i="7" s="1"/>
  <c r="C61" i="7"/>
  <c r="T60" i="7"/>
  <c r="S60" i="7"/>
  <c r="R60" i="7"/>
  <c r="Q60" i="7"/>
  <c r="H60" i="7"/>
  <c r="D60" i="7"/>
  <c r="A60" i="7" s="1"/>
  <c r="C60" i="7"/>
  <c r="T59" i="7"/>
  <c r="S59" i="7"/>
  <c r="R59" i="7"/>
  <c r="Q59" i="7"/>
  <c r="H59" i="7"/>
  <c r="D59" i="7"/>
  <c r="A59" i="7" s="1"/>
  <c r="C59" i="7"/>
  <c r="T58" i="7"/>
  <c r="S58" i="7"/>
  <c r="R58" i="7"/>
  <c r="Q58" i="7"/>
  <c r="H58" i="7"/>
  <c r="D58" i="7"/>
  <c r="A58" i="7" s="1"/>
  <c r="C58" i="7"/>
  <c r="T57" i="7"/>
  <c r="S57" i="7"/>
  <c r="R57" i="7"/>
  <c r="Q57" i="7"/>
  <c r="H57" i="7"/>
  <c r="D57" i="7"/>
  <c r="A57" i="7" s="1"/>
  <c r="C57" i="7"/>
  <c r="T56" i="7"/>
  <c r="S56" i="7"/>
  <c r="R56" i="7"/>
  <c r="Q56" i="7"/>
  <c r="H56" i="7"/>
  <c r="D56" i="7"/>
  <c r="A56" i="7" s="1"/>
  <c r="C56" i="7"/>
  <c r="T55" i="7"/>
  <c r="S55" i="7"/>
  <c r="R55" i="7"/>
  <c r="Q55" i="7"/>
  <c r="H55" i="7"/>
  <c r="D55" i="7"/>
  <c r="A55" i="7" s="1"/>
  <c r="C55" i="7"/>
  <c r="T54" i="7"/>
  <c r="S54" i="7"/>
  <c r="R54" i="7"/>
  <c r="Q54" i="7"/>
  <c r="H54" i="7"/>
  <c r="D54" i="7"/>
  <c r="A54" i="7" s="1"/>
  <c r="C54" i="7"/>
  <c r="T53" i="7"/>
  <c r="S53" i="7"/>
  <c r="R53" i="7"/>
  <c r="Q53" i="7"/>
  <c r="H53" i="7"/>
  <c r="D53" i="7"/>
  <c r="A53" i="7" s="1"/>
  <c r="C53" i="7"/>
  <c r="T52" i="7"/>
  <c r="S52" i="7"/>
  <c r="R52" i="7"/>
  <c r="Q52" i="7"/>
  <c r="H52" i="7"/>
  <c r="D52" i="7"/>
  <c r="A52" i="7" s="1"/>
  <c r="C52" i="7"/>
  <c r="T51" i="7"/>
  <c r="S51" i="7"/>
  <c r="R51" i="7"/>
  <c r="Q51" i="7"/>
  <c r="H51" i="7"/>
  <c r="D51" i="7"/>
  <c r="A51" i="7" s="1"/>
  <c r="C51" i="7"/>
  <c r="T50" i="7"/>
  <c r="S50" i="7"/>
  <c r="R50" i="7"/>
  <c r="Q50" i="7"/>
  <c r="H50" i="7"/>
  <c r="D50" i="7"/>
  <c r="A50" i="7" s="1"/>
  <c r="C50" i="7"/>
  <c r="T49" i="7"/>
  <c r="S49" i="7"/>
  <c r="R49" i="7"/>
  <c r="Q49" i="7"/>
  <c r="H49" i="7"/>
  <c r="D49" i="7"/>
  <c r="A49" i="7" s="1"/>
  <c r="C49" i="7"/>
  <c r="T48" i="7"/>
  <c r="S48" i="7"/>
  <c r="R48" i="7"/>
  <c r="Q48" i="7"/>
  <c r="H48" i="7"/>
  <c r="D48" i="7"/>
  <c r="A48" i="7" s="1"/>
  <c r="C48" i="7"/>
  <c r="T47" i="7"/>
  <c r="S47" i="7"/>
  <c r="R47" i="7"/>
  <c r="Q47" i="7"/>
  <c r="H47" i="7"/>
  <c r="D47" i="7"/>
  <c r="A47" i="7" s="1"/>
  <c r="C47" i="7"/>
  <c r="T46" i="7"/>
  <c r="S46" i="7"/>
  <c r="R46" i="7"/>
  <c r="Q46" i="7"/>
  <c r="H46" i="7"/>
  <c r="D46" i="7"/>
  <c r="A46" i="7" s="1"/>
  <c r="C46" i="7"/>
  <c r="T45" i="7"/>
  <c r="S45" i="7"/>
  <c r="R45" i="7"/>
  <c r="Q45" i="7"/>
  <c r="H45" i="7"/>
  <c r="D45" i="7"/>
  <c r="A45" i="7" s="1"/>
  <c r="C45" i="7"/>
  <c r="T44" i="7"/>
  <c r="S44" i="7"/>
  <c r="R44" i="7"/>
  <c r="Q44" i="7"/>
  <c r="H44" i="7"/>
  <c r="D44" i="7"/>
  <c r="A44" i="7" s="1"/>
  <c r="C44" i="7"/>
  <c r="T43" i="7"/>
  <c r="S43" i="7"/>
  <c r="R43" i="7"/>
  <c r="Q43" i="7"/>
  <c r="H43" i="7"/>
  <c r="D43" i="7"/>
  <c r="A43" i="7" s="1"/>
  <c r="C43" i="7"/>
  <c r="T42" i="7"/>
  <c r="S42" i="7"/>
  <c r="R42" i="7"/>
  <c r="Q42" i="7"/>
  <c r="H42" i="7"/>
  <c r="D42" i="7"/>
  <c r="A42" i="7" s="1"/>
  <c r="C42" i="7"/>
  <c r="T41" i="7"/>
  <c r="S41" i="7"/>
  <c r="R41" i="7"/>
  <c r="Q41" i="7"/>
  <c r="H41" i="7"/>
  <c r="D41" i="7"/>
  <c r="A41" i="7" s="1"/>
  <c r="C41" i="7"/>
  <c r="T40" i="7"/>
  <c r="S40" i="7"/>
  <c r="R40" i="7"/>
  <c r="Q40" i="7"/>
  <c r="H40" i="7"/>
  <c r="D40" i="7"/>
  <c r="A40" i="7" s="1"/>
  <c r="C40" i="7"/>
  <c r="T39" i="7"/>
  <c r="S39" i="7"/>
  <c r="R39" i="7"/>
  <c r="Q39" i="7"/>
  <c r="H39" i="7"/>
  <c r="D39" i="7"/>
  <c r="A39" i="7" s="1"/>
  <c r="C39" i="7"/>
  <c r="T38" i="7"/>
  <c r="S38" i="7"/>
  <c r="R38" i="7"/>
  <c r="Q38" i="7"/>
  <c r="H38" i="7"/>
  <c r="D38" i="7"/>
  <c r="A38" i="7" s="1"/>
  <c r="C38" i="7"/>
  <c r="T37" i="7"/>
  <c r="S37" i="7"/>
  <c r="R37" i="7"/>
  <c r="Q37" i="7"/>
  <c r="H37" i="7"/>
  <c r="D37" i="7"/>
  <c r="A37" i="7" s="1"/>
  <c r="C37" i="7"/>
  <c r="T36" i="7"/>
  <c r="S36" i="7"/>
  <c r="R36" i="7"/>
  <c r="Q36" i="7"/>
  <c r="H36" i="7"/>
  <c r="D36" i="7"/>
  <c r="A36" i="7" s="1"/>
  <c r="C36" i="7"/>
  <c r="T35" i="7"/>
  <c r="S35" i="7"/>
  <c r="R35" i="7"/>
  <c r="Q35" i="7"/>
  <c r="H35" i="7"/>
  <c r="D35" i="7"/>
  <c r="A35" i="7" s="1"/>
  <c r="C35" i="7"/>
  <c r="T34" i="7"/>
  <c r="S34" i="7"/>
  <c r="R34" i="7"/>
  <c r="Q34" i="7"/>
  <c r="H34" i="7"/>
  <c r="D34" i="7"/>
  <c r="A34" i="7" s="1"/>
  <c r="C34" i="7"/>
  <c r="T33" i="7"/>
  <c r="S33" i="7"/>
  <c r="R33" i="7"/>
  <c r="Q33" i="7"/>
  <c r="H33" i="7"/>
  <c r="D33" i="7"/>
  <c r="A33" i="7" s="1"/>
  <c r="C33" i="7"/>
  <c r="T32" i="7"/>
  <c r="S32" i="7"/>
  <c r="R32" i="7"/>
  <c r="Q32" i="7"/>
  <c r="H32" i="7"/>
  <c r="D32" i="7"/>
  <c r="A32" i="7" s="1"/>
  <c r="C32" i="7"/>
  <c r="T31" i="7"/>
  <c r="S31" i="7"/>
  <c r="R31" i="7"/>
  <c r="Q31" i="7"/>
  <c r="H31" i="7"/>
  <c r="D31" i="7"/>
  <c r="A31" i="7" s="1"/>
  <c r="C31" i="7"/>
  <c r="T30" i="7"/>
  <c r="S30" i="7"/>
  <c r="R30" i="7"/>
  <c r="Q30" i="7"/>
  <c r="H30" i="7"/>
  <c r="D30" i="7"/>
  <c r="A30" i="7" s="1"/>
  <c r="C30" i="7"/>
  <c r="T29" i="7"/>
  <c r="S29" i="7"/>
  <c r="R29" i="7"/>
  <c r="Q29" i="7"/>
  <c r="H29" i="7"/>
  <c r="D29" i="7"/>
  <c r="A29" i="7" s="1"/>
  <c r="C29" i="7"/>
  <c r="T28" i="7"/>
  <c r="S28" i="7"/>
  <c r="R28" i="7"/>
  <c r="Q28" i="7"/>
  <c r="H28" i="7"/>
  <c r="D28" i="7"/>
  <c r="A28" i="7" s="1"/>
  <c r="C28" i="7"/>
  <c r="T27" i="7"/>
  <c r="S27" i="7"/>
  <c r="R27" i="7"/>
  <c r="Q27" i="7"/>
  <c r="H27" i="7"/>
  <c r="D27" i="7"/>
  <c r="A27" i="7" s="1"/>
  <c r="C27" i="7"/>
  <c r="T26" i="7"/>
  <c r="S26" i="7"/>
  <c r="R26" i="7"/>
  <c r="Q26" i="7"/>
  <c r="H26" i="7"/>
  <c r="D26" i="7"/>
  <c r="A26" i="7" s="1"/>
  <c r="C26" i="7"/>
  <c r="T25" i="7"/>
  <c r="S25" i="7"/>
  <c r="R25" i="7"/>
  <c r="Q25" i="7"/>
  <c r="H25" i="7"/>
  <c r="D25" i="7"/>
  <c r="A25" i="7" s="1"/>
  <c r="C25" i="7"/>
  <c r="T24" i="7"/>
  <c r="S24" i="7"/>
  <c r="R24" i="7"/>
  <c r="Q24" i="7"/>
  <c r="H24" i="7"/>
  <c r="D24" i="7"/>
  <c r="A24" i="7" s="1"/>
  <c r="C24" i="7"/>
  <c r="T23" i="7"/>
  <c r="S23" i="7"/>
  <c r="R23" i="7"/>
  <c r="Q23" i="7"/>
  <c r="H23" i="7"/>
  <c r="D23" i="7"/>
  <c r="A23" i="7" s="1"/>
  <c r="C23" i="7"/>
  <c r="T22" i="7"/>
  <c r="S22" i="7"/>
  <c r="R22" i="7"/>
  <c r="Q22" i="7"/>
  <c r="H22" i="7"/>
  <c r="D22" i="7"/>
  <c r="A22" i="7" s="1"/>
  <c r="C22" i="7"/>
  <c r="T21" i="7"/>
  <c r="S21" i="7"/>
  <c r="R21" i="7"/>
  <c r="Q21" i="7"/>
  <c r="H21" i="7"/>
  <c r="D21" i="7"/>
  <c r="A21" i="7" s="1"/>
  <c r="C21" i="7"/>
  <c r="T20" i="7"/>
  <c r="S20" i="7"/>
  <c r="R20" i="7"/>
  <c r="Q20" i="7"/>
  <c r="H20" i="7"/>
  <c r="D20" i="7"/>
  <c r="A20" i="7" s="1"/>
  <c r="C20" i="7"/>
  <c r="T19" i="7"/>
  <c r="S19" i="7"/>
  <c r="R19" i="7"/>
  <c r="Q19" i="7"/>
  <c r="H19" i="7"/>
  <c r="D19" i="7"/>
  <c r="A19" i="7" s="1"/>
  <c r="C19" i="7"/>
  <c r="T18" i="7"/>
  <c r="S18" i="7"/>
  <c r="R18" i="7"/>
  <c r="Q18" i="7"/>
  <c r="H18" i="7"/>
  <c r="D18" i="7"/>
  <c r="A18" i="7" s="1"/>
  <c r="C18" i="7"/>
  <c r="T17" i="7"/>
  <c r="S17" i="7"/>
  <c r="R17" i="7"/>
  <c r="Q17" i="7"/>
  <c r="H17" i="7"/>
  <c r="D17" i="7"/>
  <c r="A17" i="7" s="1"/>
  <c r="C17" i="7"/>
  <c r="T16" i="7"/>
  <c r="S16" i="7"/>
  <c r="R16" i="7"/>
  <c r="Q16" i="7"/>
  <c r="H16" i="7"/>
  <c r="D16" i="7"/>
  <c r="A16" i="7" s="1"/>
  <c r="C16" i="7"/>
  <c r="T15" i="7"/>
  <c r="S15" i="7"/>
  <c r="R15" i="7"/>
  <c r="Q15" i="7"/>
  <c r="H15" i="7"/>
  <c r="D15" i="7"/>
  <c r="A15" i="7" s="1"/>
  <c r="C15" i="7"/>
  <c r="T14" i="7"/>
  <c r="S14" i="7"/>
  <c r="R14" i="7"/>
  <c r="Q14" i="7"/>
  <c r="H14" i="7"/>
  <c r="D14" i="7"/>
  <c r="A14" i="7" s="1"/>
  <c r="C14" i="7"/>
  <c r="T13" i="7"/>
  <c r="S13" i="7"/>
  <c r="R13" i="7"/>
  <c r="Q13" i="7"/>
  <c r="H13" i="7"/>
  <c r="D13" i="7"/>
  <c r="A13" i="7" s="1"/>
  <c r="C13" i="7"/>
  <c r="T12" i="7"/>
  <c r="S12" i="7"/>
  <c r="R12" i="7"/>
  <c r="Q12" i="7"/>
  <c r="H12" i="7"/>
  <c r="D12" i="7"/>
  <c r="A12" i="7" s="1"/>
  <c r="C12" i="7"/>
  <c r="T11" i="7"/>
  <c r="S11" i="7"/>
  <c r="R11" i="7"/>
  <c r="Q11" i="7"/>
  <c r="H11" i="7"/>
  <c r="D11" i="7"/>
  <c r="A11" i="7" s="1"/>
  <c r="C11" i="7"/>
  <c r="T10" i="7"/>
  <c r="S10" i="7"/>
  <c r="R10" i="7"/>
  <c r="Q10" i="7"/>
  <c r="H10" i="7"/>
  <c r="D10" i="7"/>
  <c r="A10" i="7" s="1"/>
  <c r="C10" i="7"/>
  <c r="T9" i="7"/>
  <c r="S9" i="7"/>
  <c r="R9" i="7"/>
  <c r="Q9" i="7"/>
  <c r="H9" i="7"/>
  <c r="D9" i="7"/>
  <c r="A9" i="7" s="1"/>
  <c r="C9" i="7"/>
  <c r="T8" i="7"/>
  <c r="S8" i="7"/>
  <c r="R8" i="7"/>
  <c r="Q8" i="7"/>
  <c r="H8" i="7"/>
  <c r="D8" i="7"/>
  <c r="A8" i="7" s="1"/>
  <c r="C8" i="7"/>
  <c r="T7" i="7"/>
  <c r="S7" i="7"/>
  <c r="R7" i="7"/>
  <c r="Q7" i="7"/>
  <c r="H7" i="7"/>
  <c r="D7" i="7"/>
  <c r="A7" i="7" s="1"/>
  <c r="C7" i="7"/>
  <c r="T6" i="7"/>
  <c r="S6" i="7"/>
  <c r="R6" i="7"/>
  <c r="Q6" i="7"/>
  <c r="H6" i="7"/>
  <c r="D6" i="7"/>
  <c r="A6" i="7" s="1"/>
  <c r="C6" i="7"/>
  <c r="T5" i="7"/>
  <c r="S5" i="7"/>
  <c r="R5" i="7"/>
  <c r="Q5" i="7"/>
  <c r="H5" i="7"/>
  <c r="D5" i="7"/>
  <c r="A5" i="7" s="1"/>
  <c r="C5" i="7"/>
  <c r="T4" i="7"/>
  <c r="S4" i="7"/>
  <c r="R4" i="7"/>
  <c r="Q4" i="7"/>
  <c r="H4" i="7"/>
  <c r="D4" i="7"/>
  <c r="A4" i="7" s="1"/>
  <c r="C4" i="7"/>
  <c r="T3" i="7"/>
  <c r="S3" i="7"/>
  <c r="R3" i="7"/>
  <c r="Q3" i="7"/>
  <c r="H3" i="7"/>
  <c r="D3" i="7"/>
  <c r="A3" i="7" s="1"/>
  <c r="C3" i="7"/>
  <c r="H2" i="7"/>
  <c r="C2" i="7"/>
  <c r="A2" i="7"/>
  <c r="T163" i="6"/>
  <c r="S163" i="6"/>
  <c r="R163" i="6"/>
  <c r="Q163" i="6"/>
  <c r="H163" i="6"/>
  <c r="D163" i="6"/>
  <c r="A163" i="6" s="1"/>
  <c r="C163" i="6"/>
  <c r="T162" i="6"/>
  <c r="S162" i="6"/>
  <c r="R162" i="6"/>
  <c r="Q162" i="6"/>
  <c r="H162" i="6"/>
  <c r="D162" i="6"/>
  <c r="A162" i="6" s="1"/>
  <c r="C162" i="6"/>
  <c r="T161" i="6"/>
  <c r="S161" i="6"/>
  <c r="R161" i="6"/>
  <c r="Q161" i="6"/>
  <c r="H161" i="6"/>
  <c r="D161" i="6"/>
  <c r="A161" i="6" s="1"/>
  <c r="C161" i="6"/>
  <c r="T160" i="6"/>
  <c r="S160" i="6"/>
  <c r="R160" i="6"/>
  <c r="Q160" i="6"/>
  <c r="H160" i="6"/>
  <c r="D160" i="6"/>
  <c r="A160" i="6" s="1"/>
  <c r="C160" i="6"/>
  <c r="T159" i="6"/>
  <c r="S159" i="6"/>
  <c r="R159" i="6"/>
  <c r="Q159" i="6"/>
  <c r="H159" i="6"/>
  <c r="D159" i="6"/>
  <c r="A159" i="6" s="1"/>
  <c r="C159" i="6"/>
  <c r="T158" i="6"/>
  <c r="S158" i="6"/>
  <c r="R158" i="6"/>
  <c r="Q158" i="6"/>
  <c r="H158" i="6"/>
  <c r="D158" i="6"/>
  <c r="A158" i="6" s="1"/>
  <c r="C158" i="6"/>
  <c r="T157" i="6"/>
  <c r="S157" i="6"/>
  <c r="R157" i="6"/>
  <c r="Q157" i="6"/>
  <c r="H157" i="6"/>
  <c r="D157" i="6"/>
  <c r="A157" i="6" s="1"/>
  <c r="C157" i="6"/>
  <c r="T156" i="6"/>
  <c r="S156" i="6"/>
  <c r="R156" i="6"/>
  <c r="Q156" i="6"/>
  <c r="H156" i="6"/>
  <c r="D156" i="6"/>
  <c r="A156" i="6" s="1"/>
  <c r="C156" i="6"/>
  <c r="T155" i="6"/>
  <c r="S155" i="6"/>
  <c r="R155" i="6"/>
  <c r="Q155" i="6"/>
  <c r="H155" i="6"/>
  <c r="D155" i="6"/>
  <c r="A155" i="6" s="1"/>
  <c r="C155" i="6"/>
  <c r="T154" i="6"/>
  <c r="S154" i="6"/>
  <c r="R154" i="6"/>
  <c r="Q154" i="6"/>
  <c r="H154" i="6"/>
  <c r="D154" i="6"/>
  <c r="A154" i="6" s="1"/>
  <c r="C154" i="6"/>
  <c r="T153" i="6"/>
  <c r="S153" i="6"/>
  <c r="R153" i="6"/>
  <c r="Q153" i="6"/>
  <c r="H153" i="6"/>
  <c r="D153" i="6"/>
  <c r="A153" i="6" s="1"/>
  <c r="C153" i="6"/>
  <c r="T152" i="6"/>
  <c r="S152" i="6"/>
  <c r="R152" i="6"/>
  <c r="Q152" i="6"/>
  <c r="H152" i="6"/>
  <c r="D152" i="6"/>
  <c r="A152" i="6" s="1"/>
  <c r="C152" i="6"/>
  <c r="T151" i="6"/>
  <c r="S151" i="6"/>
  <c r="R151" i="6"/>
  <c r="Q151" i="6"/>
  <c r="H151" i="6"/>
  <c r="D151" i="6"/>
  <c r="A151" i="6" s="1"/>
  <c r="C151" i="6"/>
  <c r="T150" i="6"/>
  <c r="S150" i="6"/>
  <c r="R150" i="6"/>
  <c r="Q150" i="6"/>
  <c r="H150" i="6"/>
  <c r="D150" i="6"/>
  <c r="A150" i="6" s="1"/>
  <c r="C150" i="6"/>
  <c r="T149" i="6"/>
  <c r="S149" i="6"/>
  <c r="R149" i="6"/>
  <c r="Q149" i="6"/>
  <c r="H149" i="6"/>
  <c r="D149" i="6"/>
  <c r="A149" i="6" s="1"/>
  <c r="C149" i="6"/>
  <c r="T148" i="6"/>
  <c r="S148" i="6"/>
  <c r="R148" i="6"/>
  <c r="Q148" i="6"/>
  <c r="H148" i="6"/>
  <c r="D148" i="6"/>
  <c r="A148" i="6" s="1"/>
  <c r="C148" i="6"/>
  <c r="T147" i="6"/>
  <c r="S147" i="6"/>
  <c r="R147" i="6"/>
  <c r="Q147" i="6"/>
  <c r="H147" i="6"/>
  <c r="D147" i="6"/>
  <c r="A147" i="6" s="1"/>
  <c r="C147" i="6"/>
  <c r="T146" i="6"/>
  <c r="S146" i="6"/>
  <c r="R146" i="6"/>
  <c r="Q146" i="6"/>
  <c r="H146" i="6"/>
  <c r="D146" i="6"/>
  <c r="A146" i="6" s="1"/>
  <c r="C146" i="6"/>
  <c r="T145" i="6"/>
  <c r="S145" i="6"/>
  <c r="R145" i="6"/>
  <c r="Q145" i="6"/>
  <c r="H145" i="6"/>
  <c r="D145" i="6"/>
  <c r="A145" i="6" s="1"/>
  <c r="C145" i="6"/>
  <c r="T144" i="6"/>
  <c r="S144" i="6"/>
  <c r="R144" i="6"/>
  <c r="Q144" i="6"/>
  <c r="H144" i="6"/>
  <c r="D144" i="6"/>
  <c r="A144" i="6" s="1"/>
  <c r="C144" i="6"/>
  <c r="T143" i="6"/>
  <c r="S143" i="6"/>
  <c r="R143" i="6"/>
  <c r="Q143" i="6"/>
  <c r="H143" i="6"/>
  <c r="D143" i="6"/>
  <c r="A143" i="6" s="1"/>
  <c r="C143" i="6"/>
  <c r="T142" i="6"/>
  <c r="S142" i="6"/>
  <c r="R142" i="6"/>
  <c r="Q142" i="6"/>
  <c r="H142" i="6"/>
  <c r="D142" i="6"/>
  <c r="A142" i="6" s="1"/>
  <c r="C142" i="6"/>
  <c r="T141" i="6"/>
  <c r="S141" i="6"/>
  <c r="R141" i="6"/>
  <c r="Q141" i="6"/>
  <c r="H141" i="6"/>
  <c r="D141" i="6"/>
  <c r="A141" i="6" s="1"/>
  <c r="C141" i="6"/>
  <c r="T140" i="6"/>
  <c r="S140" i="6"/>
  <c r="R140" i="6"/>
  <c r="Q140" i="6"/>
  <c r="H140" i="6"/>
  <c r="D140" i="6"/>
  <c r="A140" i="6" s="1"/>
  <c r="C140" i="6"/>
  <c r="T139" i="6"/>
  <c r="S139" i="6"/>
  <c r="R139" i="6"/>
  <c r="Q139" i="6"/>
  <c r="H139" i="6"/>
  <c r="D139" i="6"/>
  <c r="A139" i="6" s="1"/>
  <c r="C139" i="6"/>
  <c r="T138" i="6"/>
  <c r="S138" i="6"/>
  <c r="R138" i="6"/>
  <c r="Q138" i="6"/>
  <c r="H138" i="6"/>
  <c r="D138" i="6"/>
  <c r="A138" i="6" s="1"/>
  <c r="C138" i="6"/>
  <c r="T137" i="6"/>
  <c r="S137" i="6"/>
  <c r="R137" i="6"/>
  <c r="Q137" i="6"/>
  <c r="H137" i="6"/>
  <c r="D137" i="6"/>
  <c r="A137" i="6" s="1"/>
  <c r="C137" i="6"/>
  <c r="T136" i="6"/>
  <c r="S136" i="6"/>
  <c r="R136" i="6"/>
  <c r="Q136" i="6"/>
  <c r="H136" i="6"/>
  <c r="D136" i="6"/>
  <c r="A136" i="6" s="1"/>
  <c r="C136" i="6"/>
  <c r="T135" i="6"/>
  <c r="S135" i="6"/>
  <c r="R135" i="6"/>
  <c r="Q135" i="6"/>
  <c r="H135" i="6"/>
  <c r="D135" i="6"/>
  <c r="A135" i="6" s="1"/>
  <c r="C135" i="6"/>
  <c r="T134" i="6"/>
  <c r="S134" i="6"/>
  <c r="R134" i="6"/>
  <c r="Q134" i="6"/>
  <c r="H134" i="6"/>
  <c r="D134" i="6"/>
  <c r="A134" i="6" s="1"/>
  <c r="C134" i="6"/>
  <c r="T133" i="6"/>
  <c r="S133" i="6"/>
  <c r="R133" i="6"/>
  <c r="Q133" i="6"/>
  <c r="H133" i="6"/>
  <c r="D133" i="6"/>
  <c r="A133" i="6" s="1"/>
  <c r="C133" i="6"/>
  <c r="T132" i="6"/>
  <c r="S132" i="6"/>
  <c r="R132" i="6"/>
  <c r="Q132" i="6"/>
  <c r="H132" i="6"/>
  <c r="D132" i="6"/>
  <c r="A132" i="6" s="1"/>
  <c r="C132" i="6"/>
  <c r="T131" i="6"/>
  <c r="S131" i="6"/>
  <c r="R131" i="6"/>
  <c r="Q131" i="6"/>
  <c r="H131" i="6"/>
  <c r="D131" i="6"/>
  <c r="A131" i="6" s="1"/>
  <c r="C131" i="6"/>
  <c r="T130" i="6"/>
  <c r="S130" i="6"/>
  <c r="R130" i="6"/>
  <c r="Q130" i="6"/>
  <c r="H130" i="6"/>
  <c r="D130" i="6"/>
  <c r="A130" i="6" s="1"/>
  <c r="C130" i="6"/>
  <c r="T129" i="6"/>
  <c r="S129" i="6"/>
  <c r="R129" i="6"/>
  <c r="Q129" i="6"/>
  <c r="H129" i="6"/>
  <c r="D129" i="6"/>
  <c r="A129" i="6" s="1"/>
  <c r="C129" i="6"/>
  <c r="T128" i="6"/>
  <c r="S128" i="6"/>
  <c r="R128" i="6"/>
  <c r="Q128" i="6"/>
  <c r="H128" i="6"/>
  <c r="D128" i="6"/>
  <c r="A128" i="6" s="1"/>
  <c r="C128" i="6"/>
  <c r="T127" i="6"/>
  <c r="S127" i="6"/>
  <c r="R127" i="6"/>
  <c r="Q127" i="6"/>
  <c r="H127" i="6"/>
  <c r="D127" i="6"/>
  <c r="A127" i="6" s="1"/>
  <c r="C127" i="6"/>
  <c r="T126" i="6"/>
  <c r="S126" i="6"/>
  <c r="R126" i="6"/>
  <c r="Q126" i="6"/>
  <c r="H126" i="6"/>
  <c r="D126" i="6"/>
  <c r="A126" i="6" s="1"/>
  <c r="C126" i="6"/>
  <c r="T125" i="6"/>
  <c r="S125" i="6"/>
  <c r="R125" i="6"/>
  <c r="Q125" i="6"/>
  <c r="H125" i="6"/>
  <c r="D125" i="6"/>
  <c r="A125" i="6" s="1"/>
  <c r="C125" i="6"/>
  <c r="T124" i="6"/>
  <c r="S124" i="6"/>
  <c r="R124" i="6"/>
  <c r="Q124" i="6"/>
  <c r="H124" i="6"/>
  <c r="D124" i="6"/>
  <c r="A124" i="6" s="1"/>
  <c r="C124" i="6"/>
  <c r="T123" i="6"/>
  <c r="S123" i="6"/>
  <c r="R123" i="6"/>
  <c r="Q123" i="6"/>
  <c r="H123" i="6"/>
  <c r="D123" i="6"/>
  <c r="A123" i="6" s="1"/>
  <c r="C123" i="6"/>
  <c r="T122" i="6"/>
  <c r="S122" i="6"/>
  <c r="R122" i="6"/>
  <c r="Q122" i="6"/>
  <c r="H122" i="6"/>
  <c r="D122" i="6"/>
  <c r="A122" i="6" s="1"/>
  <c r="C122" i="6"/>
  <c r="T121" i="6"/>
  <c r="S121" i="6"/>
  <c r="R121" i="6"/>
  <c r="Q121" i="6"/>
  <c r="H121" i="6"/>
  <c r="D121" i="6"/>
  <c r="A121" i="6" s="1"/>
  <c r="C121" i="6"/>
  <c r="T120" i="6"/>
  <c r="S120" i="6"/>
  <c r="R120" i="6"/>
  <c r="Q120" i="6"/>
  <c r="H120" i="6"/>
  <c r="D120" i="6"/>
  <c r="A120" i="6" s="1"/>
  <c r="C120" i="6"/>
  <c r="T119" i="6"/>
  <c r="S119" i="6"/>
  <c r="R119" i="6"/>
  <c r="Q119" i="6"/>
  <c r="H119" i="6"/>
  <c r="D119" i="6"/>
  <c r="A119" i="6" s="1"/>
  <c r="C119" i="6"/>
  <c r="T118" i="6"/>
  <c r="S118" i="6"/>
  <c r="R118" i="6"/>
  <c r="Q118" i="6"/>
  <c r="H118" i="6"/>
  <c r="D118" i="6"/>
  <c r="A118" i="6" s="1"/>
  <c r="C118" i="6"/>
  <c r="T117" i="6"/>
  <c r="S117" i="6"/>
  <c r="R117" i="6"/>
  <c r="Q117" i="6"/>
  <c r="H117" i="6"/>
  <c r="D117" i="6"/>
  <c r="A117" i="6" s="1"/>
  <c r="C117" i="6"/>
  <c r="T116" i="6"/>
  <c r="S116" i="6"/>
  <c r="R116" i="6"/>
  <c r="Q116" i="6"/>
  <c r="H116" i="6"/>
  <c r="D116" i="6"/>
  <c r="A116" i="6" s="1"/>
  <c r="C116" i="6"/>
  <c r="T115" i="6"/>
  <c r="S115" i="6"/>
  <c r="R115" i="6"/>
  <c r="Q115" i="6"/>
  <c r="H115" i="6"/>
  <c r="D115" i="6"/>
  <c r="A115" i="6" s="1"/>
  <c r="C115" i="6"/>
  <c r="T114" i="6"/>
  <c r="S114" i="6"/>
  <c r="R114" i="6"/>
  <c r="Q114" i="6"/>
  <c r="H114" i="6"/>
  <c r="D114" i="6"/>
  <c r="A114" i="6" s="1"/>
  <c r="C114" i="6"/>
  <c r="T113" i="6"/>
  <c r="S113" i="6"/>
  <c r="R113" i="6"/>
  <c r="Q113" i="6"/>
  <c r="H113" i="6"/>
  <c r="D113" i="6"/>
  <c r="A113" i="6" s="1"/>
  <c r="C113" i="6"/>
  <c r="T112" i="6"/>
  <c r="S112" i="6"/>
  <c r="R112" i="6"/>
  <c r="Q112" i="6"/>
  <c r="H112" i="6"/>
  <c r="D112" i="6"/>
  <c r="A112" i="6" s="1"/>
  <c r="C112" i="6"/>
  <c r="T111" i="6"/>
  <c r="S111" i="6"/>
  <c r="R111" i="6"/>
  <c r="Q111" i="6"/>
  <c r="H111" i="6"/>
  <c r="D111" i="6"/>
  <c r="A111" i="6" s="1"/>
  <c r="C111" i="6"/>
  <c r="T110" i="6"/>
  <c r="S110" i="6"/>
  <c r="R110" i="6"/>
  <c r="Q110" i="6"/>
  <c r="H110" i="6"/>
  <c r="D110" i="6"/>
  <c r="A110" i="6" s="1"/>
  <c r="C110" i="6"/>
  <c r="T109" i="6"/>
  <c r="S109" i="6"/>
  <c r="R109" i="6"/>
  <c r="Q109" i="6"/>
  <c r="H109" i="6"/>
  <c r="D109" i="6"/>
  <c r="A109" i="6" s="1"/>
  <c r="C109" i="6"/>
  <c r="T108" i="6"/>
  <c r="S108" i="6"/>
  <c r="R108" i="6"/>
  <c r="Q108" i="6"/>
  <c r="H108" i="6"/>
  <c r="D108" i="6"/>
  <c r="A108" i="6" s="1"/>
  <c r="C108" i="6"/>
  <c r="T107" i="6"/>
  <c r="S107" i="6"/>
  <c r="R107" i="6"/>
  <c r="Q107" i="6"/>
  <c r="H107" i="6"/>
  <c r="D107" i="6"/>
  <c r="A107" i="6" s="1"/>
  <c r="C107" i="6"/>
  <c r="T106" i="6"/>
  <c r="S106" i="6"/>
  <c r="R106" i="6"/>
  <c r="Q106" i="6"/>
  <c r="H106" i="6"/>
  <c r="D106" i="6"/>
  <c r="A106" i="6" s="1"/>
  <c r="C106" i="6"/>
  <c r="T105" i="6"/>
  <c r="S105" i="6"/>
  <c r="R105" i="6"/>
  <c r="Q105" i="6"/>
  <c r="H105" i="6"/>
  <c r="D105" i="6"/>
  <c r="A105" i="6" s="1"/>
  <c r="C105" i="6"/>
  <c r="T104" i="6"/>
  <c r="S104" i="6"/>
  <c r="R104" i="6"/>
  <c r="Q104" i="6"/>
  <c r="H104" i="6"/>
  <c r="D104" i="6"/>
  <c r="A104" i="6" s="1"/>
  <c r="C104" i="6"/>
  <c r="T103" i="6"/>
  <c r="S103" i="6"/>
  <c r="R103" i="6"/>
  <c r="Q103" i="6"/>
  <c r="H103" i="6"/>
  <c r="D103" i="6"/>
  <c r="A103" i="6" s="1"/>
  <c r="C103" i="6"/>
  <c r="T102" i="6"/>
  <c r="S102" i="6"/>
  <c r="R102" i="6"/>
  <c r="Q102" i="6"/>
  <c r="H102" i="6"/>
  <c r="D102" i="6"/>
  <c r="A102" i="6" s="1"/>
  <c r="C102" i="6"/>
  <c r="T101" i="6"/>
  <c r="S101" i="6"/>
  <c r="R101" i="6"/>
  <c r="Q101" i="6"/>
  <c r="H101" i="6"/>
  <c r="D101" i="6"/>
  <c r="A101" i="6" s="1"/>
  <c r="C101" i="6"/>
  <c r="T100" i="6"/>
  <c r="S100" i="6"/>
  <c r="R100" i="6"/>
  <c r="Q100" i="6"/>
  <c r="H100" i="6"/>
  <c r="D100" i="6"/>
  <c r="A100" i="6" s="1"/>
  <c r="C100" i="6"/>
  <c r="T99" i="6"/>
  <c r="S99" i="6"/>
  <c r="R99" i="6"/>
  <c r="Q99" i="6"/>
  <c r="H99" i="6"/>
  <c r="D99" i="6"/>
  <c r="A99" i="6" s="1"/>
  <c r="C99" i="6"/>
  <c r="T98" i="6"/>
  <c r="S98" i="6"/>
  <c r="R98" i="6"/>
  <c r="Q98" i="6"/>
  <c r="H98" i="6"/>
  <c r="D98" i="6"/>
  <c r="A98" i="6" s="1"/>
  <c r="C98" i="6"/>
  <c r="T97" i="6"/>
  <c r="S97" i="6"/>
  <c r="R97" i="6"/>
  <c r="Q97" i="6"/>
  <c r="H97" i="6"/>
  <c r="D97" i="6"/>
  <c r="A97" i="6" s="1"/>
  <c r="C97" i="6"/>
  <c r="T96" i="6"/>
  <c r="S96" i="6"/>
  <c r="R96" i="6"/>
  <c r="Q96" i="6"/>
  <c r="H96" i="6"/>
  <c r="D96" i="6"/>
  <c r="A96" i="6" s="1"/>
  <c r="C96" i="6"/>
  <c r="T95" i="6"/>
  <c r="S95" i="6"/>
  <c r="R95" i="6"/>
  <c r="Q95" i="6"/>
  <c r="H95" i="6"/>
  <c r="D95" i="6"/>
  <c r="A95" i="6" s="1"/>
  <c r="C95" i="6"/>
  <c r="T94" i="6"/>
  <c r="S94" i="6"/>
  <c r="R94" i="6"/>
  <c r="Q94" i="6"/>
  <c r="H94" i="6"/>
  <c r="D94" i="6"/>
  <c r="A94" i="6" s="1"/>
  <c r="C94" i="6"/>
  <c r="T93" i="6"/>
  <c r="S93" i="6"/>
  <c r="R93" i="6"/>
  <c r="Q93" i="6"/>
  <c r="H93" i="6"/>
  <c r="D93" i="6"/>
  <c r="A93" i="6" s="1"/>
  <c r="C93" i="6"/>
  <c r="T92" i="6"/>
  <c r="S92" i="6"/>
  <c r="R92" i="6"/>
  <c r="Q92" i="6"/>
  <c r="H92" i="6"/>
  <c r="D92" i="6"/>
  <c r="A92" i="6" s="1"/>
  <c r="C92" i="6"/>
  <c r="T91" i="6"/>
  <c r="S91" i="6"/>
  <c r="R91" i="6"/>
  <c r="Q91" i="6"/>
  <c r="H91" i="6"/>
  <c r="D91" i="6"/>
  <c r="A91" i="6" s="1"/>
  <c r="C91" i="6"/>
  <c r="T90" i="6"/>
  <c r="S90" i="6"/>
  <c r="R90" i="6"/>
  <c r="Q90" i="6"/>
  <c r="H90" i="6"/>
  <c r="D90" i="6"/>
  <c r="A90" i="6" s="1"/>
  <c r="C90" i="6"/>
  <c r="T89" i="6"/>
  <c r="S89" i="6"/>
  <c r="R89" i="6"/>
  <c r="Q89" i="6"/>
  <c r="H89" i="6"/>
  <c r="D89" i="6"/>
  <c r="A89" i="6" s="1"/>
  <c r="C89" i="6"/>
  <c r="T88" i="6"/>
  <c r="S88" i="6"/>
  <c r="R88" i="6"/>
  <c r="Q88" i="6"/>
  <c r="H88" i="6"/>
  <c r="D88" i="6"/>
  <c r="A88" i="6" s="1"/>
  <c r="C88" i="6"/>
  <c r="T87" i="6"/>
  <c r="S87" i="6"/>
  <c r="R87" i="6"/>
  <c r="Q87" i="6"/>
  <c r="H87" i="6"/>
  <c r="D87" i="6"/>
  <c r="A87" i="6" s="1"/>
  <c r="C87" i="6"/>
  <c r="T86" i="6"/>
  <c r="S86" i="6"/>
  <c r="R86" i="6"/>
  <c r="Q86" i="6"/>
  <c r="H86" i="6"/>
  <c r="D86" i="6"/>
  <c r="A86" i="6" s="1"/>
  <c r="C86" i="6"/>
  <c r="T85" i="6"/>
  <c r="S85" i="6"/>
  <c r="R85" i="6"/>
  <c r="Q85" i="6"/>
  <c r="H85" i="6"/>
  <c r="D85" i="6"/>
  <c r="A85" i="6" s="1"/>
  <c r="C85" i="6"/>
  <c r="T84" i="6"/>
  <c r="S84" i="6"/>
  <c r="R84" i="6"/>
  <c r="Q84" i="6"/>
  <c r="H84" i="6"/>
  <c r="D84" i="6"/>
  <c r="A84" i="6" s="1"/>
  <c r="C84" i="6"/>
  <c r="T83" i="6"/>
  <c r="S83" i="6"/>
  <c r="R83" i="6"/>
  <c r="Q83" i="6"/>
  <c r="H83" i="6"/>
  <c r="D83" i="6"/>
  <c r="A83" i="6" s="1"/>
  <c r="C83" i="6"/>
  <c r="T82" i="6"/>
  <c r="S82" i="6"/>
  <c r="R82" i="6"/>
  <c r="Q82" i="6"/>
  <c r="H82" i="6"/>
  <c r="D82" i="6"/>
  <c r="A82" i="6" s="1"/>
  <c r="C82" i="6"/>
  <c r="T81" i="6"/>
  <c r="S81" i="6"/>
  <c r="R81" i="6"/>
  <c r="Q81" i="6"/>
  <c r="H81" i="6"/>
  <c r="D81" i="6"/>
  <c r="A81" i="6" s="1"/>
  <c r="C81" i="6"/>
  <c r="T80" i="6"/>
  <c r="S80" i="6"/>
  <c r="R80" i="6"/>
  <c r="Q80" i="6"/>
  <c r="H80" i="6"/>
  <c r="D80" i="6"/>
  <c r="A80" i="6" s="1"/>
  <c r="C80" i="6"/>
  <c r="T79" i="6"/>
  <c r="S79" i="6"/>
  <c r="R79" i="6"/>
  <c r="Q79" i="6"/>
  <c r="H79" i="6"/>
  <c r="D79" i="6"/>
  <c r="A79" i="6" s="1"/>
  <c r="C79" i="6"/>
  <c r="T78" i="6"/>
  <c r="S78" i="6"/>
  <c r="R78" i="6"/>
  <c r="Q78" i="6"/>
  <c r="H78" i="6"/>
  <c r="D78" i="6"/>
  <c r="A78" i="6" s="1"/>
  <c r="C78" i="6"/>
  <c r="T77" i="6"/>
  <c r="S77" i="6"/>
  <c r="R77" i="6"/>
  <c r="Q77" i="6"/>
  <c r="H77" i="6"/>
  <c r="D77" i="6"/>
  <c r="A77" i="6" s="1"/>
  <c r="C77" i="6"/>
  <c r="T76" i="6"/>
  <c r="S76" i="6"/>
  <c r="R76" i="6"/>
  <c r="Q76" i="6"/>
  <c r="H76" i="6"/>
  <c r="D76" i="6"/>
  <c r="A76" i="6" s="1"/>
  <c r="C76" i="6"/>
  <c r="T75" i="6"/>
  <c r="S75" i="6"/>
  <c r="R75" i="6"/>
  <c r="Q75" i="6"/>
  <c r="H75" i="6"/>
  <c r="D75" i="6"/>
  <c r="A75" i="6" s="1"/>
  <c r="C75" i="6"/>
  <c r="T74" i="6"/>
  <c r="S74" i="6"/>
  <c r="R74" i="6"/>
  <c r="Q74" i="6"/>
  <c r="H74" i="6"/>
  <c r="D74" i="6"/>
  <c r="A74" i="6" s="1"/>
  <c r="C74" i="6"/>
  <c r="T73" i="6"/>
  <c r="S73" i="6"/>
  <c r="R73" i="6"/>
  <c r="Q73" i="6"/>
  <c r="H73" i="6"/>
  <c r="D73" i="6"/>
  <c r="A73" i="6" s="1"/>
  <c r="C73" i="6"/>
  <c r="T72" i="6"/>
  <c r="S72" i="6"/>
  <c r="R72" i="6"/>
  <c r="Q72" i="6"/>
  <c r="H72" i="6"/>
  <c r="D72" i="6"/>
  <c r="A72" i="6" s="1"/>
  <c r="C72" i="6"/>
  <c r="T71" i="6"/>
  <c r="S71" i="6"/>
  <c r="R71" i="6"/>
  <c r="Q71" i="6"/>
  <c r="H71" i="6"/>
  <c r="D71" i="6"/>
  <c r="A71" i="6" s="1"/>
  <c r="C71" i="6"/>
  <c r="T70" i="6"/>
  <c r="S70" i="6"/>
  <c r="R70" i="6"/>
  <c r="Q70" i="6"/>
  <c r="H70" i="6"/>
  <c r="D70" i="6"/>
  <c r="A70" i="6" s="1"/>
  <c r="C70" i="6"/>
  <c r="T69" i="6"/>
  <c r="S69" i="6"/>
  <c r="R69" i="6"/>
  <c r="Q69" i="6"/>
  <c r="H69" i="6"/>
  <c r="D69" i="6"/>
  <c r="A69" i="6" s="1"/>
  <c r="C69" i="6"/>
  <c r="T68" i="6"/>
  <c r="S68" i="6"/>
  <c r="R68" i="6"/>
  <c r="Q68" i="6"/>
  <c r="H68" i="6"/>
  <c r="D68" i="6"/>
  <c r="A68" i="6" s="1"/>
  <c r="C68" i="6"/>
  <c r="T67" i="6"/>
  <c r="S67" i="6"/>
  <c r="R67" i="6"/>
  <c r="Q67" i="6"/>
  <c r="H67" i="6"/>
  <c r="D67" i="6"/>
  <c r="A67" i="6" s="1"/>
  <c r="C67" i="6"/>
  <c r="T66" i="6"/>
  <c r="S66" i="6"/>
  <c r="R66" i="6"/>
  <c r="Q66" i="6"/>
  <c r="H66" i="6"/>
  <c r="D66" i="6"/>
  <c r="A66" i="6" s="1"/>
  <c r="C66" i="6"/>
  <c r="T65" i="6"/>
  <c r="S65" i="6"/>
  <c r="R65" i="6"/>
  <c r="Q65" i="6"/>
  <c r="H65" i="6"/>
  <c r="D65" i="6"/>
  <c r="A65" i="6" s="1"/>
  <c r="C65" i="6"/>
  <c r="T64" i="6"/>
  <c r="S64" i="6"/>
  <c r="R64" i="6"/>
  <c r="Q64" i="6"/>
  <c r="H64" i="6"/>
  <c r="D64" i="6"/>
  <c r="A64" i="6" s="1"/>
  <c r="C64" i="6"/>
  <c r="T63" i="6"/>
  <c r="S63" i="6"/>
  <c r="R63" i="6"/>
  <c r="Q63" i="6"/>
  <c r="H63" i="6"/>
  <c r="D63" i="6"/>
  <c r="A63" i="6" s="1"/>
  <c r="C63" i="6"/>
  <c r="T62" i="6"/>
  <c r="S62" i="6"/>
  <c r="R62" i="6"/>
  <c r="Q62" i="6"/>
  <c r="H62" i="6"/>
  <c r="D62" i="6"/>
  <c r="A62" i="6" s="1"/>
  <c r="C62" i="6"/>
  <c r="T61" i="6"/>
  <c r="S61" i="6"/>
  <c r="R61" i="6"/>
  <c r="Q61" i="6"/>
  <c r="H61" i="6"/>
  <c r="D61" i="6"/>
  <c r="A61" i="6" s="1"/>
  <c r="C61" i="6"/>
  <c r="T60" i="6"/>
  <c r="S60" i="6"/>
  <c r="R60" i="6"/>
  <c r="Q60" i="6"/>
  <c r="H60" i="6"/>
  <c r="D60" i="6"/>
  <c r="A60" i="6" s="1"/>
  <c r="C60" i="6"/>
  <c r="T59" i="6"/>
  <c r="S59" i="6"/>
  <c r="R59" i="6"/>
  <c r="Q59" i="6"/>
  <c r="H59" i="6"/>
  <c r="D59" i="6"/>
  <c r="A59" i="6" s="1"/>
  <c r="C59" i="6"/>
  <c r="T58" i="6"/>
  <c r="S58" i="6"/>
  <c r="R58" i="6"/>
  <c r="Q58" i="6"/>
  <c r="H58" i="6"/>
  <c r="D58" i="6"/>
  <c r="A58" i="6" s="1"/>
  <c r="C58" i="6"/>
  <c r="T57" i="6"/>
  <c r="S57" i="6"/>
  <c r="R57" i="6"/>
  <c r="Q57" i="6"/>
  <c r="H57" i="6"/>
  <c r="D57" i="6"/>
  <c r="A57" i="6" s="1"/>
  <c r="C57" i="6"/>
  <c r="T56" i="6"/>
  <c r="S56" i="6"/>
  <c r="R56" i="6"/>
  <c r="Q56" i="6"/>
  <c r="H56" i="6"/>
  <c r="D56" i="6"/>
  <c r="A56" i="6" s="1"/>
  <c r="C56" i="6"/>
  <c r="T55" i="6"/>
  <c r="S55" i="6"/>
  <c r="R55" i="6"/>
  <c r="Q55" i="6"/>
  <c r="H55" i="6"/>
  <c r="D55" i="6"/>
  <c r="A55" i="6" s="1"/>
  <c r="C55" i="6"/>
  <c r="T54" i="6"/>
  <c r="S54" i="6"/>
  <c r="R54" i="6"/>
  <c r="Q54" i="6"/>
  <c r="H54" i="6"/>
  <c r="D54" i="6"/>
  <c r="A54" i="6" s="1"/>
  <c r="C54" i="6"/>
  <c r="T53" i="6"/>
  <c r="S53" i="6"/>
  <c r="R53" i="6"/>
  <c r="Q53" i="6"/>
  <c r="H53" i="6"/>
  <c r="D53" i="6"/>
  <c r="A53" i="6" s="1"/>
  <c r="C53" i="6"/>
  <c r="T52" i="6"/>
  <c r="S52" i="6"/>
  <c r="R52" i="6"/>
  <c r="Q52" i="6"/>
  <c r="H52" i="6"/>
  <c r="D52" i="6"/>
  <c r="A52" i="6" s="1"/>
  <c r="C52" i="6"/>
  <c r="T51" i="6"/>
  <c r="S51" i="6"/>
  <c r="R51" i="6"/>
  <c r="Q51" i="6"/>
  <c r="H51" i="6"/>
  <c r="D51" i="6"/>
  <c r="A51" i="6" s="1"/>
  <c r="C51" i="6"/>
  <c r="T50" i="6"/>
  <c r="S50" i="6"/>
  <c r="R50" i="6"/>
  <c r="Q50" i="6"/>
  <c r="H50" i="6"/>
  <c r="D50" i="6"/>
  <c r="A50" i="6" s="1"/>
  <c r="C50" i="6"/>
  <c r="T49" i="6"/>
  <c r="S49" i="6"/>
  <c r="R49" i="6"/>
  <c r="Q49" i="6"/>
  <c r="H49" i="6"/>
  <c r="D49" i="6"/>
  <c r="A49" i="6" s="1"/>
  <c r="C49" i="6"/>
  <c r="T48" i="6"/>
  <c r="S48" i="6"/>
  <c r="R48" i="6"/>
  <c r="Q48" i="6"/>
  <c r="H48" i="6"/>
  <c r="D48" i="6"/>
  <c r="A48" i="6" s="1"/>
  <c r="C48" i="6"/>
  <c r="T47" i="6"/>
  <c r="S47" i="6"/>
  <c r="R47" i="6"/>
  <c r="Q47" i="6"/>
  <c r="H47" i="6"/>
  <c r="D47" i="6"/>
  <c r="A47" i="6" s="1"/>
  <c r="C47" i="6"/>
  <c r="T46" i="6"/>
  <c r="S46" i="6"/>
  <c r="R46" i="6"/>
  <c r="Q46" i="6"/>
  <c r="H46" i="6"/>
  <c r="D46" i="6"/>
  <c r="A46" i="6" s="1"/>
  <c r="C46" i="6"/>
  <c r="T45" i="6"/>
  <c r="S45" i="6"/>
  <c r="R45" i="6"/>
  <c r="Q45" i="6"/>
  <c r="H45" i="6"/>
  <c r="D45" i="6"/>
  <c r="A45" i="6" s="1"/>
  <c r="C45" i="6"/>
  <c r="T44" i="6"/>
  <c r="S44" i="6"/>
  <c r="R44" i="6"/>
  <c r="Q44" i="6"/>
  <c r="H44" i="6"/>
  <c r="D44" i="6"/>
  <c r="A44" i="6" s="1"/>
  <c r="C44" i="6"/>
  <c r="T43" i="6"/>
  <c r="S43" i="6"/>
  <c r="R43" i="6"/>
  <c r="Q43" i="6"/>
  <c r="H43" i="6"/>
  <c r="D43" i="6"/>
  <c r="A43" i="6" s="1"/>
  <c r="C43" i="6"/>
  <c r="T42" i="6"/>
  <c r="S42" i="6"/>
  <c r="R42" i="6"/>
  <c r="Q42" i="6"/>
  <c r="H42" i="6"/>
  <c r="D42" i="6"/>
  <c r="A42" i="6" s="1"/>
  <c r="C42" i="6"/>
  <c r="T41" i="6"/>
  <c r="S41" i="6"/>
  <c r="R41" i="6"/>
  <c r="Q41" i="6"/>
  <c r="H41" i="6"/>
  <c r="D41" i="6"/>
  <c r="A41" i="6" s="1"/>
  <c r="C41" i="6"/>
  <c r="T40" i="6"/>
  <c r="S40" i="6"/>
  <c r="R40" i="6"/>
  <c r="Q40" i="6"/>
  <c r="H40" i="6"/>
  <c r="D40" i="6"/>
  <c r="A40" i="6" s="1"/>
  <c r="C40" i="6"/>
  <c r="T39" i="6"/>
  <c r="S39" i="6"/>
  <c r="R39" i="6"/>
  <c r="Q39" i="6"/>
  <c r="H39" i="6"/>
  <c r="D39" i="6"/>
  <c r="A39" i="6" s="1"/>
  <c r="C39" i="6"/>
  <c r="T38" i="6"/>
  <c r="S38" i="6"/>
  <c r="R38" i="6"/>
  <c r="Q38" i="6"/>
  <c r="H38" i="6"/>
  <c r="D38" i="6"/>
  <c r="A38" i="6" s="1"/>
  <c r="C38" i="6"/>
  <c r="T37" i="6"/>
  <c r="S37" i="6"/>
  <c r="R37" i="6"/>
  <c r="Q37" i="6"/>
  <c r="H37" i="6"/>
  <c r="D37" i="6"/>
  <c r="A37" i="6" s="1"/>
  <c r="C37" i="6"/>
  <c r="T36" i="6"/>
  <c r="S36" i="6"/>
  <c r="R36" i="6"/>
  <c r="Q36" i="6"/>
  <c r="H36" i="6"/>
  <c r="D36" i="6"/>
  <c r="A36" i="6" s="1"/>
  <c r="C36" i="6"/>
  <c r="T35" i="6"/>
  <c r="S35" i="6"/>
  <c r="R35" i="6"/>
  <c r="Q35" i="6"/>
  <c r="H35" i="6"/>
  <c r="D35" i="6"/>
  <c r="A35" i="6" s="1"/>
  <c r="C35" i="6"/>
  <c r="T34" i="6"/>
  <c r="S34" i="6"/>
  <c r="R34" i="6"/>
  <c r="Q34" i="6"/>
  <c r="H34" i="6"/>
  <c r="D34" i="6"/>
  <c r="A34" i="6" s="1"/>
  <c r="C34" i="6"/>
  <c r="T33" i="6"/>
  <c r="S33" i="6"/>
  <c r="R33" i="6"/>
  <c r="Q33" i="6"/>
  <c r="H33" i="6"/>
  <c r="D33" i="6"/>
  <c r="A33" i="6" s="1"/>
  <c r="C33" i="6"/>
  <c r="T32" i="6"/>
  <c r="S32" i="6"/>
  <c r="R32" i="6"/>
  <c r="Q32" i="6"/>
  <c r="H32" i="6"/>
  <c r="D32" i="6"/>
  <c r="A32" i="6" s="1"/>
  <c r="C32" i="6"/>
  <c r="T31" i="6"/>
  <c r="S31" i="6"/>
  <c r="R31" i="6"/>
  <c r="Q31" i="6"/>
  <c r="H31" i="6"/>
  <c r="D31" i="6"/>
  <c r="A31" i="6" s="1"/>
  <c r="C31" i="6"/>
  <c r="T30" i="6"/>
  <c r="S30" i="6"/>
  <c r="R30" i="6"/>
  <c r="Q30" i="6"/>
  <c r="H30" i="6"/>
  <c r="D30" i="6"/>
  <c r="A30" i="6" s="1"/>
  <c r="C30" i="6"/>
  <c r="T29" i="6"/>
  <c r="S29" i="6"/>
  <c r="R29" i="6"/>
  <c r="Q29" i="6"/>
  <c r="H29" i="6"/>
  <c r="D29" i="6"/>
  <c r="A29" i="6" s="1"/>
  <c r="C29" i="6"/>
  <c r="T28" i="6"/>
  <c r="S28" i="6"/>
  <c r="R28" i="6"/>
  <c r="Q28" i="6"/>
  <c r="H28" i="6"/>
  <c r="D28" i="6"/>
  <c r="A28" i="6" s="1"/>
  <c r="C28" i="6"/>
  <c r="T27" i="6"/>
  <c r="S27" i="6"/>
  <c r="R27" i="6"/>
  <c r="Q27" i="6"/>
  <c r="H27" i="6"/>
  <c r="D27" i="6"/>
  <c r="A27" i="6" s="1"/>
  <c r="C27" i="6"/>
  <c r="T26" i="6"/>
  <c r="S26" i="6"/>
  <c r="R26" i="6"/>
  <c r="Q26" i="6"/>
  <c r="H26" i="6"/>
  <c r="D26" i="6"/>
  <c r="A26" i="6" s="1"/>
  <c r="C26" i="6"/>
  <c r="T25" i="6"/>
  <c r="S25" i="6"/>
  <c r="R25" i="6"/>
  <c r="Q25" i="6"/>
  <c r="H25" i="6"/>
  <c r="D25" i="6"/>
  <c r="A25" i="6" s="1"/>
  <c r="C25" i="6"/>
  <c r="T24" i="6"/>
  <c r="S24" i="6"/>
  <c r="R24" i="6"/>
  <c r="Q24" i="6"/>
  <c r="H24" i="6"/>
  <c r="D24" i="6"/>
  <c r="A24" i="6" s="1"/>
  <c r="C24" i="6"/>
  <c r="T23" i="6"/>
  <c r="S23" i="6"/>
  <c r="R23" i="6"/>
  <c r="Q23" i="6"/>
  <c r="H23" i="6"/>
  <c r="D23" i="6"/>
  <c r="A23" i="6" s="1"/>
  <c r="C23" i="6"/>
  <c r="T22" i="6"/>
  <c r="S22" i="6"/>
  <c r="R22" i="6"/>
  <c r="Q22" i="6"/>
  <c r="H22" i="6"/>
  <c r="D22" i="6"/>
  <c r="A22" i="6" s="1"/>
  <c r="C22" i="6"/>
  <c r="T21" i="6"/>
  <c r="S21" i="6"/>
  <c r="R21" i="6"/>
  <c r="Q21" i="6"/>
  <c r="H21" i="6"/>
  <c r="D21" i="6"/>
  <c r="A21" i="6" s="1"/>
  <c r="C21" i="6"/>
  <c r="T20" i="6"/>
  <c r="S20" i="6"/>
  <c r="R20" i="6"/>
  <c r="Q20" i="6"/>
  <c r="H20" i="6"/>
  <c r="D20" i="6"/>
  <c r="A20" i="6" s="1"/>
  <c r="C20" i="6"/>
  <c r="T19" i="6"/>
  <c r="S19" i="6"/>
  <c r="R19" i="6"/>
  <c r="Q19" i="6"/>
  <c r="H19" i="6"/>
  <c r="D19" i="6"/>
  <c r="A19" i="6" s="1"/>
  <c r="C19" i="6"/>
  <c r="T18" i="6"/>
  <c r="S18" i="6"/>
  <c r="R18" i="6"/>
  <c r="Q18" i="6"/>
  <c r="H18" i="6"/>
  <c r="D18" i="6"/>
  <c r="A18" i="6" s="1"/>
  <c r="C18" i="6"/>
  <c r="T17" i="6"/>
  <c r="S17" i="6"/>
  <c r="R17" i="6"/>
  <c r="Q17" i="6"/>
  <c r="H17" i="6"/>
  <c r="D17" i="6"/>
  <c r="A17" i="6" s="1"/>
  <c r="C17" i="6"/>
  <c r="T16" i="6"/>
  <c r="S16" i="6"/>
  <c r="R16" i="6"/>
  <c r="Q16" i="6"/>
  <c r="H16" i="6"/>
  <c r="D16" i="6"/>
  <c r="A16" i="6" s="1"/>
  <c r="C16" i="6"/>
  <c r="T15" i="6"/>
  <c r="S15" i="6"/>
  <c r="R15" i="6"/>
  <c r="Q15" i="6"/>
  <c r="H15" i="6"/>
  <c r="D15" i="6"/>
  <c r="A15" i="6" s="1"/>
  <c r="C15" i="6"/>
  <c r="T14" i="6"/>
  <c r="S14" i="6"/>
  <c r="R14" i="6"/>
  <c r="Q14" i="6"/>
  <c r="H14" i="6"/>
  <c r="D14" i="6"/>
  <c r="A14" i="6" s="1"/>
  <c r="C14" i="6"/>
  <c r="T13" i="6"/>
  <c r="S13" i="6"/>
  <c r="R13" i="6"/>
  <c r="Q13" i="6"/>
  <c r="H13" i="6"/>
  <c r="D13" i="6"/>
  <c r="A13" i="6" s="1"/>
  <c r="C13" i="6"/>
  <c r="T12" i="6"/>
  <c r="S12" i="6"/>
  <c r="R12" i="6"/>
  <c r="Q12" i="6"/>
  <c r="H12" i="6"/>
  <c r="D12" i="6"/>
  <c r="A12" i="6" s="1"/>
  <c r="C12" i="6"/>
  <c r="T11" i="6"/>
  <c r="S11" i="6"/>
  <c r="R11" i="6"/>
  <c r="Q11" i="6"/>
  <c r="H11" i="6"/>
  <c r="D11" i="6"/>
  <c r="A11" i="6" s="1"/>
  <c r="C11" i="6"/>
  <c r="T10" i="6"/>
  <c r="S10" i="6"/>
  <c r="R10" i="6"/>
  <c r="Q10" i="6"/>
  <c r="H10" i="6"/>
  <c r="D10" i="6"/>
  <c r="A10" i="6" s="1"/>
  <c r="C10" i="6"/>
  <c r="T9" i="6"/>
  <c r="S9" i="6"/>
  <c r="R9" i="6"/>
  <c r="Q9" i="6"/>
  <c r="H9" i="6"/>
  <c r="D9" i="6"/>
  <c r="A9" i="6" s="1"/>
  <c r="C9" i="6"/>
  <c r="T8" i="6"/>
  <c r="S8" i="6"/>
  <c r="R8" i="6"/>
  <c r="Q8" i="6"/>
  <c r="H8" i="6"/>
  <c r="D8" i="6"/>
  <c r="A8" i="6" s="1"/>
  <c r="C8" i="6"/>
  <c r="T7" i="6"/>
  <c r="S7" i="6"/>
  <c r="R7" i="6"/>
  <c r="Q7" i="6"/>
  <c r="H7" i="6"/>
  <c r="D7" i="6"/>
  <c r="A7" i="6" s="1"/>
  <c r="C7" i="6"/>
  <c r="T6" i="6"/>
  <c r="S6" i="6"/>
  <c r="R6" i="6"/>
  <c r="Q6" i="6"/>
  <c r="H6" i="6"/>
  <c r="D6" i="6"/>
  <c r="A6" i="6" s="1"/>
  <c r="C6" i="6"/>
  <c r="T5" i="6"/>
  <c r="S5" i="6"/>
  <c r="R5" i="6"/>
  <c r="Q5" i="6"/>
  <c r="H5" i="6"/>
  <c r="D5" i="6"/>
  <c r="A5" i="6" s="1"/>
  <c r="C5" i="6"/>
  <c r="T4" i="6"/>
  <c r="S4" i="6"/>
  <c r="R4" i="6"/>
  <c r="Q4" i="6"/>
  <c r="H4" i="6"/>
  <c r="D4" i="6"/>
  <c r="A4" i="6" s="1"/>
  <c r="C4" i="6"/>
  <c r="T3" i="6"/>
  <c r="S3" i="6"/>
  <c r="R3" i="6"/>
  <c r="Q3" i="6"/>
  <c r="H3" i="6"/>
  <c r="D3" i="6"/>
  <c r="A3" i="6" s="1"/>
  <c r="C3" i="6"/>
  <c r="H2" i="6"/>
  <c r="C2" i="6"/>
  <c r="A2" i="6"/>
  <c r="T69" i="5"/>
  <c r="S69" i="5"/>
  <c r="R69" i="5"/>
  <c r="Q69" i="5"/>
  <c r="H69" i="5"/>
  <c r="D69" i="5"/>
  <c r="A69" i="5" s="1"/>
  <c r="T68" i="5"/>
  <c r="S68" i="5"/>
  <c r="R68" i="5"/>
  <c r="Q68" i="5"/>
  <c r="H68" i="5"/>
  <c r="D68" i="5"/>
  <c r="A68" i="5"/>
  <c r="T67" i="5"/>
  <c r="S67" i="5"/>
  <c r="R67" i="5"/>
  <c r="Q67" i="5"/>
  <c r="H67" i="5"/>
  <c r="D67" i="5"/>
  <c r="A67" i="5" s="1"/>
  <c r="T66" i="5"/>
  <c r="S66" i="5"/>
  <c r="R66" i="5"/>
  <c r="Q66" i="5"/>
  <c r="H66" i="5"/>
  <c r="D66" i="5"/>
  <c r="A66" i="5" s="1"/>
  <c r="T65" i="5"/>
  <c r="S65" i="5"/>
  <c r="R65" i="5"/>
  <c r="Q65" i="5"/>
  <c r="H65" i="5"/>
  <c r="D65" i="5"/>
  <c r="A65" i="5"/>
  <c r="T64" i="5"/>
  <c r="S64" i="5"/>
  <c r="R64" i="5"/>
  <c r="Q64" i="5"/>
  <c r="H64" i="5"/>
  <c r="D64" i="5"/>
  <c r="A64" i="5"/>
  <c r="T63" i="5"/>
  <c r="S63" i="5"/>
  <c r="R63" i="5"/>
  <c r="Q63" i="5"/>
  <c r="H63" i="5"/>
  <c r="D63" i="5"/>
  <c r="A63" i="5" s="1"/>
  <c r="T62" i="5"/>
  <c r="S62" i="5"/>
  <c r="R62" i="5"/>
  <c r="Q62" i="5"/>
  <c r="H62" i="5"/>
  <c r="D62" i="5"/>
  <c r="A62" i="5"/>
  <c r="T61" i="5"/>
  <c r="S61" i="5"/>
  <c r="R61" i="5"/>
  <c r="Q61" i="5"/>
  <c r="H61" i="5"/>
  <c r="D61" i="5"/>
  <c r="A61" i="5" s="1"/>
  <c r="T60" i="5"/>
  <c r="S60" i="5"/>
  <c r="R60" i="5"/>
  <c r="Q60" i="5"/>
  <c r="H60" i="5"/>
  <c r="D60" i="5"/>
  <c r="A60" i="5"/>
  <c r="T59" i="5"/>
  <c r="S59" i="5"/>
  <c r="R59" i="5"/>
  <c r="Q59" i="5"/>
  <c r="H59" i="5"/>
  <c r="D59" i="5"/>
  <c r="A59" i="5" s="1"/>
  <c r="T58" i="5"/>
  <c r="S58" i="5"/>
  <c r="R58" i="5"/>
  <c r="Q58" i="5"/>
  <c r="H58" i="5"/>
  <c r="D58" i="5"/>
  <c r="A58" i="5" s="1"/>
  <c r="T57" i="5"/>
  <c r="S57" i="5"/>
  <c r="R57" i="5"/>
  <c r="Q57" i="5"/>
  <c r="H57" i="5"/>
  <c r="D57" i="5"/>
  <c r="A57" i="5" s="1"/>
  <c r="T56" i="5"/>
  <c r="S56" i="5"/>
  <c r="R56" i="5"/>
  <c r="Q56" i="5"/>
  <c r="H56" i="5"/>
  <c r="D56" i="5"/>
  <c r="A56" i="5"/>
  <c r="T55" i="5"/>
  <c r="S55" i="5"/>
  <c r="R55" i="5"/>
  <c r="Q55" i="5"/>
  <c r="H55" i="5"/>
  <c r="D55" i="5"/>
  <c r="A55" i="5" s="1"/>
  <c r="T54" i="5"/>
  <c r="S54" i="5"/>
  <c r="R54" i="5"/>
  <c r="Q54" i="5"/>
  <c r="H54" i="5"/>
  <c r="D54" i="5"/>
  <c r="A54" i="5" s="1"/>
  <c r="T53" i="5"/>
  <c r="S53" i="5"/>
  <c r="R53" i="5"/>
  <c r="Q53" i="5"/>
  <c r="H53" i="5"/>
  <c r="D53" i="5"/>
  <c r="A53" i="5"/>
  <c r="T52" i="5"/>
  <c r="S52" i="5"/>
  <c r="R52" i="5"/>
  <c r="Q52" i="5"/>
  <c r="H52" i="5"/>
  <c r="D52" i="5"/>
  <c r="A52" i="5"/>
  <c r="T51" i="5"/>
  <c r="S51" i="5"/>
  <c r="R51" i="5"/>
  <c r="Q51" i="5"/>
  <c r="H51" i="5"/>
  <c r="D51" i="5"/>
  <c r="A51" i="5" s="1"/>
  <c r="T50" i="5"/>
  <c r="S50" i="5"/>
  <c r="R50" i="5"/>
  <c r="Q50" i="5"/>
  <c r="H50" i="5"/>
  <c r="D50" i="5"/>
  <c r="A50" i="5"/>
  <c r="T49" i="5"/>
  <c r="S49" i="5"/>
  <c r="R49" i="5"/>
  <c r="Q49" i="5"/>
  <c r="H49" i="5"/>
  <c r="D49" i="5"/>
  <c r="A49" i="5"/>
  <c r="T48" i="5"/>
  <c r="S48" i="5"/>
  <c r="R48" i="5"/>
  <c r="Q48" i="5"/>
  <c r="H48" i="5"/>
  <c r="D48" i="5"/>
  <c r="A48" i="5"/>
  <c r="T47" i="5"/>
  <c r="S47" i="5"/>
  <c r="R47" i="5"/>
  <c r="Q47" i="5"/>
  <c r="H47" i="5"/>
  <c r="D47" i="5"/>
  <c r="A47" i="5" s="1"/>
  <c r="T46" i="5"/>
  <c r="S46" i="5"/>
  <c r="R46" i="5"/>
  <c r="Q46" i="5"/>
  <c r="H46" i="5"/>
  <c r="D46" i="5"/>
  <c r="A46" i="5"/>
  <c r="T45" i="5"/>
  <c r="S45" i="5"/>
  <c r="R45" i="5"/>
  <c r="Q45" i="5"/>
  <c r="H45" i="5"/>
  <c r="D45" i="5"/>
  <c r="A45" i="5" s="1"/>
  <c r="T44" i="5"/>
  <c r="S44" i="5"/>
  <c r="R44" i="5"/>
  <c r="Q44" i="5"/>
  <c r="H44" i="5"/>
  <c r="D44" i="5"/>
  <c r="A44" i="5"/>
  <c r="T43" i="5"/>
  <c r="S43" i="5"/>
  <c r="R43" i="5"/>
  <c r="Q43" i="5"/>
  <c r="H43" i="5"/>
  <c r="D43" i="5"/>
  <c r="A43" i="5" s="1"/>
  <c r="T42" i="5"/>
  <c r="S42" i="5"/>
  <c r="R42" i="5"/>
  <c r="Q42" i="5"/>
  <c r="H42" i="5"/>
  <c r="D42" i="5"/>
  <c r="A42" i="5" s="1"/>
  <c r="T41" i="5"/>
  <c r="S41" i="5"/>
  <c r="R41" i="5"/>
  <c r="Q41" i="5"/>
  <c r="H41" i="5"/>
  <c r="D41" i="5"/>
  <c r="A41" i="5" s="1"/>
  <c r="T40" i="5"/>
  <c r="S40" i="5"/>
  <c r="R40" i="5"/>
  <c r="Q40" i="5"/>
  <c r="H40" i="5"/>
  <c r="D40" i="5"/>
  <c r="A40" i="5"/>
  <c r="T39" i="5"/>
  <c r="S39" i="5"/>
  <c r="R39" i="5"/>
  <c r="Q39" i="5"/>
  <c r="H39" i="5"/>
  <c r="D39" i="5"/>
  <c r="A39" i="5" s="1"/>
  <c r="T38" i="5"/>
  <c r="S38" i="5"/>
  <c r="R38" i="5"/>
  <c r="Q38" i="5"/>
  <c r="H38" i="5"/>
  <c r="D38" i="5"/>
  <c r="A38" i="5" s="1"/>
  <c r="T37" i="5"/>
  <c r="S37" i="5"/>
  <c r="R37" i="5"/>
  <c r="Q37" i="5"/>
  <c r="H37" i="5"/>
  <c r="D37" i="5"/>
  <c r="A37" i="5" s="1"/>
  <c r="T36" i="5"/>
  <c r="S36" i="5"/>
  <c r="R36" i="5"/>
  <c r="Q36" i="5"/>
  <c r="H36" i="5"/>
  <c r="D36" i="5"/>
  <c r="A36" i="5"/>
  <c r="T35" i="5"/>
  <c r="S35" i="5"/>
  <c r="R35" i="5"/>
  <c r="Q35" i="5"/>
  <c r="H35" i="5"/>
  <c r="D35" i="5"/>
  <c r="A35" i="5" s="1"/>
  <c r="T34" i="5"/>
  <c r="S34" i="5"/>
  <c r="R34" i="5"/>
  <c r="Q34" i="5"/>
  <c r="H34" i="5"/>
  <c r="D34" i="5"/>
  <c r="A34" i="5" s="1"/>
  <c r="T33" i="5"/>
  <c r="S33" i="5"/>
  <c r="R33" i="5"/>
  <c r="Q33" i="5"/>
  <c r="H33" i="5"/>
  <c r="D33" i="5"/>
  <c r="A33" i="5"/>
  <c r="T32" i="5"/>
  <c r="S32" i="5"/>
  <c r="R32" i="5"/>
  <c r="Q32" i="5"/>
  <c r="H32" i="5"/>
  <c r="D32" i="5"/>
  <c r="A32" i="5" s="1"/>
  <c r="T31" i="5"/>
  <c r="S31" i="5"/>
  <c r="R31" i="5"/>
  <c r="Q31" i="5"/>
  <c r="H31" i="5"/>
  <c r="D31" i="5"/>
  <c r="A31" i="5" s="1"/>
  <c r="T30" i="5"/>
  <c r="S30" i="5"/>
  <c r="R30" i="5"/>
  <c r="Q30" i="5"/>
  <c r="H30" i="5"/>
  <c r="D30" i="5"/>
  <c r="A30" i="5" s="1"/>
  <c r="T29" i="5"/>
  <c r="S29" i="5"/>
  <c r="R29" i="5"/>
  <c r="Q29" i="5"/>
  <c r="H29" i="5"/>
  <c r="D29" i="5"/>
  <c r="A29" i="5"/>
  <c r="T28" i="5"/>
  <c r="S28" i="5"/>
  <c r="R28" i="5"/>
  <c r="Q28" i="5"/>
  <c r="H28" i="5"/>
  <c r="D28" i="5"/>
  <c r="A28" i="5" s="1"/>
  <c r="T27" i="5"/>
  <c r="S27" i="5"/>
  <c r="R27" i="5"/>
  <c r="Q27" i="5"/>
  <c r="H27" i="5"/>
  <c r="D27" i="5"/>
  <c r="A27" i="5" s="1"/>
  <c r="T26" i="5"/>
  <c r="S26" i="5"/>
  <c r="R26" i="5"/>
  <c r="Q26" i="5"/>
  <c r="H26" i="5"/>
  <c r="D26" i="5"/>
  <c r="A26" i="5" s="1"/>
  <c r="T25" i="5"/>
  <c r="S25" i="5"/>
  <c r="R25" i="5"/>
  <c r="Q25" i="5"/>
  <c r="H25" i="5"/>
  <c r="D25" i="5"/>
  <c r="A25" i="5"/>
  <c r="T24" i="5"/>
  <c r="S24" i="5"/>
  <c r="R24" i="5"/>
  <c r="Q24" i="5"/>
  <c r="H24" i="5"/>
  <c r="D24" i="5"/>
  <c r="A24" i="5" s="1"/>
  <c r="T23" i="5"/>
  <c r="S23" i="5"/>
  <c r="R23" i="5"/>
  <c r="Q23" i="5"/>
  <c r="H23" i="5"/>
  <c r="D23" i="5"/>
  <c r="A23" i="5" s="1"/>
  <c r="T22" i="5"/>
  <c r="S22" i="5"/>
  <c r="R22" i="5"/>
  <c r="Q22" i="5"/>
  <c r="H22" i="5"/>
  <c r="D22" i="5"/>
  <c r="A22" i="5" s="1"/>
  <c r="T21" i="5"/>
  <c r="S21" i="5"/>
  <c r="R21" i="5"/>
  <c r="Q21" i="5"/>
  <c r="H21" i="5"/>
  <c r="D21" i="5"/>
  <c r="A21" i="5"/>
  <c r="T20" i="5"/>
  <c r="S20" i="5"/>
  <c r="R20" i="5"/>
  <c r="Q20" i="5"/>
  <c r="H20" i="5"/>
  <c r="D20" i="5"/>
  <c r="A20" i="5" s="1"/>
  <c r="T19" i="5"/>
  <c r="S19" i="5"/>
  <c r="R19" i="5"/>
  <c r="Q19" i="5"/>
  <c r="H19" i="5"/>
  <c r="D19" i="5"/>
  <c r="A19" i="5"/>
  <c r="T18" i="5"/>
  <c r="S18" i="5"/>
  <c r="R18" i="5"/>
  <c r="Q18" i="5"/>
  <c r="H18" i="5"/>
  <c r="D18" i="5"/>
  <c r="A18" i="5" s="1"/>
  <c r="T17" i="5"/>
  <c r="S17" i="5"/>
  <c r="R17" i="5"/>
  <c r="Q17" i="5"/>
  <c r="H17" i="5"/>
  <c r="D17" i="5"/>
  <c r="A17" i="5"/>
  <c r="T16" i="5"/>
  <c r="S16" i="5"/>
  <c r="R16" i="5"/>
  <c r="Q16" i="5"/>
  <c r="H16" i="5"/>
  <c r="D16" i="5"/>
  <c r="A16" i="5" s="1"/>
  <c r="T15" i="5"/>
  <c r="S15" i="5"/>
  <c r="R15" i="5"/>
  <c r="Q15" i="5"/>
  <c r="H15" i="5"/>
  <c r="D15" i="5"/>
  <c r="A15" i="5"/>
  <c r="T14" i="5"/>
  <c r="S14" i="5"/>
  <c r="R14" i="5"/>
  <c r="Q14" i="5"/>
  <c r="H14" i="5"/>
  <c r="D14" i="5"/>
  <c r="A14" i="5" s="1"/>
  <c r="T13" i="5"/>
  <c r="S13" i="5"/>
  <c r="R13" i="5"/>
  <c r="Q13" i="5"/>
  <c r="H13" i="5"/>
  <c r="D13" i="5"/>
  <c r="A13" i="5"/>
  <c r="T12" i="5"/>
  <c r="S12" i="5"/>
  <c r="R12" i="5"/>
  <c r="Q12" i="5"/>
  <c r="H12" i="5"/>
  <c r="D12" i="5"/>
  <c r="A12" i="5" s="1"/>
  <c r="T11" i="5"/>
  <c r="S11" i="5"/>
  <c r="R11" i="5"/>
  <c r="Q11" i="5"/>
  <c r="H11" i="5"/>
  <c r="D11" i="5"/>
  <c r="A11" i="5"/>
  <c r="T10" i="5"/>
  <c r="S10" i="5"/>
  <c r="R10" i="5"/>
  <c r="Q10" i="5"/>
  <c r="H10" i="5"/>
  <c r="D10" i="5"/>
  <c r="A10" i="5" s="1"/>
  <c r="T9" i="5"/>
  <c r="S9" i="5"/>
  <c r="R9" i="5"/>
  <c r="Q9" i="5"/>
  <c r="H9" i="5"/>
  <c r="D9" i="5"/>
  <c r="A9" i="5"/>
  <c r="T8" i="5"/>
  <c r="S8" i="5"/>
  <c r="R8" i="5"/>
  <c r="Q8" i="5"/>
  <c r="H8" i="5"/>
  <c r="D8" i="5"/>
  <c r="A8" i="5" s="1"/>
  <c r="T7" i="5"/>
  <c r="S7" i="5"/>
  <c r="R7" i="5"/>
  <c r="Q7" i="5"/>
  <c r="H7" i="5"/>
  <c r="D7" i="5"/>
  <c r="A7" i="5" s="1"/>
  <c r="T6" i="5"/>
  <c r="S6" i="5"/>
  <c r="R6" i="5"/>
  <c r="Q6" i="5"/>
  <c r="H6" i="5"/>
  <c r="D6" i="5"/>
  <c r="A6" i="5"/>
  <c r="T5" i="5"/>
  <c r="S5" i="5"/>
  <c r="R5" i="5"/>
  <c r="Q5" i="5"/>
  <c r="H5" i="5"/>
  <c r="D5" i="5"/>
  <c r="A5" i="5"/>
  <c r="T4" i="5"/>
  <c r="S4" i="5"/>
  <c r="R4" i="5"/>
  <c r="Q4" i="5"/>
  <c r="H4" i="5"/>
  <c r="D4" i="5"/>
  <c r="A4" i="5" s="1"/>
  <c r="T3" i="5"/>
  <c r="S3" i="5"/>
  <c r="R3" i="5"/>
  <c r="Q3" i="5"/>
  <c r="H3" i="5"/>
  <c r="D3" i="5"/>
  <c r="A3" i="5" s="1"/>
  <c r="H2" i="5"/>
  <c r="A2" i="5"/>
  <c r="T208" i="4"/>
  <c r="S208" i="4"/>
  <c r="R208" i="4"/>
  <c r="Q208" i="4"/>
  <c r="H208" i="4"/>
  <c r="D208" i="4"/>
  <c r="C208" i="4"/>
  <c r="A208" i="4"/>
  <c r="T207" i="4"/>
  <c r="S207" i="4"/>
  <c r="R207" i="4"/>
  <c r="Q207" i="4"/>
  <c r="H207" i="4"/>
  <c r="D207" i="4"/>
  <c r="C207" i="4"/>
  <c r="A207" i="4"/>
  <c r="T206" i="4"/>
  <c r="S206" i="4"/>
  <c r="R206" i="4"/>
  <c r="Q206" i="4"/>
  <c r="H206" i="4"/>
  <c r="D206" i="4"/>
  <c r="C206" i="4"/>
  <c r="A206" i="4"/>
  <c r="T205" i="4"/>
  <c r="S205" i="4"/>
  <c r="R205" i="4"/>
  <c r="Q205" i="4"/>
  <c r="H205" i="4"/>
  <c r="D205" i="4"/>
  <c r="C205" i="4"/>
  <c r="A205" i="4"/>
  <c r="T204" i="4"/>
  <c r="S204" i="4"/>
  <c r="R204" i="4"/>
  <c r="Q204" i="4"/>
  <c r="H204" i="4"/>
  <c r="D204" i="4"/>
  <c r="A204" i="4" s="1"/>
  <c r="C204" i="4"/>
  <c r="T203" i="4"/>
  <c r="S203" i="4"/>
  <c r="R203" i="4"/>
  <c r="Q203" i="4"/>
  <c r="H203" i="4"/>
  <c r="D203" i="4"/>
  <c r="A203" i="4" s="1"/>
  <c r="C203" i="4"/>
  <c r="T202" i="4"/>
  <c r="S202" i="4"/>
  <c r="R202" i="4"/>
  <c r="Q202" i="4"/>
  <c r="H202" i="4"/>
  <c r="D202" i="4"/>
  <c r="A202" i="4" s="1"/>
  <c r="C202" i="4"/>
  <c r="T201" i="4"/>
  <c r="S201" i="4"/>
  <c r="R201" i="4"/>
  <c r="Q201" i="4"/>
  <c r="H201" i="4"/>
  <c r="D201" i="4"/>
  <c r="A201" i="4" s="1"/>
  <c r="C201" i="4"/>
  <c r="T200" i="4"/>
  <c r="S200" i="4"/>
  <c r="R200" i="4"/>
  <c r="Q200" i="4"/>
  <c r="H200" i="4"/>
  <c r="D200" i="4"/>
  <c r="A200" i="4" s="1"/>
  <c r="C200" i="4"/>
  <c r="T199" i="4"/>
  <c r="S199" i="4"/>
  <c r="R199" i="4"/>
  <c r="Q199" i="4"/>
  <c r="H199" i="4"/>
  <c r="D199" i="4"/>
  <c r="A199" i="4" s="1"/>
  <c r="C199" i="4"/>
  <c r="T198" i="4"/>
  <c r="S198" i="4"/>
  <c r="R198" i="4"/>
  <c r="Q198" i="4"/>
  <c r="H198" i="4"/>
  <c r="D198" i="4"/>
  <c r="A198" i="4" s="1"/>
  <c r="C198" i="4"/>
  <c r="T197" i="4"/>
  <c r="S197" i="4"/>
  <c r="R197" i="4"/>
  <c r="Q197" i="4"/>
  <c r="H197" i="4"/>
  <c r="D197" i="4"/>
  <c r="A197" i="4" s="1"/>
  <c r="C197" i="4"/>
  <c r="T196" i="4"/>
  <c r="S196" i="4"/>
  <c r="R196" i="4"/>
  <c r="Q196" i="4"/>
  <c r="H196" i="4"/>
  <c r="D196" i="4"/>
  <c r="A196" i="4" s="1"/>
  <c r="C196" i="4"/>
  <c r="T195" i="4"/>
  <c r="S195" i="4"/>
  <c r="R195" i="4"/>
  <c r="Q195" i="4"/>
  <c r="H195" i="4"/>
  <c r="D195" i="4"/>
  <c r="A195" i="4" s="1"/>
  <c r="C195" i="4"/>
  <c r="T194" i="4"/>
  <c r="S194" i="4"/>
  <c r="R194" i="4"/>
  <c r="Q194" i="4"/>
  <c r="H194" i="4"/>
  <c r="D194" i="4"/>
  <c r="A194" i="4" s="1"/>
  <c r="C194" i="4"/>
  <c r="T193" i="4"/>
  <c r="S193" i="4"/>
  <c r="R193" i="4"/>
  <c r="Q193" i="4"/>
  <c r="H193" i="4"/>
  <c r="D193" i="4"/>
  <c r="A193" i="4" s="1"/>
  <c r="C193" i="4"/>
  <c r="T192" i="4"/>
  <c r="S192" i="4"/>
  <c r="R192" i="4"/>
  <c r="Q192" i="4"/>
  <c r="H192" i="4"/>
  <c r="D192" i="4"/>
  <c r="A192" i="4" s="1"/>
  <c r="C192" i="4"/>
  <c r="T191" i="4"/>
  <c r="S191" i="4"/>
  <c r="R191" i="4"/>
  <c r="Q191" i="4"/>
  <c r="H191" i="4"/>
  <c r="D191" i="4"/>
  <c r="A191" i="4" s="1"/>
  <c r="C191" i="4"/>
  <c r="T190" i="4"/>
  <c r="S190" i="4"/>
  <c r="R190" i="4"/>
  <c r="Q190" i="4"/>
  <c r="H190" i="4"/>
  <c r="D190" i="4"/>
  <c r="A190" i="4" s="1"/>
  <c r="C190" i="4"/>
  <c r="T189" i="4"/>
  <c r="S189" i="4"/>
  <c r="R189" i="4"/>
  <c r="Q189" i="4"/>
  <c r="H189" i="4"/>
  <c r="D189" i="4"/>
  <c r="A189" i="4" s="1"/>
  <c r="C189" i="4"/>
  <c r="T188" i="4"/>
  <c r="S188" i="4"/>
  <c r="R188" i="4"/>
  <c r="Q188" i="4"/>
  <c r="H188" i="4"/>
  <c r="D188" i="4"/>
  <c r="A188" i="4" s="1"/>
  <c r="C188" i="4"/>
  <c r="T187" i="4"/>
  <c r="S187" i="4"/>
  <c r="R187" i="4"/>
  <c r="Q187" i="4"/>
  <c r="H187" i="4"/>
  <c r="D187" i="4"/>
  <c r="A187" i="4" s="1"/>
  <c r="C187" i="4"/>
  <c r="T186" i="4"/>
  <c r="S186" i="4"/>
  <c r="R186" i="4"/>
  <c r="Q186" i="4"/>
  <c r="H186" i="4"/>
  <c r="D186" i="4"/>
  <c r="A186" i="4" s="1"/>
  <c r="C186" i="4"/>
  <c r="T185" i="4"/>
  <c r="S185" i="4"/>
  <c r="R185" i="4"/>
  <c r="Q185" i="4"/>
  <c r="H185" i="4"/>
  <c r="D185" i="4"/>
  <c r="A185" i="4" s="1"/>
  <c r="C185" i="4"/>
  <c r="T184" i="4"/>
  <c r="S184" i="4"/>
  <c r="R184" i="4"/>
  <c r="Q184" i="4"/>
  <c r="H184" i="4"/>
  <c r="D184" i="4"/>
  <c r="A184" i="4" s="1"/>
  <c r="C184" i="4"/>
  <c r="T183" i="4"/>
  <c r="S183" i="4"/>
  <c r="R183" i="4"/>
  <c r="Q183" i="4"/>
  <c r="H183" i="4"/>
  <c r="D183" i="4"/>
  <c r="A183" i="4" s="1"/>
  <c r="C183" i="4"/>
  <c r="T182" i="4"/>
  <c r="S182" i="4"/>
  <c r="R182" i="4"/>
  <c r="Q182" i="4"/>
  <c r="H182" i="4"/>
  <c r="D182" i="4"/>
  <c r="A182" i="4" s="1"/>
  <c r="C182" i="4"/>
  <c r="T181" i="4"/>
  <c r="S181" i="4"/>
  <c r="R181" i="4"/>
  <c r="Q181" i="4"/>
  <c r="H181" i="4"/>
  <c r="D181" i="4"/>
  <c r="A181" i="4" s="1"/>
  <c r="C181" i="4"/>
  <c r="T180" i="4"/>
  <c r="S180" i="4"/>
  <c r="R180" i="4"/>
  <c r="Q180" i="4"/>
  <c r="H180" i="4"/>
  <c r="D180" i="4"/>
  <c r="A180" i="4" s="1"/>
  <c r="C180" i="4"/>
  <c r="T179" i="4"/>
  <c r="S179" i="4"/>
  <c r="R179" i="4"/>
  <c r="Q179" i="4"/>
  <c r="H179" i="4"/>
  <c r="D179" i="4"/>
  <c r="A179" i="4" s="1"/>
  <c r="C179" i="4"/>
  <c r="T178" i="4"/>
  <c r="S178" i="4"/>
  <c r="R178" i="4"/>
  <c r="Q178" i="4"/>
  <c r="H178" i="4"/>
  <c r="D178" i="4"/>
  <c r="A178" i="4" s="1"/>
  <c r="C178" i="4"/>
  <c r="T177" i="4"/>
  <c r="S177" i="4"/>
  <c r="R177" i="4"/>
  <c r="Q177" i="4"/>
  <c r="H177" i="4"/>
  <c r="D177" i="4"/>
  <c r="A177" i="4" s="1"/>
  <c r="C177" i="4"/>
  <c r="T176" i="4"/>
  <c r="S176" i="4"/>
  <c r="R176" i="4"/>
  <c r="Q176" i="4"/>
  <c r="H176" i="4"/>
  <c r="D176" i="4"/>
  <c r="A176" i="4" s="1"/>
  <c r="C176" i="4"/>
  <c r="T175" i="4"/>
  <c r="S175" i="4"/>
  <c r="R175" i="4"/>
  <c r="Q175" i="4"/>
  <c r="H175" i="4"/>
  <c r="D175" i="4"/>
  <c r="A175" i="4" s="1"/>
  <c r="C175" i="4"/>
  <c r="T174" i="4"/>
  <c r="S174" i="4"/>
  <c r="R174" i="4"/>
  <c r="Q174" i="4"/>
  <c r="H174" i="4"/>
  <c r="D174" i="4"/>
  <c r="A174" i="4" s="1"/>
  <c r="C174" i="4"/>
  <c r="T173" i="4"/>
  <c r="S173" i="4"/>
  <c r="R173" i="4"/>
  <c r="Q173" i="4"/>
  <c r="H173" i="4"/>
  <c r="D173" i="4"/>
  <c r="A173" i="4" s="1"/>
  <c r="C173" i="4"/>
  <c r="T172" i="4"/>
  <c r="S172" i="4"/>
  <c r="R172" i="4"/>
  <c r="Q172" i="4"/>
  <c r="H172" i="4"/>
  <c r="D172" i="4"/>
  <c r="A172" i="4" s="1"/>
  <c r="C172" i="4"/>
  <c r="T171" i="4"/>
  <c r="S171" i="4"/>
  <c r="R171" i="4"/>
  <c r="Q171" i="4"/>
  <c r="H171" i="4"/>
  <c r="D171" i="4"/>
  <c r="A171" i="4" s="1"/>
  <c r="C171" i="4"/>
  <c r="T170" i="4"/>
  <c r="S170" i="4"/>
  <c r="R170" i="4"/>
  <c r="Q170" i="4"/>
  <c r="H170" i="4"/>
  <c r="D170" i="4"/>
  <c r="A170" i="4" s="1"/>
  <c r="C170" i="4"/>
  <c r="T169" i="4"/>
  <c r="S169" i="4"/>
  <c r="R169" i="4"/>
  <c r="Q169" i="4"/>
  <c r="H169" i="4"/>
  <c r="D169" i="4"/>
  <c r="A169" i="4" s="1"/>
  <c r="C169" i="4"/>
  <c r="T168" i="4"/>
  <c r="S168" i="4"/>
  <c r="R168" i="4"/>
  <c r="Q168" i="4"/>
  <c r="H168" i="4"/>
  <c r="D168" i="4"/>
  <c r="A168" i="4" s="1"/>
  <c r="C168" i="4"/>
  <c r="T167" i="4"/>
  <c r="S167" i="4"/>
  <c r="R167" i="4"/>
  <c r="Q167" i="4"/>
  <c r="H167" i="4"/>
  <c r="D167" i="4"/>
  <c r="A167" i="4" s="1"/>
  <c r="C167" i="4"/>
  <c r="T166" i="4"/>
  <c r="S166" i="4"/>
  <c r="R166" i="4"/>
  <c r="Q166" i="4"/>
  <c r="H166" i="4"/>
  <c r="D166" i="4"/>
  <c r="A166" i="4" s="1"/>
  <c r="C166" i="4"/>
  <c r="T165" i="4"/>
  <c r="S165" i="4"/>
  <c r="R165" i="4"/>
  <c r="Q165" i="4"/>
  <c r="H165" i="4"/>
  <c r="D165" i="4"/>
  <c r="A165" i="4" s="1"/>
  <c r="C165" i="4"/>
  <c r="T164" i="4"/>
  <c r="S164" i="4"/>
  <c r="R164" i="4"/>
  <c r="Q164" i="4"/>
  <c r="H164" i="4"/>
  <c r="D164" i="4"/>
  <c r="A164" i="4" s="1"/>
  <c r="C164" i="4"/>
  <c r="T163" i="4"/>
  <c r="S163" i="4"/>
  <c r="R163" i="4"/>
  <c r="Q163" i="4"/>
  <c r="H163" i="4"/>
  <c r="D163" i="4"/>
  <c r="A163" i="4" s="1"/>
  <c r="C163" i="4"/>
  <c r="T162" i="4"/>
  <c r="S162" i="4"/>
  <c r="R162" i="4"/>
  <c r="Q162" i="4"/>
  <c r="H162" i="4"/>
  <c r="D162" i="4"/>
  <c r="A162" i="4" s="1"/>
  <c r="C162" i="4"/>
  <c r="T161" i="4"/>
  <c r="S161" i="4"/>
  <c r="R161" i="4"/>
  <c r="Q161" i="4"/>
  <c r="H161" i="4"/>
  <c r="D161" i="4"/>
  <c r="A161" i="4" s="1"/>
  <c r="C161" i="4"/>
  <c r="T160" i="4"/>
  <c r="S160" i="4"/>
  <c r="R160" i="4"/>
  <c r="Q160" i="4"/>
  <c r="H160" i="4"/>
  <c r="D160" i="4"/>
  <c r="A160" i="4" s="1"/>
  <c r="C160" i="4"/>
  <c r="T159" i="4"/>
  <c r="S159" i="4"/>
  <c r="R159" i="4"/>
  <c r="Q159" i="4"/>
  <c r="H159" i="4"/>
  <c r="D159" i="4"/>
  <c r="A159" i="4" s="1"/>
  <c r="C159" i="4"/>
  <c r="T158" i="4"/>
  <c r="S158" i="4"/>
  <c r="R158" i="4"/>
  <c r="Q158" i="4"/>
  <c r="H158" i="4"/>
  <c r="D158" i="4"/>
  <c r="A158" i="4" s="1"/>
  <c r="C158" i="4"/>
  <c r="T157" i="4"/>
  <c r="S157" i="4"/>
  <c r="R157" i="4"/>
  <c r="Q157" i="4"/>
  <c r="H157" i="4"/>
  <c r="D157" i="4"/>
  <c r="A157" i="4" s="1"/>
  <c r="C157" i="4"/>
  <c r="T156" i="4"/>
  <c r="S156" i="4"/>
  <c r="R156" i="4"/>
  <c r="Q156" i="4"/>
  <c r="H156" i="4"/>
  <c r="D156" i="4"/>
  <c r="A156" i="4" s="1"/>
  <c r="C156" i="4"/>
  <c r="T155" i="4"/>
  <c r="S155" i="4"/>
  <c r="R155" i="4"/>
  <c r="Q155" i="4"/>
  <c r="H155" i="4"/>
  <c r="D155" i="4"/>
  <c r="A155" i="4" s="1"/>
  <c r="C155" i="4"/>
  <c r="T154" i="4"/>
  <c r="S154" i="4"/>
  <c r="R154" i="4"/>
  <c r="Q154" i="4"/>
  <c r="H154" i="4"/>
  <c r="D154" i="4"/>
  <c r="A154" i="4" s="1"/>
  <c r="C154" i="4"/>
  <c r="T153" i="4"/>
  <c r="S153" i="4"/>
  <c r="R153" i="4"/>
  <c r="Q153" i="4"/>
  <c r="H153" i="4"/>
  <c r="D153" i="4"/>
  <c r="A153" i="4" s="1"/>
  <c r="C153" i="4"/>
  <c r="T152" i="4"/>
  <c r="S152" i="4"/>
  <c r="R152" i="4"/>
  <c r="Q152" i="4"/>
  <c r="H152" i="4"/>
  <c r="C95" i="3" s="1"/>
  <c r="D152" i="4"/>
  <c r="A152" i="4" s="1"/>
  <c r="C152" i="4"/>
  <c r="T151" i="4"/>
  <c r="S151" i="4"/>
  <c r="R151" i="4"/>
  <c r="Q151" i="4"/>
  <c r="H151" i="4"/>
  <c r="D151" i="4"/>
  <c r="A151" i="4" s="1"/>
  <c r="C151" i="4"/>
  <c r="T150" i="4"/>
  <c r="S150" i="4"/>
  <c r="R150" i="4"/>
  <c r="Q150" i="4"/>
  <c r="H150" i="4"/>
  <c r="D150" i="4"/>
  <c r="A150" i="4" s="1"/>
  <c r="C150" i="4"/>
  <c r="T149" i="4"/>
  <c r="S149" i="4"/>
  <c r="R149" i="4"/>
  <c r="Q149" i="4"/>
  <c r="H149" i="4"/>
  <c r="D149" i="4"/>
  <c r="A149" i="4" s="1"/>
  <c r="C149" i="4"/>
  <c r="T148" i="4"/>
  <c r="S148" i="4"/>
  <c r="R148" i="4"/>
  <c r="Q148" i="4"/>
  <c r="H148" i="4"/>
  <c r="D148" i="4"/>
  <c r="A148" i="4" s="1"/>
  <c r="C148" i="4"/>
  <c r="T147" i="4"/>
  <c r="S147" i="4"/>
  <c r="R147" i="4"/>
  <c r="Q147" i="4"/>
  <c r="H147" i="4"/>
  <c r="D147" i="4"/>
  <c r="A147" i="4" s="1"/>
  <c r="C147" i="4"/>
  <c r="T146" i="4"/>
  <c r="S146" i="4"/>
  <c r="R146" i="4"/>
  <c r="Q146" i="4"/>
  <c r="H146" i="4"/>
  <c r="D146" i="4"/>
  <c r="A146" i="4" s="1"/>
  <c r="C146" i="4"/>
  <c r="T145" i="4"/>
  <c r="S145" i="4"/>
  <c r="R145" i="4"/>
  <c r="Q145" i="4"/>
  <c r="H145" i="4"/>
  <c r="D145" i="4"/>
  <c r="A145" i="4" s="1"/>
  <c r="C145" i="4"/>
  <c r="T144" i="4"/>
  <c r="S144" i="4"/>
  <c r="R144" i="4"/>
  <c r="Q144" i="4"/>
  <c r="H144" i="4"/>
  <c r="D144" i="4"/>
  <c r="A144" i="4" s="1"/>
  <c r="C144" i="4"/>
  <c r="T143" i="4"/>
  <c r="S143" i="4"/>
  <c r="R143" i="4"/>
  <c r="Q143" i="4"/>
  <c r="H143" i="4"/>
  <c r="D143" i="4"/>
  <c r="A143" i="4" s="1"/>
  <c r="C143" i="4"/>
  <c r="T142" i="4"/>
  <c r="S142" i="4"/>
  <c r="R142" i="4"/>
  <c r="Q142" i="4"/>
  <c r="H142" i="4"/>
  <c r="D142" i="4"/>
  <c r="A142" i="4" s="1"/>
  <c r="C142" i="4"/>
  <c r="T141" i="4"/>
  <c r="S141" i="4"/>
  <c r="R141" i="4"/>
  <c r="Q141" i="4"/>
  <c r="H141" i="4"/>
  <c r="D141" i="4"/>
  <c r="A141" i="4" s="1"/>
  <c r="C141" i="4"/>
  <c r="T140" i="4"/>
  <c r="S140" i="4"/>
  <c r="R140" i="4"/>
  <c r="Q140" i="4"/>
  <c r="H140" i="4"/>
  <c r="D140" i="4"/>
  <c r="A140" i="4" s="1"/>
  <c r="C140" i="4"/>
  <c r="T139" i="4"/>
  <c r="S139" i="4"/>
  <c r="R139" i="4"/>
  <c r="Q139" i="4"/>
  <c r="H139" i="4"/>
  <c r="D139" i="4"/>
  <c r="A139" i="4" s="1"/>
  <c r="C139" i="4"/>
  <c r="T138" i="4"/>
  <c r="S138" i="4"/>
  <c r="R138" i="4"/>
  <c r="Q138" i="4"/>
  <c r="H138" i="4"/>
  <c r="D138" i="4"/>
  <c r="A138" i="4" s="1"/>
  <c r="C138" i="4"/>
  <c r="T137" i="4"/>
  <c r="S137" i="4"/>
  <c r="R137" i="4"/>
  <c r="Q137" i="4"/>
  <c r="H137" i="4"/>
  <c r="D137" i="4"/>
  <c r="A137" i="4" s="1"/>
  <c r="C137" i="4"/>
  <c r="T136" i="4"/>
  <c r="S136" i="4"/>
  <c r="R136" i="4"/>
  <c r="Q136" i="4"/>
  <c r="H136" i="4"/>
  <c r="D136" i="4"/>
  <c r="A136" i="4" s="1"/>
  <c r="C136" i="4"/>
  <c r="T135" i="4"/>
  <c r="S135" i="4"/>
  <c r="R135" i="4"/>
  <c r="Q135" i="4"/>
  <c r="H135" i="4"/>
  <c r="D135" i="4"/>
  <c r="A135" i="4" s="1"/>
  <c r="C135" i="4"/>
  <c r="T134" i="4"/>
  <c r="S134" i="4"/>
  <c r="R134" i="4"/>
  <c r="Q134" i="4"/>
  <c r="H134" i="4"/>
  <c r="D134" i="4"/>
  <c r="A134" i="4" s="1"/>
  <c r="C134" i="4"/>
  <c r="T133" i="4"/>
  <c r="S133" i="4"/>
  <c r="R133" i="4"/>
  <c r="Q133" i="4"/>
  <c r="H133" i="4"/>
  <c r="D133" i="4"/>
  <c r="A133" i="4" s="1"/>
  <c r="C133" i="4"/>
  <c r="T132" i="4"/>
  <c r="S132" i="4"/>
  <c r="R132" i="4"/>
  <c r="Q132" i="4"/>
  <c r="H132" i="4"/>
  <c r="D132" i="4"/>
  <c r="A132" i="4" s="1"/>
  <c r="C132" i="4"/>
  <c r="T131" i="4"/>
  <c r="S131" i="4"/>
  <c r="R131" i="4"/>
  <c r="Q131" i="4"/>
  <c r="H131" i="4"/>
  <c r="C94" i="3" s="1"/>
  <c r="D131" i="4"/>
  <c r="A131" i="4" s="1"/>
  <c r="C131" i="4"/>
  <c r="T130" i="4"/>
  <c r="S130" i="4"/>
  <c r="R130" i="4"/>
  <c r="Q130" i="4"/>
  <c r="H130" i="4"/>
  <c r="D130" i="4"/>
  <c r="A130" i="4" s="1"/>
  <c r="C130" i="4"/>
  <c r="T129" i="4"/>
  <c r="S129" i="4"/>
  <c r="R129" i="4"/>
  <c r="Q129" i="4"/>
  <c r="H129" i="4"/>
  <c r="D129" i="4"/>
  <c r="A129" i="4" s="1"/>
  <c r="C129" i="4"/>
  <c r="T128" i="4"/>
  <c r="S128" i="4"/>
  <c r="R128" i="4"/>
  <c r="Q128" i="4"/>
  <c r="H128" i="4"/>
  <c r="D128" i="4"/>
  <c r="A128" i="4" s="1"/>
  <c r="C128" i="4"/>
  <c r="T127" i="4"/>
  <c r="S127" i="4"/>
  <c r="R127" i="4"/>
  <c r="Q127" i="4"/>
  <c r="H127" i="4"/>
  <c r="D127" i="4"/>
  <c r="A127" i="4" s="1"/>
  <c r="C127" i="4"/>
  <c r="T126" i="4"/>
  <c r="S126" i="4"/>
  <c r="R126" i="4"/>
  <c r="Q126" i="4"/>
  <c r="H126" i="4"/>
  <c r="D126" i="4"/>
  <c r="A126" i="4" s="1"/>
  <c r="C126" i="4"/>
  <c r="T125" i="4"/>
  <c r="S125" i="4"/>
  <c r="R125" i="4"/>
  <c r="Q125" i="4"/>
  <c r="H125" i="4"/>
  <c r="D125" i="4"/>
  <c r="A125" i="4" s="1"/>
  <c r="C125" i="4"/>
  <c r="T124" i="4"/>
  <c r="S124" i="4"/>
  <c r="R124" i="4"/>
  <c r="Q124" i="4"/>
  <c r="H124" i="4"/>
  <c r="D124" i="4"/>
  <c r="A124" i="4" s="1"/>
  <c r="C124" i="4"/>
  <c r="T123" i="4"/>
  <c r="S123" i="4"/>
  <c r="R123" i="4"/>
  <c r="Q123" i="4"/>
  <c r="H123" i="4"/>
  <c r="D123" i="4"/>
  <c r="A123" i="4" s="1"/>
  <c r="C123" i="4"/>
  <c r="T122" i="4"/>
  <c r="S122" i="4"/>
  <c r="R122" i="4"/>
  <c r="Q122" i="4"/>
  <c r="H122" i="4"/>
  <c r="D122" i="4"/>
  <c r="A122" i="4" s="1"/>
  <c r="C122" i="4"/>
  <c r="T121" i="4"/>
  <c r="S121" i="4"/>
  <c r="R121" i="4"/>
  <c r="Q121" i="4"/>
  <c r="H121" i="4"/>
  <c r="D121" i="4"/>
  <c r="A121" i="4" s="1"/>
  <c r="C121" i="4"/>
  <c r="T120" i="4"/>
  <c r="S120" i="4"/>
  <c r="R120" i="4"/>
  <c r="Q120" i="4"/>
  <c r="H120" i="4"/>
  <c r="D120" i="4"/>
  <c r="A120" i="4" s="1"/>
  <c r="C120" i="4"/>
  <c r="T119" i="4"/>
  <c r="S119" i="4"/>
  <c r="R119" i="4"/>
  <c r="Q119" i="4"/>
  <c r="H119" i="4"/>
  <c r="D119" i="4"/>
  <c r="A119" i="4" s="1"/>
  <c r="C119" i="4"/>
  <c r="T118" i="4"/>
  <c r="S118" i="4"/>
  <c r="R118" i="4"/>
  <c r="Q118" i="4"/>
  <c r="H118" i="4"/>
  <c r="D118" i="4"/>
  <c r="A118" i="4" s="1"/>
  <c r="C118" i="4"/>
  <c r="T117" i="4"/>
  <c r="S117" i="4"/>
  <c r="R117" i="4"/>
  <c r="Q117" i="4"/>
  <c r="H117" i="4"/>
  <c r="D117" i="4"/>
  <c r="A117" i="4" s="1"/>
  <c r="C117" i="4"/>
  <c r="T116" i="4"/>
  <c r="S116" i="4"/>
  <c r="R116" i="4"/>
  <c r="Q116" i="4"/>
  <c r="H116" i="4"/>
  <c r="D116" i="4"/>
  <c r="A116" i="4" s="1"/>
  <c r="C116" i="4"/>
  <c r="T115" i="4"/>
  <c r="S115" i="4"/>
  <c r="R115" i="4"/>
  <c r="Q115" i="4"/>
  <c r="H115" i="4"/>
  <c r="D115" i="4"/>
  <c r="A115" i="4" s="1"/>
  <c r="C115" i="4"/>
  <c r="T114" i="4"/>
  <c r="S114" i="4"/>
  <c r="R114" i="4"/>
  <c r="Q114" i="4"/>
  <c r="H114" i="4"/>
  <c r="D114" i="4"/>
  <c r="A114" i="4" s="1"/>
  <c r="C114" i="4"/>
  <c r="T113" i="4"/>
  <c r="S113" i="4"/>
  <c r="R113" i="4"/>
  <c r="Q113" i="4"/>
  <c r="H113" i="4"/>
  <c r="D113" i="4"/>
  <c r="A113" i="4" s="1"/>
  <c r="C113" i="4"/>
  <c r="T112" i="4"/>
  <c r="S112" i="4"/>
  <c r="R112" i="4"/>
  <c r="Q112" i="4"/>
  <c r="H112" i="4"/>
  <c r="C90" i="3" s="1"/>
  <c r="D112" i="4"/>
  <c r="A112" i="4" s="1"/>
  <c r="C112" i="4"/>
  <c r="T111" i="4"/>
  <c r="S111" i="4"/>
  <c r="R111" i="4"/>
  <c r="Q111" i="4"/>
  <c r="H111" i="4"/>
  <c r="D111" i="4"/>
  <c r="A111" i="4" s="1"/>
  <c r="C111" i="4"/>
  <c r="T110" i="4"/>
  <c r="S110" i="4"/>
  <c r="R110" i="4"/>
  <c r="Q110" i="4"/>
  <c r="H110" i="4"/>
  <c r="D110" i="4"/>
  <c r="A110" i="4" s="1"/>
  <c r="C110" i="4"/>
  <c r="T109" i="4"/>
  <c r="S109" i="4"/>
  <c r="R109" i="4"/>
  <c r="Q109" i="4"/>
  <c r="H109" i="4"/>
  <c r="D109" i="4"/>
  <c r="A109" i="4" s="1"/>
  <c r="C109" i="4"/>
  <c r="T108" i="4"/>
  <c r="S108" i="4"/>
  <c r="R108" i="4"/>
  <c r="Q108" i="4"/>
  <c r="H108" i="4"/>
  <c r="C96" i="3" s="1"/>
  <c r="D108" i="4"/>
  <c r="A108" i="4" s="1"/>
  <c r="C108" i="4"/>
  <c r="T107" i="4"/>
  <c r="S107" i="4"/>
  <c r="R107" i="4"/>
  <c r="Q107" i="4"/>
  <c r="H107" i="4"/>
  <c r="D107" i="4"/>
  <c r="A107" i="4" s="1"/>
  <c r="C107" i="4"/>
  <c r="T106" i="4"/>
  <c r="S106" i="4"/>
  <c r="R106" i="4"/>
  <c r="Q106" i="4"/>
  <c r="H106" i="4"/>
  <c r="D106" i="4"/>
  <c r="A106" i="4" s="1"/>
  <c r="C106" i="4"/>
  <c r="T105" i="4"/>
  <c r="S105" i="4"/>
  <c r="R105" i="4"/>
  <c r="Q105" i="4"/>
  <c r="H105" i="4"/>
  <c r="D105" i="4"/>
  <c r="A105" i="4" s="1"/>
  <c r="C105" i="4"/>
  <c r="T104" i="4"/>
  <c r="S104" i="4"/>
  <c r="R104" i="4"/>
  <c r="Q104" i="4"/>
  <c r="H104" i="4"/>
  <c r="D104" i="4"/>
  <c r="A104" i="4" s="1"/>
  <c r="C104" i="4"/>
  <c r="T103" i="4"/>
  <c r="S103" i="4"/>
  <c r="R103" i="4"/>
  <c r="Q103" i="4"/>
  <c r="H103" i="4"/>
  <c r="D103" i="4"/>
  <c r="A103" i="4" s="1"/>
  <c r="C103" i="4"/>
  <c r="T102" i="4"/>
  <c r="S102" i="4"/>
  <c r="R102" i="4"/>
  <c r="Q102" i="4"/>
  <c r="H102" i="4"/>
  <c r="D102" i="4"/>
  <c r="A102" i="4" s="1"/>
  <c r="C102" i="4"/>
  <c r="T101" i="4"/>
  <c r="S101" i="4"/>
  <c r="R101" i="4"/>
  <c r="Q101" i="4"/>
  <c r="H101" i="4"/>
  <c r="D101" i="4"/>
  <c r="A101" i="4" s="1"/>
  <c r="C101" i="4"/>
  <c r="T100" i="4"/>
  <c r="S100" i="4"/>
  <c r="R100" i="4"/>
  <c r="Q100" i="4"/>
  <c r="H100" i="4"/>
  <c r="D100" i="4"/>
  <c r="A100" i="4" s="1"/>
  <c r="C100" i="4"/>
  <c r="T99" i="4"/>
  <c r="S99" i="4"/>
  <c r="R99" i="4"/>
  <c r="Q99" i="4"/>
  <c r="H99" i="4"/>
  <c r="D99" i="4"/>
  <c r="A99" i="4" s="1"/>
  <c r="C99" i="4"/>
  <c r="T98" i="4"/>
  <c r="S98" i="4"/>
  <c r="R98" i="4"/>
  <c r="Q98" i="4"/>
  <c r="H98" i="4"/>
  <c r="D98" i="4"/>
  <c r="A98" i="4" s="1"/>
  <c r="C98" i="4"/>
  <c r="T97" i="4"/>
  <c r="S97" i="4"/>
  <c r="R97" i="4"/>
  <c r="Q97" i="4"/>
  <c r="H97" i="4"/>
  <c r="D97" i="4"/>
  <c r="A97" i="4" s="1"/>
  <c r="C97" i="4"/>
  <c r="T96" i="4"/>
  <c r="S96" i="4"/>
  <c r="R96" i="4"/>
  <c r="Q96" i="4"/>
  <c r="H96" i="4"/>
  <c r="D96" i="4"/>
  <c r="A96" i="4" s="1"/>
  <c r="C96" i="4"/>
  <c r="T95" i="4"/>
  <c r="S95" i="4"/>
  <c r="R95" i="4"/>
  <c r="Q95" i="4"/>
  <c r="H95" i="4"/>
  <c r="D95" i="4"/>
  <c r="A95" i="4" s="1"/>
  <c r="C95" i="4"/>
  <c r="T94" i="4"/>
  <c r="S94" i="4"/>
  <c r="R94" i="4"/>
  <c r="Q94" i="4"/>
  <c r="H94" i="4"/>
  <c r="D94" i="4"/>
  <c r="A94" i="4" s="1"/>
  <c r="C94" i="4"/>
  <c r="T93" i="4"/>
  <c r="S93" i="4"/>
  <c r="R93" i="4"/>
  <c r="Q93" i="4"/>
  <c r="H93" i="4"/>
  <c r="D93" i="4"/>
  <c r="A93" i="4" s="1"/>
  <c r="C93" i="4"/>
  <c r="T92" i="4"/>
  <c r="S92" i="4"/>
  <c r="R92" i="4"/>
  <c r="Q92" i="4"/>
  <c r="H92" i="4"/>
  <c r="D92" i="4"/>
  <c r="A92" i="4" s="1"/>
  <c r="C92" i="4"/>
  <c r="T91" i="4"/>
  <c r="S91" i="4"/>
  <c r="R91" i="4"/>
  <c r="Q91" i="4"/>
  <c r="H91" i="4"/>
  <c r="D91" i="4"/>
  <c r="A91" i="4" s="1"/>
  <c r="C91" i="4"/>
  <c r="T90" i="4"/>
  <c r="S90" i="4"/>
  <c r="R90" i="4"/>
  <c r="Q90" i="4"/>
  <c r="H90" i="4"/>
  <c r="D90" i="4"/>
  <c r="A90" i="4" s="1"/>
  <c r="C90" i="4"/>
  <c r="T89" i="4"/>
  <c r="S89" i="4"/>
  <c r="R89" i="4"/>
  <c r="Q89" i="4"/>
  <c r="H89" i="4"/>
  <c r="D89" i="4"/>
  <c r="A89" i="4" s="1"/>
  <c r="C89" i="4"/>
  <c r="T88" i="4"/>
  <c r="S88" i="4"/>
  <c r="R88" i="4"/>
  <c r="Q88" i="4"/>
  <c r="H88" i="4"/>
  <c r="D88" i="4"/>
  <c r="A88" i="4" s="1"/>
  <c r="C88" i="4"/>
  <c r="T87" i="4"/>
  <c r="S87" i="4"/>
  <c r="R87" i="4"/>
  <c r="Q87" i="4"/>
  <c r="H87" i="4"/>
  <c r="C86" i="3" s="1"/>
  <c r="D87" i="4"/>
  <c r="A87" i="4" s="1"/>
  <c r="C87" i="4"/>
  <c r="T86" i="4"/>
  <c r="S86" i="4"/>
  <c r="R86" i="4"/>
  <c r="Q86" i="4"/>
  <c r="H86" i="4"/>
  <c r="D86" i="4"/>
  <c r="A86" i="4" s="1"/>
  <c r="C86" i="4"/>
  <c r="T85" i="4"/>
  <c r="S85" i="4"/>
  <c r="R85" i="4"/>
  <c r="Q85" i="4"/>
  <c r="H85" i="4"/>
  <c r="D85" i="4"/>
  <c r="A85" i="4" s="1"/>
  <c r="C85" i="4"/>
  <c r="T84" i="4"/>
  <c r="S84" i="4"/>
  <c r="R84" i="4"/>
  <c r="Q84" i="4"/>
  <c r="H84" i="4"/>
  <c r="D84" i="4"/>
  <c r="A84" i="4" s="1"/>
  <c r="C84" i="4"/>
  <c r="T83" i="4"/>
  <c r="S83" i="4"/>
  <c r="R83" i="4"/>
  <c r="Q83" i="4"/>
  <c r="H83" i="4"/>
  <c r="D83" i="4"/>
  <c r="A83" i="4" s="1"/>
  <c r="C83" i="4"/>
  <c r="T82" i="4"/>
  <c r="S82" i="4"/>
  <c r="R82" i="4"/>
  <c r="Q82" i="4"/>
  <c r="H82" i="4"/>
  <c r="D82" i="4"/>
  <c r="A82" i="4" s="1"/>
  <c r="C82" i="4"/>
  <c r="T81" i="4"/>
  <c r="S81" i="4"/>
  <c r="R81" i="4"/>
  <c r="Q81" i="4"/>
  <c r="H81" i="4"/>
  <c r="D81" i="4"/>
  <c r="A81" i="4" s="1"/>
  <c r="C81" i="4"/>
  <c r="T80" i="4"/>
  <c r="S80" i="4"/>
  <c r="R80" i="4"/>
  <c r="Q80" i="4"/>
  <c r="H80" i="4"/>
  <c r="D80" i="4"/>
  <c r="A80" i="4" s="1"/>
  <c r="C80" i="4"/>
  <c r="T79" i="4"/>
  <c r="S79" i="4"/>
  <c r="R79" i="4"/>
  <c r="Q79" i="4"/>
  <c r="H79" i="4"/>
  <c r="D79" i="4"/>
  <c r="A79" i="4" s="1"/>
  <c r="C79" i="4"/>
  <c r="T78" i="4"/>
  <c r="S78" i="4"/>
  <c r="R78" i="4"/>
  <c r="Q78" i="4"/>
  <c r="H78" i="4"/>
  <c r="D78" i="4"/>
  <c r="A78" i="4" s="1"/>
  <c r="C78" i="4"/>
  <c r="T77" i="4"/>
  <c r="S77" i="4"/>
  <c r="R77" i="4"/>
  <c r="Q77" i="4"/>
  <c r="H77" i="4"/>
  <c r="D77" i="4"/>
  <c r="A77" i="4" s="1"/>
  <c r="C77" i="4"/>
  <c r="T76" i="4"/>
  <c r="S76" i="4"/>
  <c r="R76" i="4"/>
  <c r="Q76" i="4"/>
  <c r="H76" i="4"/>
  <c r="D76" i="4"/>
  <c r="A76" i="4" s="1"/>
  <c r="C76" i="4"/>
  <c r="T75" i="4"/>
  <c r="S75" i="4"/>
  <c r="R75" i="4"/>
  <c r="Q75" i="4"/>
  <c r="H75" i="4"/>
  <c r="D75" i="4"/>
  <c r="A75" i="4" s="1"/>
  <c r="C75" i="4"/>
  <c r="T74" i="4"/>
  <c r="S74" i="4"/>
  <c r="R74" i="4"/>
  <c r="Q74" i="4"/>
  <c r="H74" i="4"/>
  <c r="D74" i="4"/>
  <c r="A74" i="4" s="1"/>
  <c r="C74" i="4"/>
  <c r="T73" i="4"/>
  <c r="S73" i="4"/>
  <c r="R73" i="4"/>
  <c r="Q73" i="4"/>
  <c r="H73" i="4"/>
  <c r="D73" i="4"/>
  <c r="A73" i="4" s="1"/>
  <c r="C73" i="4"/>
  <c r="T72" i="4"/>
  <c r="S72" i="4"/>
  <c r="R72" i="4"/>
  <c r="Q72" i="4"/>
  <c r="H72" i="4"/>
  <c r="D72" i="4"/>
  <c r="A72" i="4" s="1"/>
  <c r="C72" i="4"/>
  <c r="T71" i="4"/>
  <c r="S71" i="4"/>
  <c r="R71" i="4"/>
  <c r="Q71" i="4"/>
  <c r="H71" i="4"/>
  <c r="D71" i="4"/>
  <c r="A71" i="4" s="1"/>
  <c r="C71" i="4"/>
  <c r="T70" i="4"/>
  <c r="S70" i="4"/>
  <c r="R70" i="4"/>
  <c r="Q70" i="4"/>
  <c r="H70" i="4"/>
  <c r="D70" i="4"/>
  <c r="A70" i="4" s="1"/>
  <c r="C70" i="4"/>
  <c r="T69" i="4"/>
  <c r="S69" i="4"/>
  <c r="R69" i="4"/>
  <c r="Q69" i="4"/>
  <c r="H69" i="4"/>
  <c r="D69" i="4"/>
  <c r="A69" i="4" s="1"/>
  <c r="C69" i="4"/>
  <c r="T68" i="4"/>
  <c r="S68" i="4"/>
  <c r="R68" i="4"/>
  <c r="Q68" i="4"/>
  <c r="H68" i="4"/>
  <c r="D68" i="4"/>
  <c r="A68" i="4" s="1"/>
  <c r="C68" i="4"/>
  <c r="T67" i="4"/>
  <c r="S67" i="4"/>
  <c r="R67" i="4"/>
  <c r="Q67" i="4"/>
  <c r="H67" i="4"/>
  <c r="D67" i="4"/>
  <c r="A67" i="4" s="1"/>
  <c r="C67" i="4"/>
  <c r="T66" i="4"/>
  <c r="S66" i="4"/>
  <c r="R66" i="4"/>
  <c r="Q66" i="4"/>
  <c r="H66" i="4"/>
  <c r="D66" i="4"/>
  <c r="A66" i="4" s="1"/>
  <c r="C66" i="4"/>
  <c r="T65" i="4"/>
  <c r="S65" i="4"/>
  <c r="R65" i="4"/>
  <c r="Q65" i="4"/>
  <c r="H65" i="4"/>
  <c r="D65" i="4"/>
  <c r="A65" i="4" s="1"/>
  <c r="C65" i="4"/>
  <c r="T64" i="4"/>
  <c r="S64" i="4"/>
  <c r="R64" i="4"/>
  <c r="Q64" i="4"/>
  <c r="H64" i="4"/>
  <c r="D64" i="4"/>
  <c r="A64" i="4" s="1"/>
  <c r="C64" i="4"/>
  <c r="T63" i="4"/>
  <c r="S63" i="4"/>
  <c r="R63" i="4"/>
  <c r="Q63" i="4"/>
  <c r="H63" i="4"/>
  <c r="D63" i="4"/>
  <c r="A63" i="4" s="1"/>
  <c r="C63" i="4"/>
  <c r="T62" i="4"/>
  <c r="S62" i="4"/>
  <c r="R62" i="4"/>
  <c r="Q62" i="4"/>
  <c r="H62" i="4"/>
  <c r="D62" i="4"/>
  <c r="A62" i="4" s="1"/>
  <c r="C62" i="4"/>
  <c r="T61" i="4"/>
  <c r="S61" i="4"/>
  <c r="R61" i="4"/>
  <c r="Q61" i="4"/>
  <c r="H61" i="4"/>
  <c r="D61" i="4"/>
  <c r="A61" i="4" s="1"/>
  <c r="C61" i="4"/>
  <c r="T60" i="4"/>
  <c r="S60" i="4"/>
  <c r="R60" i="4"/>
  <c r="Q60" i="4"/>
  <c r="H60" i="4"/>
  <c r="D60" i="4"/>
  <c r="A60" i="4" s="1"/>
  <c r="C60" i="4"/>
  <c r="T59" i="4"/>
  <c r="S59" i="4"/>
  <c r="R59" i="4"/>
  <c r="Q59" i="4"/>
  <c r="H59" i="4"/>
  <c r="D59" i="4"/>
  <c r="A59" i="4" s="1"/>
  <c r="C59" i="4"/>
  <c r="T58" i="4"/>
  <c r="S58" i="4"/>
  <c r="R58" i="4"/>
  <c r="Q58" i="4"/>
  <c r="H58" i="4"/>
  <c r="D58" i="4"/>
  <c r="A58" i="4" s="1"/>
  <c r="C58" i="4"/>
  <c r="T57" i="4"/>
  <c r="S57" i="4"/>
  <c r="R57" i="4"/>
  <c r="Q57" i="4"/>
  <c r="H57" i="4"/>
  <c r="D57" i="4"/>
  <c r="A57" i="4" s="1"/>
  <c r="C57" i="4"/>
  <c r="T56" i="4"/>
  <c r="S56" i="4"/>
  <c r="R56" i="4"/>
  <c r="Q56" i="4"/>
  <c r="H56" i="4"/>
  <c r="D56" i="4"/>
  <c r="A56" i="4" s="1"/>
  <c r="C56" i="4"/>
  <c r="T55" i="4"/>
  <c r="S55" i="4"/>
  <c r="R55" i="4"/>
  <c r="Q55" i="4"/>
  <c r="H55" i="4"/>
  <c r="D55" i="4"/>
  <c r="A55" i="4" s="1"/>
  <c r="C55" i="4"/>
  <c r="T54" i="4"/>
  <c r="S54" i="4"/>
  <c r="R54" i="4"/>
  <c r="Q54" i="4"/>
  <c r="H54" i="4"/>
  <c r="D54" i="4"/>
  <c r="A54" i="4" s="1"/>
  <c r="C54" i="4"/>
  <c r="T53" i="4"/>
  <c r="S53" i="4"/>
  <c r="R53" i="4"/>
  <c r="Q53" i="4"/>
  <c r="H53" i="4"/>
  <c r="D53" i="4"/>
  <c r="A53" i="4" s="1"/>
  <c r="C53" i="4"/>
  <c r="T52" i="4"/>
  <c r="S52" i="4"/>
  <c r="R52" i="4"/>
  <c r="Q52" i="4"/>
  <c r="H52" i="4"/>
  <c r="C63" i="3" s="1"/>
  <c r="D52" i="4"/>
  <c r="A52" i="4" s="1"/>
  <c r="C52" i="4"/>
  <c r="T51" i="4"/>
  <c r="S51" i="4"/>
  <c r="R51" i="4"/>
  <c r="Q51" i="4"/>
  <c r="H51" i="4"/>
  <c r="D51" i="4"/>
  <c r="A51" i="4" s="1"/>
  <c r="C51" i="4"/>
  <c r="T50" i="4"/>
  <c r="S50" i="4"/>
  <c r="R50" i="4"/>
  <c r="Q50" i="4"/>
  <c r="H50" i="4"/>
  <c r="D50" i="4"/>
  <c r="A50" i="4" s="1"/>
  <c r="C50" i="4"/>
  <c r="T49" i="4"/>
  <c r="S49" i="4"/>
  <c r="R49" i="4"/>
  <c r="Q49" i="4"/>
  <c r="H49" i="4"/>
  <c r="D49" i="4"/>
  <c r="A49" i="4" s="1"/>
  <c r="C49" i="4"/>
  <c r="T48" i="4"/>
  <c r="S48" i="4"/>
  <c r="R48" i="4"/>
  <c r="Q48" i="4"/>
  <c r="H48" i="4"/>
  <c r="D48" i="4"/>
  <c r="A48" i="4" s="1"/>
  <c r="C48" i="4"/>
  <c r="T47" i="4"/>
  <c r="S47" i="4"/>
  <c r="R47" i="4"/>
  <c r="Q47" i="4"/>
  <c r="H47" i="4"/>
  <c r="D47" i="4"/>
  <c r="A47" i="4" s="1"/>
  <c r="C47" i="4"/>
  <c r="T46" i="4"/>
  <c r="S46" i="4"/>
  <c r="R46" i="4"/>
  <c r="Q46" i="4"/>
  <c r="H46" i="4"/>
  <c r="D46" i="4"/>
  <c r="A46" i="4" s="1"/>
  <c r="C46" i="4"/>
  <c r="T45" i="4"/>
  <c r="S45" i="4"/>
  <c r="R45" i="4"/>
  <c r="Q45" i="4"/>
  <c r="H45" i="4"/>
  <c r="D45" i="4"/>
  <c r="A45" i="4" s="1"/>
  <c r="C45" i="4"/>
  <c r="T44" i="4"/>
  <c r="S44" i="4"/>
  <c r="R44" i="4"/>
  <c r="Q44" i="4"/>
  <c r="H44" i="4"/>
  <c r="D44" i="4"/>
  <c r="A44" i="4" s="1"/>
  <c r="C44" i="4"/>
  <c r="T43" i="4"/>
  <c r="S43" i="4"/>
  <c r="R43" i="4"/>
  <c r="Q43" i="4"/>
  <c r="H43" i="4"/>
  <c r="D43" i="4"/>
  <c r="A43" i="4" s="1"/>
  <c r="C43" i="4"/>
  <c r="T42" i="4"/>
  <c r="S42" i="4"/>
  <c r="R42" i="4"/>
  <c r="Q42" i="4"/>
  <c r="H42" i="4"/>
  <c r="C88" i="3" s="1"/>
  <c r="D42" i="4"/>
  <c r="A42" i="4" s="1"/>
  <c r="C42" i="4"/>
  <c r="T41" i="4"/>
  <c r="S41" i="4"/>
  <c r="R41" i="4"/>
  <c r="Q41" i="4"/>
  <c r="H41" i="4"/>
  <c r="D41" i="4"/>
  <c r="A41" i="4" s="1"/>
  <c r="C41" i="4"/>
  <c r="T40" i="4"/>
  <c r="S40" i="4"/>
  <c r="R40" i="4"/>
  <c r="Q40" i="4"/>
  <c r="H40" i="4"/>
  <c r="D40" i="4"/>
  <c r="A40" i="4" s="1"/>
  <c r="C40" i="4"/>
  <c r="T39" i="4"/>
  <c r="S39" i="4"/>
  <c r="R39" i="4"/>
  <c r="Q39" i="4"/>
  <c r="H39" i="4"/>
  <c r="D39" i="4"/>
  <c r="A39" i="4" s="1"/>
  <c r="C39" i="4"/>
  <c r="T38" i="4"/>
  <c r="S38" i="4"/>
  <c r="R38" i="4"/>
  <c r="Q38" i="4"/>
  <c r="H38" i="4"/>
  <c r="C67" i="3" s="1"/>
  <c r="D38" i="4"/>
  <c r="A38" i="4" s="1"/>
  <c r="C38" i="4"/>
  <c r="T37" i="4"/>
  <c r="S37" i="4"/>
  <c r="R37" i="4"/>
  <c r="Q37" i="4"/>
  <c r="H37" i="4"/>
  <c r="D37" i="4"/>
  <c r="A37" i="4" s="1"/>
  <c r="C37" i="4"/>
  <c r="T36" i="4"/>
  <c r="S36" i="4"/>
  <c r="R36" i="4"/>
  <c r="Q36" i="4"/>
  <c r="H36" i="4"/>
  <c r="D36" i="4"/>
  <c r="A36" i="4" s="1"/>
  <c r="C36" i="4"/>
  <c r="T35" i="4"/>
  <c r="S35" i="4"/>
  <c r="R35" i="4"/>
  <c r="Q35" i="4"/>
  <c r="H35" i="4"/>
  <c r="D35" i="4"/>
  <c r="A35" i="4" s="1"/>
  <c r="C35" i="4"/>
  <c r="T34" i="4"/>
  <c r="S34" i="4"/>
  <c r="R34" i="4"/>
  <c r="Q34" i="4"/>
  <c r="H34" i="4"/>
  <c r="D34" i="4"/>
  <c r="A34" i="4" s="1"/>
  <c r="C34" i="4"/>
  <c r="T33" i="4"/>
  <c r="S33" i="4"/>
  <c r="R33" i="4"/>
  <c r="Q33" i="4"/>
  <c r="H33" i="4"/>
  <c r="D33" i="4"/>
  <c r="A33" i="4" s="1"/>
  <c r="C33" i="4"/>
  <c r="T32" i="4"/>
  <c r="S32" i="4"/>
  <c r="R32" i="4"/>
  <c r="Q32" i="4"/>
  <c r="H32" i="4"/>
  <c r="D32" i="4"/>
  <c r="A32" i="4" s="1"/>
  <c r="C32" i="4"/>
  <c r="T31" i="4"/>
  <c r="S31" i="4"/>
  <c r="R31" i="4"/>
  <c r="Q31" i="4"/>
  <c r="H31" i="4"/>
  <c r="D31" i="4"/>
  <c r="A31" i="4" s="1"/>
  <c r="C31" i="4"/>
  <c r="T30" i="4"/>
  <c r="S30" i="4"/>
  <c r="R30" i="4"/>
  <c r="Q30" i="4"/>
  <c r="H30" i="4"/>
  <c r="D30" i="4"/>
  <c r="A30" i="4" s="1"/>
  <c r="C30" i="4"/>
  <c r="T29" i="4"/>
  <c r="S29" i="4"/>
  <c r="R29" i="4"/>
  <c r="Q29" i="4"/>
  <c r="H29" i="4"/>
  <c r="D29" i="4"/>
  <c r="A29" i="4" s="1"/>
  <c r="C29" i="4"/>
  <c r="T28" i="4"/>
  <c r="S28" i="4"/>
  <c r="R28" i="4"/>
  <c r="Q28" i="4"/>
  <c r="H28" i="4"/>
  <c r="D28" i="4"/>
  <c r="A28" i="4" s="1"/>
  <c r="C28" i="4"/>
  <c r="T27" i="4"/>
  <c r="S27" i="4"/>
  <c r="R27" i="4"/>
  <c r="Q27" i="4"/>
  <c r="H27" i="4"/>
  <c r="D27" i="4"/>
  <c r="A27" i="4" s="1"/>
  <c r="C27" i="4"/>
  <c r="T26" i="4"/>
  <c r="S26" i="4"/>
  <c r="R26" i="4"/>
  <c r="Q26" i="4"/>
  <c r="H26" i="4"/>
  <c r="D26" i="4"/>
  <c r="A26" i="4" s="1"/>
  <c r="C26" i="4"/>
  <c r="T25" i="4"/>
  <c r="S25" i="4"/>
  <c r="R25" i="4"/>
  <c r="Q25" i="4"/>
  <c r="H25" i="4"/>
  <c r="D25" i="4"/>
  <c r="A25" i="4" s="1"/>
  <c r="C25" i="4"/>
  <c r="T24" i="4"/>
  <c r="S24" i="4"/>
  <c r="R24" i="4"/>
  <c r="Q24" i="4"/>
  <c r="H24" i="4"/>
  <c r="D24" i="4"/>
  <c r="A24" i="4" s="1"/>
  <c r="C24" i="4"/>
  <c r="T23" i="4"/>
  <c r="S23" i="4"/>
  <c r="R23" i="4"/>
  <c r="Q23" i="4"/>
  <c r="H23" i="4"/>
  <c r="C84" i="3" s="1"/>
  <c r="D23" i="4"/>
  <c r="A23" i="4" s="1"/>
  <c r="C23" i="4"/>
  <c r="T22" i="4"/>
  <c r="S22" i="4"/>
  <c r="R22" i="4"/>
  <c r="Q22" i="4"/>
  <c r="H22" i="4"/>
  <c r="C58" i="3" s="1"/>
  <c r="D22" i="4"/>
  <c r="A22" i="4" s="1"/>
  <c r="C22" i="4"/>
  <c r="T21" i="4"/>
  <c r="S21" i="4"/>
  <c r="R21" i="4"/>
  <c r="Q21" i="4"/>
  <c r="H21" i="4"/>
  <c r="C87" i="3" s="1"/>
  <c r="D21" i="4"/>
  <c r="A21" i="4" s="1"/>
  <c r="C21" i="4"/>
  <c r="T20" i="4"/>
  <c r="S20" i="4"/>
  <c r="R20" i="4"/>
  <c r="Q20" i="4"/>
  <c r="H20" i="4"/>
  <c r="D20" i="4"/>
  <c r="A20" i="4" s="1"/>
  <c r="C20" i="4"/>
  <c r="T19" i="4"/>
  <c r="S19" i="4"/>
  <c r="R19" i="4"/>
  <c r="Q19" i="4"/>
  <c r="H19" i="4"/>
  <c r="D19" i="4"/>
  <c r="A19" i="4" s="1"/>
  <c r="C19" i="4"/>
  <c r="T18" i="4"/>
  <c r="S18" i="4"/>
  <c r="R18" i="4"/>
  <c r="Q18" i="4"/>
  <c r="H18" i="4"/>
  <c r="D18" i="4"/>
  <c r="A18" i="4" s="1"/>
  <c r="C18" i="4"/>
  <c r="T17" i="4"/>
  <c r="S17" i="4"/>
  <c r="R17" i="4"/>
  <c r="Q17" i="4"/>
  <c r="H17" i="4"/>
  <c r="D17" i="4"/>
  <c r="A17" i="4" s="1"/>
  <c r="C17" i="4"/>
  <c r="T16" i="4"/>
  <c r="S16" i="4"/>
  <c r="R16" i="4"/>
  <c r="Q16" i="4"/>
  <c r="H16" i="4"/>
  <c r="D16" i="4"/>
  <c r="A16" i="4" s="1"/>
  <c r="C16" i="4"/>
  <c r="T15" i="4"/>
  <c r="S15" i="4"/>
  <c r="R15" i="4"/>
  <c r="Q15" i="4"/>
  <c r="H15" i="4"/>
  <c r="D15" i="4"/>
  <c r="A15" i="4" s="1"/>
  <c r="C15" i="4"/>
  <c r="T14" i="4"/>
  <c r="S14" i="4"/>
  <c r="R14" i="4"/>
  <c r="Q14" i="4"/>
  <c r="H14" i="4"/>
  <c r="D14" i="4"/>
  <c r="A14" i="4" s="1"/>
  <c r="C14" i="4"/>
  <c r="T13" i="4"/>
  <c r="S13" i="4"/>
  <c r="R13" i="4"/>
  <c r="Q13" i="4"/>
  <c r="H13" i="4"/>
  <c r="D13" i="4"/>
  <c r="A13" i="4" s="1"/>
  <c r="C13" i="4"/>
  <c r="T12" i="4"/>
  <c r="S12" i="4"/>
  <c r="R12" i="4"/>
  <c r="Q12" i="4"/>
  <c r="H12" i="4"/>
  <c r="C98" i="3" s="1"/>
  <c r="D12" i="4"/>
  <c r="A12" i="4" s="1"/>
  <c r="C12" i="4"/>
  <c r="T11" i="4"/>
  <c r="S11" i="4"/>
  <c r="R11" i="4"/>
  <c r="Q11" i="4"/>
  <c r="H11" i="4"/>
  <c r="D11" i="4"/>
  <c r="A11" i="4" s="1"/>
  <c r="C11" i="4"/>
  <c r="T10" i="4"/>
  <c r="S10" i="4"/>
  <c r="R10" i="4"/>
  <c r="Q10" i="4"/>
  <c r="H10" i="4"/>
  <c r="D10" i="4"/>
  <c r="A10" i="4" s="1"/>
  <c r="C10" i="4"/>
  <c r="T9" i="4"/>
  <c r="S9" i="4"/>
  <c r="R9" i="4"/>
  <c r="Q9" i="4"/>
  <c r="H9" i="4"/>
  <c r="D9" i="4"/>
  <c r="A9" i="4" s="1"/>
  <c r="C9" i="4"/>
  <c r="T8" i="4"/>
  <c r="S8" i="4"/>
  <c r="R8" i="4"/>
  <c r="Q8" i="4"/>
  <c r="H8" i="4"/>
  <c r="D8" i="4"/>
  <c r="A8" i="4" s="1"/>
  <c r="C8" i="4"/>
  <c r="T7" i="4"/>
  <c r="S7" i="4"/>
  <c r="R7" i="4"/>
  <c r="Q7" i="4"/>
  <c r="H7" i="4"/>
  <c r="C91" i="3" s="1"/>
  <c r="D7" i="4"/>
  <c r="A7" i="4" s="1"/>
  <c r="C7" i="4"/>
  <c r="T6" i="4"/>
  <c r="S6" i="4"/>
  <c r="R6" i="4"/>
  <c r="Q6" i="4"/>
  <c r="H6" i="4"/>
  <c r="D6" i="4"/>
  <c r="A6" i="4" s="1"/>
  <c r="C6" i="4"/>
  <c r="T5" i="4"/>
  <c r="S5" i="4"/>
  <c r="R5" i="4"/>
  <c r="Q5" i="4"/>
  <c r="H5" i="4"/>
  <c r="D5" i="4"/>
  <c r="A5" i="4" s="1"/>
  <c r="C5" i="4"/>
  <c r="T4" i="4"/>
  <c r="S4" i="4"/>
  <c r="R4" i="4"/>
  <c r="Q4" i="4"/>
  <c r="H4" i="4"/>
  <c r="D4" i="4"/>
  <c r="A4" i="4" s="1"/>
  <c r="C4" i="4"/>
  <c r="T3" i="4"/>
  <c r="S3" i="4"/>
  <c r="R3" i="4"/>
  <c r="Q3" i="4"/>
  <c r="H3" i="4"/>
  <c r="C43" i="3" s="1"/>
  <c r="D3" i="4"/>
  <c r="A3" i="4" s="1"/>
  <c r="C3" i="4"/>
  <c r="H2" i="4"/>
  <c r="C2" i="4"/>
  <c r="A2" i="4"/>
  <c r="J98" i="3"/>
  <c r="I98" i="3"/>
  <c r="H98" i="3"/>
  <c r="G98" i="3"/>
  <c r="F98" i="3"/>
  <c r="E98" i="3"/>
  <c r="J97" i="3"/>
  <c r="I97" i="3"/>
  <c r="H97" i="3"/>
  <c r="G97" i="3"/>
  <c r="F97" i="3"/>
  <c r="E97" i="3"/>
  <c r="C97" i="3"/>
  <c r="J96" i="3"/>
  <c r="I96" i="3"/>
  <c r="H96" i="3"/>
  <c r="G96" i="3"/>
  <c r="F96" i="3"/>
  <c r="E96" i="3"/>
  <c r="J95" i="3"/>
  <c r="I95" i="3"/>
  <c r="H95" i="3"/>
  <c r="G95" i="3"/>
  <c r="F95" i="3"/>
  <c r="E95" i="3"/>
  <c r="J94" i="3"/>
  <c r="I94" i="3"/>
  <c r="H94" i="3"/>
  <c r="G94" i="3"/>
  <c r="F94" i="3"/>
  <c r="E94" i="3"/>
  <c r="J93" i="3"/>
  <c r="I93" i="3"/>
  <c r="H93" i="3"/>
  <c r="G93" i="3"/>
  <c r="F93" i="3"/>
  <c r="E93" i="3"/>
  <c r="C93" i="3"/>
  <c r="J92" i="3"/>
  <c r="I92" i="3"/>
  <c r="H92" i="3"/>
  <c r="G92" i="3"/>
  <c r="F92" i="3"/>
  <c r="E92" i="3"/>
  <c r="C92" i="3"/>
  <c r="J91" i="3"/>
  <c r="I91" i="3"/>
  <c r="H91" i="3"/>
  <c r="G91" i="3"/>
  <c r="F91" i="3"/>
  <c r="E91" i="3"/>
  <c r="J90" i="3"/>
  <c r="I90" i="3"/>
  <c r="H90" i="3"/>
  <c r="G90" i="3"/>
  <c r="F90" i="3"/>
  <c r="E90" i="3"/>
  <c r="J89" i="3"/>
  <c r="I89" i="3"/>
  <c r="H89" i="3"/>
  <c r="G89" i="3"/>
  <c r="F89" i="3"/>
  <c r="E89" i="3"/>
  <c r="C89" i="3"/>
  <c r="J88" i="3"/>
  <c r="I88" i="3"/>
  <c r="H88" i="3"/>
  <c r="G88" i="3"/>
  <c r="F88" i="3"/>
  <c r="E88" i="3"/>
  <c r="J87" i="3"/>
  <c r="I87" i="3"/>
  <c r="H87" i="3"/>
  <c r="G87" i="3"/>
  <c r="F87" i="3"/>
  <c r="E87" i="3"/>
  <c r="J86" i="3"/>
  <c r="I86" i="3"/>
  <c r="H86" i="3"/>
  <c r="G86" i="3"/>
  <c r="F86" i="3"/>
  <c r="E86" i="3"/>
  <c r="J85" i="3"/>
  <c r="I85" i="3"/>
  <c r="H85" i="3"/>
  <c r="G85" i="3"/>
  <c r="F85" i="3"/>
  <c r="E85" i="3"/>
  <c r="C85" i="3"/>
  <c r="J84" i="3"/>
  <c r="I84" i="3"/>
  <c r="H84" i="3"/>
  <c r="G84" i="3"/>
  <c r="F84" i="3"/>
  <c r="E84" i="3"/>
  <c r="J83" i="3"/>
  <c r="I83" i="3"/>
  <c r="H83" i="3"/>
  <c r="G83" i="3"/>
  <c r="F83" i="3"/>
  <c r="E83" i="3"/>
  <c r="C83" i="3"/>
  <c r="J82" i="3"/>
  <c r="I82" i="3"/>
  <c r="H82" i="3"/>
  <c r="G82" i="3"/>
  <c r="F82" i="3"/>
  <c r="E82" i="3"/>
  <c r="C82" i="3"/>
  <c r="J81" i="3"/>
  <c r="I81" i="3"/>
  <c r="H81" i="3"/>
  <c r="G81" i="3"/>
  <c r="F81" i="3"/>
  <c r="E81" i="3"/>
  <c r="C81" i="3"/>
  <c r="J80" i="3"/>
  <c r="I80" i="3"/>
  <c r="H80" i="3"/>
  <c r="G80" i="3"/>
  <c r="F80" i="3"/>
  <c r="E80" i="3"/>
  <c r="C80" i="3"/>
  <c r="J79" i="3"/>
  <c r="I79" i="3"/>
  <c r="H79" i="3"/>
  <c r="G79" i="3"/>
  <c r="F79" i="3"/>
  <c r="E79" i="3"/>
  <c r="C79" i="3"/>
  <c r="J78" i="3"/>
  <c r="I78" i="3"/>
  <c r="H78" i="3"/>
  <c r="G78" i="3"/>
  <c r="F78" i="3"/>
  <c r="E78" i="3"/>
  <c r="C78" i="3"/>
  <c r="J77" i="3"/>
  <c r="I77" i="3"/>
  <c r="H77" i="3"/>
  <c r="G77" i="3"/>
  <c r="F77" i="3"/>
  <c r="E77" i="3"/>
  <c r="C77" i="3"/>
  <c r="J76" i="3"/>
  <c r="I76" i="3"/>
  <c r="H76" i="3"/>
  <c r="G76" i="3"/>
  <c r="F76" i="3"/>
  <c r="E76" i="3"/>
  <c r="C76" i="3"/>
  <c r="J75" i="3"/>
  <c r="I75" i="3"/>
  <c r="H75" i="3"/>
  <c r="G75" i="3"/>
  <c r="F75" i="3"/>
  <c r="E75" i="3"/>
  <c r="C75" i="3"/>
  <c r="J74" i="3"/>
  <c r="I74" i="3"/>
  <c r="H74" i="3"/>
  <c r="G74" i="3"/>
  <c r="F74" i="3"/>
  <c r="E74" i="3"/>
  <c r="C74" i="3"/>
  <c r="J73" i="3"/>
  <c r="I73" i="3"/>
  <c r="H73" i="3"/>
  <c r="G73" i="3"/>
  <c r="F73" i="3"/>
  <c r="E73" i="3"/>
  <c r="C73" i="3"/>
  <c r="J72" i="3"/>
  <c r="I72" i="3"/>
  <c r="H72" i="3"/>
  <c r="G72" i="3"/>
  <c r="F72" i="3"/>
  <c r="E72" i="3"/>
  <c r="C72" i="3"/>
  <c r="J71" i="3"/>
  <c r="I71" i="3"/>
  <c r="H71" i="3"/>
  <c r="G71" i="3"/>
  <c r="F71" i="3"/>
  <c r="E71" i="3"/>
  <c r="C71" i="3"/>
  <c r="J70" i="3"/>
  <c r="I70" i="3"/>
  <c r="H70" i="3"/>
  <c r="G70" i="3"/>
  <c r="F70" i="3"/>
  <c r="E70" i="3"/>
  <c r="C70" i="3"/>
  <c r="J69" i="3"/>
  <c r="I69" i="3"/>
  <c r="H69" i="3"/>
  <c r="G69" i="3"/>
  <c r="F69" i="3"/>
  <c r="E69" i="3"/>
  <c r="C69" i="3"/>
  <c r="J68" i="3"/>
  <c r="I68" i="3"/>
  <c r="H68" i="3"/>
  <c r="G68" i="3"/>
  <c r="F68" i="3"/>
  <c r="E68" i="3"/>
  <c r="C68" i="3"/>
  <c r="J67" i="3"/>
  <c r="I67" i="3"/>
  <c r="H67" i="3"/>
  <c r="G67" i="3"/>
  <c r="F67" i="3"/>
  <c r="E67" i="3"/>
  <c r="J66" i="3"/>
  <c r="I66" i="3"/>
  <c r="H66" i="3"/>
  <c r="G66" i="3"/>
  <c r="F66" i="3"/>
  <c r="E66" i="3"/>
  <c r="C66" i="3"/>
  <c r="J65" i="3"/>
  <c r="I65" i="3"/>
  <c r="H65" i="3"/>
  <c r="G65" i="3"/>
  <c r="F65" i="3"/>
  <c r="E65" i="3"/>
  <c r="C65" i="3"/>
  <c r="J64" i="3"/>
  <c r="I64" i="3"/>
  <c r="H64" i="3"/>
  <c r="G64" i="3"/>
  <c r="F64" i="3"/>
  <c r="E64" i="3"/>
  <c r="C64" i="3"/>
  <c r="J63" i="3"/>
  <c r="I63" i="3"/>
  <c r="H63" i="3"/>
  <c r="G63" i="3"/>
  <c r="F63" i="3"/>
  <c r="E63" i="3"/>
  <c r="J62" i="3"/>
  <c r="I62" i="3"/>
  <c r="H62" i="3"/>
  <c r="G62" i="3"/>
  <c r="F62" i="3"/>
  <c r="E62" i="3"/>
  <c r="C62" i="3"/>
  <c r="J61" i="3"/>
  <c r="I61" i="3"/>
  <c r="H61" i="3"/>
  <c r="G61" i="3"/>
  <c r="F61" i="3"/>
  <c r="E61" i="3"/>
  <c r="C61" i="3"/>
  <c r="J60" i="3"/>
  <c r="I60" i="3"/>
  <c r="H60" i="3"/>
  <c r="G60" i="3"/>
  <c r="F60" i="3"/>
  <c r="E60" i="3"/>
  <c r="C60" i="3"/>
  <c r="J59" i="3"/>
  <c r="I59" i="3"/>
  <c r="H59" i="3"/>
  <c r="G59" i="3"/>
  <c r="F59" i="3"/>
  <c r="E59" i="3"/>
  <c r="C59" i="3"/>
  <c r="J58" i="3"/>
  <c r="I58" i="3"/>
  <c r="H58" i="3"/>
  <c r="G58" i="3"/>
  <c r="F58" i="3"/>
  <c r="E58" i="3"/>
  <c r="J57" i="3"/>
  <c r="I57" i="3"/>
  <c r="H57" i="3"/>
  <c r="G57" i="3"/>
  <c r="F57" i="3"/>
  <c r="E57" i="3"/>
  <c r="C57" i="3"/>
  <c r="J56" i="3"/>
  <c r="I56" i="3"/>
  <c r="H56" i="3"/>
  <c r="G56" i="3"/>
  <c r="F56" i="3"/>
  <c r="E56" i="3"/>
  <c r="C56" i="3"/>
  <c r="J55" i="3"/>
  <c r="I55" i="3"/>
  <c r="H55" i="3"/>
  <c r="G55" i="3"/>
  <c r="F55" i="3"/>
  <c r="E55" i="3"/>
  <c r="C55" i="3"/>
  <c r="J54" i="3"/>
  <c r="I54" i="3"/>
  <c r="H54" i="3"/>
  <c r="G54" i="3"/>
  <c r="F54" i="3"/>
  <c r="E54" i="3"/>
  <c r="C54" i="3"/>
  <c r="J53" i="3"/>
  <c r="I53" i="3"/>
  <c r="H53" i="3"/>
  <c r="G53" i="3"/>
  <c r="F53" i="3"/>
  <c r="E53" i="3"/>
  <c r="C53" i="3"/>
  <c r="J52" i="3"/>
  <c r="I52" i="3"/>
  <c r="H52" i="3"/>
  <c r="G52" i="3"/>
  <c r="F52" i="3"/>
  <c r="E52" i="3"/>
  <c r="C52" i="3"/>
  <c r="J51" i="3"/>
  <c r="I51" i="3"/>
  <c r="H51" i="3"/>
  <c r="G51" i="3"/>
  <c r="F51" i="3"/>
  <c r="E51" i="3"/>
  <c r="C51" i="3"/>
  <c r="J50" i="3"/>
  <c r="I50" i="3"/>
  <c r="H50" i="3"/>
  <c r="G50" i="3"/>
  <c r="F50" i="3"/>
  <c r="E50" i="3"/>
  <c r="C50" i="3"/>
  <c r="J49" i="3"/>
  <c r="I49" i="3"/>
  <c r="H49" i="3"/>
  <c r="G49" i="3"/>
  <c r="F49" i="3"/>
  <c r="E49" i="3"/>
  <c r="C49" i="3"/>
  <c r="J48" i="3"/>
  <c r="I48" i="3"/>
  <c r="H48" i="3"/>
  <c r="G48" i="3"/>
  <c r="F48" i="3"/>
  <c r="E48" i="3"/>
  <c r="C48" i="3"/>
  <c r="J47" i="3"/>
  <c r="I47" i="3"/>
  <c r="H47" i="3"/>
  <c r="G47" i="3"/>
  <c r="F47" i="3"/>
  <c r="E47" i="3"/>
  <c r="C47" i="3"/>
  <c r="J46" i="3"/>
  <c r="I46" i="3"/>
  <c r="H46" i="3"/>
  <c r="G46" i="3"/>
  <c r="F46" i="3"/>
  <c r="E46" i="3"/>
  <c r="C46" i="3"/>
  <c r="J45" i="3"/>
  <c r="I45" i="3"/>
  <c r="H45" i="3"/>
  <c r="G45" i="3"/>
  <c r="F45" i="3"/>
  <c r="E45" i="3"/>
  <c r="C45" i="3"/>
  <c r="J44" i="3"/>
  <c r="I44" i="3"/>
  <c r="H44" i="3"/>
  <c r="G44" i="3"/>
  <c r="F44" i="3"/>
  <c r="E44" i="3"/>
  <c r="C44" i="3"/>
  <c r="J43" i="3"/>
  <c r="I43" i="3"/>
  <c r="H43" i="3"/>
  <c r="G43" i="3"/>
  <c r="F43" i="3"/>
  <c r="E43" i="3"/>
  <c r="J42" i="3"/>
  <c r="I42" i="3"/>
  <c r="H42" i="3"/>
  <c r="G42" i="3"/>
  <c r="F42" i="3"/>
  <c r="E42" i="3"/>
  <c r="C42" i="3"/>
  <c r="J41" i="3"/>
  <c r="I41" i="3"/>
  <c r="H41" i="3"/>
  <c r="G41" i="3"/>
  <c r="F41" i="3"/>
  <c r="E41" i="3"/>
  <c r="C41" i="3"/>
  <c r="J40" i="3"/>
  <c r="I40" i="3"/>
  <c r="H40" i="3"/>
  <c r="G40" i="3"/>
  <c r="F40" i="3"/>
  <c r="E40" i="3"/>
  <c r="C40" i="3"/>
  <c r="J39" i="3"/>
  <c r="I39" i="3"/>
  <c r="H39" i="3"/>
  <c r="G39" i="3"/>
  <c r="F39" i="3"/>
  <c r="E39" i="3"/>
  <c r="C39" i="3"/>
  <c r="J38" i="3"/>
  <c r="I38" i="3"/>
  <c r="H38" i="3"/>
  <c r="G38" i="3"/>
  <c r="F38" i="3"/>
  <c r="E38" i="3"/>
  <c r="C38" i="3"/>
  <c r="J37" i="3"/>
  <c r="I37" i="3"/>
  <c r="H37" i="3"/>
  <c r="G37" i="3"/>
  <c r="F37" i="3"/>
  <c r="E37" i="3"/>
  <c r="C37" i="3"/>
  <c r="J36" i="3"/>
  <c r="I36" i="3"/>
  <c r="H36" i="3"/>
  <c r="G36" i="3"/>
  <c r="F36" i="3"/>
  <c r="E36" i="3"/>
  <c r="C36" i="3"/>
  <c r="J35" i="3"/>
  <c r="I35" i="3"/>
  <c r="H35" i="3"/>
  <c r="G35" i="3"/>
  <c r="F35" i="3"/>
  <c r="E35" i="3"/>
  <c r="C35" i="3"/>
  <c r="J34" i="3"/>
  <c r="I34" i="3"/>
  <c r="H34" i="3"/>
  <c r="G34" i="3"/>
  <c r="F34" i="3"/>
  <c r="E34" i="3"/>
  <c r="C34" i="3"/>
  <c r="J33" i="3"/>
  <c r="I33" i="3"/>
  <c r="H33" i="3"/>
  <c r="G33" i="3"/>
  <c r="F33" i="3"/>
  <c r="E33" i="3"/>
  <c r="C33" i="3"/>
  <c r="J32" i="3"/>
  <c r="I32" i="3"/>
  <c r="H32" i="3"/>
  <c r="G32" i="3"/>
  <c r="F32" i="3"/>
  <c r="E32" i="3"/>
  <c r="C32" i="3"/>
  <c r="J31" i="3"/>
  <c r="I31" i="3"/>
  <c r="H31" i="3"/>
  <c r="G31" i="3"/>
  <c r="F31" i="3"/>
  <c r="E31" i="3"/>
  <c r="C31" i="3"/>
  <c r="J30" i="3"/>
  <c r="I30" i="3"/>
  <c r="H30" i="3"/>
  <c r="G30" i="3"/>
  <c r="F30" i="3"/>
  <c r="E30" i="3"/>
  <c r="C30" i="3"/>
  <c r="J29" i="3"/>
  <c r="I29" i="3"/>
  <c r="H29" i="3"/>
  <c r="G29" i="3"/>
  <c r="F29" i="3"/>
  <c r="E29" i="3"/>
  <c r="C29" i="3"/>
  <c r="J28" i="3"/>
  <c r="I28" i="3"/>
  <c r="H28" i="3"/>
  <c r="G28" i="3"/>
  <c r="F28" i="3"/>
  <c r="E28" i="3"/>
  <c r="C28" i="3"/>
  <c r="J27" i="3"/>
  <c r="I27" i="3"/>
  <c r="H27" i="3"/>
  <c r="G27" i="3"/>
  <c r="F27" i="3"/>
  <c r="E27" i="3"/>
  <c r="C27" i="3"/>
  <c r="J26" i="3"/>
  <c r="I26" i="3"/>
  <c r="H26" i="3"/>
  <c r="G26" i="3"/>
  <c r="F26" i="3"/>
  <c r="E26" i="3"/>
  <c r="C26" i="3"/>
  <c r="J25" i="3"/>
  <c r="I25" i="3"/>
  <c r="H25" i="3"/>
  <c r="G25" i="3"/>
  <c r="F25" i="3"/>
  <c r="E25" i="3"/>
  <c r="C25" i="3"/>
  <c r="J24" i="3"/>
  <c r="I24" i="3"/>
  <c r="H24" i="3"/>
  <c r="G24" i="3"/>
  <c r="F24" i="3"/>
  <c r="E24" i="3"/>
  <c r="C24" i="3"/>
  <c r="J23" i="3"/>
  <c r="I23" i="3"/>
  <c r="H23" i="3"/>
  <c r="G23" i="3"/>
  <c r="F23" i="3"/>
  <c r="E23" i="3"/>
  <c r="C23" i="3"/>
  <c r="J22" i="3"/>
  <c r="I22" i="3"/>
  <c r="H22" i="3"/>
  <c r="G22" i="3"/>
  <c r="F22" i="3"/>
  <c r="E22" i="3"/>
  <c r="C22" i="3"/>
  <c r="J21" i="3"/>
  <c r="I21" i="3"/>
  <c r="H21" i="3"/>
  <c r="G21" i="3"/>
  <c r="F21" i="3"/>
  <c r="E21" i="3"/>
  <c r="C21" i="3"/>
  <c r="J20" i="3"/>
  <c r="I20" i="3"/>
  <c r="H20" i="3"/>
  <c r="G20" i="3"/>
  <c r="F20" i="3"/>
  <c r="E20" i="3"/>
  <c r="C20" i="3"/>
  <c r="J19" i="3"/>
  <c r="I19" i="3"/>
  <c r="H19" i="3"/>
  <c r="G19" i="3"/>
  <c r="F19" i="3"/>
  <c r="E19" i="3"/>
  <c r="C19" i="3"/>
  <c r="J18" i="3"/>
  <c r="I18" i="3"/>
  <c r="H18" i="3"/>
  <c r="G18" i="3"/>
  <c r="F18" i="3"/>
  <c r="E18" i="3"/>
  <c r="C18" i="3"/>
  <c r="J17" i="3"/>
  <c r="I17" i="3"/>
  <c r="H17" i="3"/>
  <c r="G17" i="3"/>
  <c r="F17" i="3"/>
  <c r="E17" i="3"/>
  <c r="C17" i="3"/>
  <c r="J16" i="3"/>
  <c r="I16" i="3"/>
  <c r="H16" i="3"/>
  <c r="G16" i="3"/>
  <c r="F16" i="3"/>
  <c r="E16" i="3"/>
  <c r="C16" i="3"/>
  <c r="J15" i="3"/>
  <c r="I15" i="3"/>
  <c r="H15" i="3"/>
  <c r="G15" i="3"/>
  <c r="F15" i="3"/>
  <c r="E15" i="3"/>
  <c r="C15" i="3"/>
  <c r="J14" i="3"/>
  <c r="I14" i="3"/>
  <c r="H14" i="3"/>
  <c r="G14" i="3"/>
  <c r="F14" i="3"/>
  <c r="E14" i="3"/>
  <c r="C14" i="3"/>
  <c r="J13" i="3"/>
  <c r="I13" i="3"/>
  <c r="H13" i="3"/>
  <c r="G13" i="3"/>
  <c r="F13" i="3"/>
  <c r="E13" i="3"/>
  <c r="C13" i="3"/>
  <c r="J12" i="3"/>
  <c r="I12" i="3"/>
  <c r="H12" i="3"/>
  <c r="G12" i="3"/>
  <c r="F12" i="3"/>
  <c r="E12" i="3"/>
  <c r="C12" i="3"/>
  <c r="J11" i="3"/>
  <c r="I11" i="3"/>
  <c r="H11" i="3"/>
  <c r="G11" i="3"/>
  <c r="F11" i="3"/>
  <c r="E11" i="3"/>
  <c r="C11" i="3"/>
  <c r="J10" i="3"/>
  <c r="I10" i="3"/>
  <c r="H10" i="3"/>
  <c r="G10" i="3"/>
  <c r="F10" i="3"/>
  <c r="E10" i="3"/>
  <c r="C10" i="3"/>
  <c r="J9" i="3"/>
  <c r="I9" i="3"/>
  <c r="H9" i="3"/>
  <c r="G9" i="3"/>
  <c r="F9" i="3"/>
  <c r="E9" i="3"/>
  <c r="C9" i="3"/>
  <c r="J8" i="3"/>
  <c r="I8" i="3"/>
  <c r="H8" i="3"/>
  <c r="G8" i="3"/>
  <c r="F8" i="3"/>
  <c r="E8" i="3"/>
  <c r="C8" i="3"/>
  <c r="J7" i="3"/>
  <c r="I7" i="3"/>
  <c r="H7" i="3"/>
  <c r="G7" i="3"/>
  <c r="F7" i="3"/>
  <c r="E7" i="3"/>
  <c r="C7" i="3"/>
  <c r="J6" i="3"/>
  <c r="I6" i="3"/>
  <c r="H6" i="3"/>
  <c r="G6" i="3"/>
  <c r="F6" i="3"/>
  <c r="E6" i="3"/>
  <c r="C6" i="3"/>
  <c r="J5" i="3"/>
  <c r="I5" i="3"/>
  <c r="H5" i="3"/>
  <c r="G5" i="3"/>
  <c r="F5" i="3"/>
  <c r="E5" i="3"/>
  <c r="C5" i="3"/>
  <c r="J4" i="3"/>
  <c r="I4" i="3"/>
  <c r="H4" i="3"/>
  <c r="G4" i="3"/>
  <c r="F4" i="3"/>
  <c r="E4" i="3"/>
  <c r="C4" i="3"/>
  <c r="J3" i="3"/>
  <c r="I3" i="3"/>
  <c r="H3" i="3"/>
  <c r="G3" i="3"/>
  <c r="F3" i="3"/>
  <c r="E3" i="3"/>
  <c r="C3" i="3"/>
  <c r="J2" i="3"/>
  <c r="I2" i="3"/>
  <c r="H2" i="3"/>
  <c r="G2" i="3"/>
  <c r="F2" i="3"/>
  <c r="E2" i="3"/>
  <c r="C2" i="3"/>
  <c r="N98" i="2"/>
  <c r="J98" i="2"/>
  <c r="H98" i="2"/>
  <c r="N97" i="2"/>
  <c r="J97" i="2"/>
  <c r="H97" i="2"/>
  <c r="N96" i="2"/>
  <c r="J96" i="2"/>
  <c r="H96" i="2"/>
  <c r="N95" i="2"/>
  <c r="J95" i="2"/>
  <c r="H95" i="2"/>
  <c r="N94" i="2"/>
  <c r="J94" i="2"/>
  <c r="H94" i="2"/>
  <c r="N93" i="2"/>
  <c r="J93" i="2"/>
  <c r="H93" i="2"/>
  <c r="N92" i="2"/>
  <c r="J92" i="2"/>
  <c r="H92" i="2"/>
  <c r="N91" i="2"/>
  <c r="J91" i="2"/>
  <c r="H91" i="2"/>
  <c r="N90" i="2"/>
  <c r="J90" i="2"/>
  <c r="H90" i="2"/>
  <c r="N89" i="2"/>
  <c r="J89" i="2"/>
  <c r="H89" i="2"/>
  <c r="N88" i="2"/>
  <c r="J88" i="2"/>
  <c r="H88" i="2"/>
  <c r="N87" i="2"/>
  <c r="J87" i="2"/>
  <c r="H87" i="2"/>
  <c r="N86" i="2"/>
  <c r="J86" i="2"/>
  <c r="H86" i="2"/>
  <c r="N85" i="2"/>
  <c r="J85" i="2"/>
  <c r="H85" i="2"/>
  <c r="N84" i="2"/>
  <c r="J84" i="2"/>
  <c r="H84" i="2"/>
  <c r="N83" i="2"/>
  <c r="J83" i="2"/>
  <c r="H83" i="2"/>
  <c r="N82" i="2"/>
  <c r="J82" i="2"/>
  <c r="H82" i="2"/>
  <c r="N81" i="2"/>
  <c r="J81" i="2"/>
  <c r="H81" i="2"/>
  <c r="N80" i="2"/>
  <c r="J80" i="2"/>
  <c r="H80" i="2"/>
  <c r="N79" i="2"/>
  <c r="J79" i="2"/>
  <c r="H79" i="2"/>
  <c r="N78" i="2"/>
  <c r="J78" i="2"/>
  <c r="H78" i="2"/>
  <c r="N77" i="2"/>
  <c r="J77" i="2"/>
  <c r="H77" i="2"/>
  <c r="N76" i="2"/>
  <c r="J76" i="2"/>
  <c r="H76" i="2"/>
  <c r="N75" i="2"/>
  <c r="J75" i="2"/>
  <c r="H75" i="2"/>
  <c r="N74" i="2"/>
  <c r="J74" i="2"/>
  <c r="H74" i="2"/>
  <c r="N73" i="2"/>
  <c r="J73" i="2"/>
  <c r="H73" i="2"/>
  <c r="N72" i="2"/>
  <c r="J72" i="2"/>
  <c r="H72" i="2"/>
  <c r="N71" i="2"/>
  <c r="J71" i="2"/>
  <c r="H71" i="2"/>
  <c r="N70" i="2"/>
  <c r="J70" i="2"/>
  <c r="H70" i="2"/>
  <c r="N69" i="2"/>
  <c r="J69" i="2"/>
  <c r="H69" i="2"/>
  <c r="N68" i="2"/>
  <c r="J68" i="2"/>
  <c r="H68" i="2"/>
  <c r="N67" i="2"/>
  <c r="J67" i="2"/>
  <c r="H67" i="2"/>
  <c r="N66" i="2"/>
  <c r="J66" i="2"/>
  <c r="H66" i="2"/>
  <c r="N65" i="2"/>
  <c r="J65" i="2"/>
  <c r="H65" i="2"/>
  <c r="N64" i="2"/>
  <c r="J64" i="2"/>
  <c r="H64" i="2"/>
  <c r="N63" i="2"/>
  <c r="J63" i="2"/>
  <c r="H63" i="2"/>
  <c r="N62" i="2"/>
  <c r="J62" i="2"/>
  <c r="H62" i="2"/>
  <c r="N61" i="2"/>
  <c r="J61" i="2"/>
  <c r="H61" i="2"/>
  <c r="N60" i="2"/>
  <c r="J60" i="2"/>
  <c r="H60" i="2"/>
  <c r="N59" i="2"/>
  <c r="J59" i="2"/>
  <c r="H59" i="2"/>
  <c r="N58" i="2"/>
  <c r="J58" i="2"/>
  <c r="H58" i="2"/>
  <c r="N57" i="2"/>
  <c r="J57" i="2"/>
  <c r="H57" i="2"/>
  <c r="N56" i="2"/>
  <c r="J56" i="2"/>
  <c r="H56" i="2"/>
  <c r="G56" i="2"/>
  <c r="N55" i="2"/>
  <c r="J55" i="2"/>
  <c r="H55" i="2"/>
  <c r="N54" i="2"/>
  <c r="J54" i="2"/>
  <c r="H54" i="2"/>
  <c r="N53" i="2"/>
  <c r="J53" i="2"/>
  <c r="H53" i="2"/>
  <c r="N52" i="2"/>
  <c r="J52" i="2"/>
  <c r="H52" i="2"/>
  <c r="N51" i="2"/>
  <c r="J51" i="2"/>
  <c r="H51" i="2"/>
  <c r="N50" i="2"/>
  <c r="J50" i="2"/>
  <c r="H50" i="2"/>
  <c r="N49" i="2"/>
  <c r="J49" i="2"/>
  <c r="H49" i="2"/>
  <c r="N48" i="2"/>
  <c r="J48" i="2"/>
  <c r="H48" i="2"/>
  <c r="N47" i="2"/>
  <c r="J47" i="2"/>
  <c r="H47" i="2"/>
  <c r="N46" i="2"/>
  <c r="J46" i="2"/>
  <c r="H46" i="2"/>
  <c r="N45" i="2"/>
  <c r="J45" i="2"/>
  <c r="H45" i="2"/>
  <c r="N44" i="2"/>
  <c r="J44" i="2"/>
  <c r="H44" i="2"/>
  <c r="N43" i="2"/>
  <c r="J43" i="2"/>
  <c r="H43" i="2"/>
  <c r="N42" i="2"/>
  <c r="J42" i="2"/>
  <c r="H42" i="2"/>
  <c r="N41" i="2"/>
  <c r="J41" i="2"/>
  <c r="H41" i="2"/>
  <c r="N40" i="2"/>
  <c r="J40" i="2"/>
  <c r="H40" i="2"/>
  <c r="N39" i="2"/>
  <c r="J39" i="2"/>
  <c r="H39" i="2"/>
  <c r="N38" i="2"/>
  <c r="J38" i="2"/>
  <c r="H38" i="2"/>
  <c r="N37" i="2"/>
  <c r="J37" i="2"/>
  <c r="H37" i="2"/>
  <c r="N36" i="2"/>
  <c r="J36" i="2"/>
  <c r="H36" i="2"/>
  <c r="N35" i="2"/>
  <c r="J35" i="2"/>
  <c r="H35" i="2"/>
  <c r="N34" i="2"/>
  <c r="J34" i="2"/>
  <c r="H34" i="2"/>
  <c r="N33" i="2"/>
  <c r="J33" i="2"/>
  <c r="H33" i="2"/>
  <c r="N32" i="2"/>
  <c r="J32" i="2"/>
  <c r="H32" i="2"/>
  <c r="N31" i="2"/>
  <c r="J31" i="2"/>
  <c r="H31" i="2"/>
  <c r="N30" i="2"/>
  <c r="J30" i="2"/>
  <c r="H30" i="2"/>
  <c r="N29" i="2"/>
  <c r="J29" i="2"/>
  <c r="H29" i="2"/>
  <c r="N28" i="2"/>
  <c r="J28" i="2"/>
  <c r="H28" i="2"/>
  <c r="N27" i="2"/>
  <c r="J27" i="2"/>
  <c r="H27" i="2"/>
  <c r="E27" i="2"/>
  <c r="N26" i="2"/>
  <c r="J26" i="2"/>
  <c r="H26" i="2"/>
  <c r="N25" i="2"/>
  <c r="J25" i="2"/>
  <c r="H25" i="2"/>
  <c r="N24" i="2"/>
  <c r="J24" i="2"/>
  <c r="H24" i="2"/>
  <c r="N23" i="2"/>
  <c r="J23" i="2"/>
  <c r="H23" i="2"/>
  <c r="N22" i="2"/>
  <c r="J22" i="2"/>
  <c r="H22" i="2"/>
  <c r="N21" i="2"/>
  <c r="J21" i="2"/>
  <c r="H21" i="2"/>
  <c r="N20" i="2"/>
  <c r="J20" i="2"/>
  <c r="H20" i="2"/>
  <c r="N19" i="2"/>
  <c r="J19" i="2"/>
  <c r="H19" i="2"/>
  <c r="N18" i="2"/>
  <c r="J18" i="2"/>
  <c r="H18" i="2"/>
  <c r="N17" i="2"/>
  <c r="J17" i="2"/>
  <c r="H17" i="2"/>
  <c r="N16" i="2"/>
  <c r="J16" i="2"/>
  <c r="H16" i="2"/>
  <c r="N15" i="2"/>
  <c r="J15" i="2"/>
  <c r="H15" i="2"/>
  <c r="N14" i="2"/>
  <c r="J14" i="2"/>
  <c r="H14" i="2"/>
  <c r="N13" i="2"/>
  <c r="J13" i="2"/>
  <c r="H13" i="2"/>
  <c r="N12" i="2"/>
  <c r="J12" i="2"/>
  <c r="H12" i="2"/>
  <c r="N11" i="2"/>
  <c r="J11" i="2"/>
  <c r="H11" i="2"/>
  <c r="N10" i="2"/>
  <c r="J10" i="2"/>
  <c r="H10" i="2"/>
  <c r="N9" i="2"/>
  <c r="J9" i="2"/>
  <c r="H9" i="2"/>
  <c r="N8" i="2"/>
  <c r="J8" i="2"/>
  <c r="H8" i="2"/>
  <c r="N7" i="2"/>
  <c r="J7" i="2"/>
  <c r="H7" i="2"/>
  <c r="N6" i="2"/>
  <c r="J6" i="2"/>
  <c r="H6" i="2"/>
  <c r="N5" i="2"/>
  <c r="J5" i="2"/>
  <c r="H5" i="2"/>
  <c r="N4" i="2"/>
  <c r="J4" i="2"/>
  <c r="H4" i="2"/>
  <c r="N3" i="2"/>
  <c r="J3" i="2"/>
  <c r="H3" i="2"/>
  <c r="N2" i="2"/>
  <c r="J2" i="2"/>
  <c r="H2" i="2"/>
  <c r="B17" i="1"/>
  <c r="O20" i="1" s="1"/>
  <c r="B5" i="1"/>
  <c r="Y8" i="1" s="1"/>
  <c r="V8" i="1" l="1"/>
  <c r="S8" i="1"/>
  <c r="W8" i="1"/>
  <c r="T8" i="1"/>
  <c r="X8" i="1"/>
  <c r="U8" i="1"/>
  <c r="E98" i="2"/>
  <c r="E94" i="2"/>
  <c r="E90" i="2"/>
  <c r="E86" i="2"/>
  <c r="E82" i="2"/>
  <c r="E78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10" i="2"/>
  <c r="E6" i="2"/>
  <c r="E2" i="2"/>
  <c r="E97" i="2"/>
  <c r="E93" i="2"/>
  <c r="E89" i="2"/>
  <c r="E85" i="2"/>
  <c r="E81" i="2"/>
  <c r="E77" i="2"/>
  <c r="E73" i="2"/>
  <c r="E69" i="2"/>
  <c r="E65" i="2"/>
  <c r="E61" i="2"/>
  <c r="E57" i="2"/>
  <c r="E53" i="2"/>
  <c r="E49" i="2"/>
  <c r="E45" i="2"/>
  <c r="E41" i="2"/>
  <c r="E37" i="2"/>
  <c r="E33" i="2"/>
  <c r="E29" i="2"/>
  <c r="E25" i="2"/>
  <c r="E21" i="2"/>
  <c r="E17" i="2"/>
  <c r="E13" i="2"/>
  <c r="E9" i="2"/>
  <c r="E5" i="2"/>
  <c r="E96" i="2"/>
  <c r="E92" i="2"/>
  <c r="E88" i="2"/>
  <c r="E84" i="2"/>
  <c r="E80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12" i="2"/>
  <c r="E8" i="2"/>
  <c r="E4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E39" i="2"/>
  <c r="E35" i="2"/>
  <c r="E31" i="2"/>
  <c r="E23" i="2"/>
  <c r="E19" i="2"/>
  <c r="E15" i="2"/>
  <c r="E11" i="2"/>
  <c r="E7" i="2"/>
  <c r="E3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G5" i="2"/>
  <c r="G96" i="2"/>
  <c r="G92" i="2"/>
  <c r="G88" i="2"/>
  <c r="G84" i="2"/>
  <c r="G80" i="2"/>
  <c r="G76" i="2"/>
  <c r="G72" i="2"/>
  <c r="G68" i="2"/>
  <c r="G64" i="2"/>
  <c r="G60" i="2"/>
  <c r="G52" i="2"/>
  <c r="G48" i="2"/>
  <c r="G44" i="2"/>
  <c r="G40" i="2"/>
  <c r="G36" i="2"/>
  <c r="G32" i="2"/>
  <c r="G28" i="2"/>
  <c r="G24" i="2"/>
  <c r="G20" i="2"/>
  <c r="G16" i="2"/>
  <c r="G12" i="2"/>
  <c r="G8" i="2"/>
  <c r="G4" i="2"/>
  <c r="G2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3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D8" i="1"/>
  <c r="H8" i="1"/>
  <c r="L8" i="1"/>
  <c r="P8" i="1"/>
  <c r="D20" i="1"/>
  <c r="H20" i="1"/>
  <c r="L20" i="1"/>
  <c r="A8" i="1"/>
  <c r="E8" i="1"/>
  <c r="I8" i="1"/>
  <c r="M8" i="1"/>
  <c r="Q8" i="1"/>
  <c r="A20" i="1"/>
  <c r="E20" i="1"/>
  <c r="I20" i="1"/>
  <c r="M20" i="1"/>
  <c r="B8" i="1"/>
  <c r="F8" i="1"/>
  <c r="J8" i="1"/>
  <c r="N8" i="1"/>
  <c r="R8" i="1"/>
  <c r="B20" i="1"/>
  <c r="F20" i="1"/>
  <c r="J20" i="1"/>
  <c r="N20" i="1"/>
  <c r="C8" i="1"/>
  <c r="G8" i="1"/>
  <c r="K8" i="1"/>
  <c r="O8" i="1"/>
  <c r="C20" i="1"/>
  <c r="G20" i="1"/>
  <c r="K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<sst xmlns="http://schemas.openxmlformats.org/spreadsheetml/2006/main" count="5115" uniqueCount="2099">
  <si>
    <t>ID Search</t>
  </si>
  <si>
    <t>ID:</t>
  </si>
  <si>
    <t>RE1755</t>
  </si>
  <si>
    <t>a</t>
  </si>
  <si>
    <t>ID</t>
  </si>
  <si>
    <t>Set-ID</t>
  </si>
  <si>
    <t>Title</t>
  </si>
  <si>
    <t>Additional Information</t>
  </si>
  <si>
    <t>Notes</t>
  </si>
  <si>
    <t>Figured Bass Editor</t>
  </si>
  <si>
    <t>Key 1.1</t>
  </si>
  <si>
    <t>Key 1.2</t>
  </si>
  <si>
    <t>Key 2.1</t>
  </si>
  <si>
    <t>Key 2.2</t>
  </si>
  <si>
    <t>Composer</t>
  </si>
  <si>
    <t>Choral book</t>
  </si>
  <si>
    <t>Place</t>
  </si>
  <si>
    <t>Year</t>
  </si>
  <si>
    <t>Page(s)</t>
  </si>
  <si>
    <t>Alternative Title</t>
  </si>
  <si>
    <t>SID Search</t>
  </si>
  <si>
    <t>SID:</t>
  </si>
  <si>
    <t>SID</t>
  </si>
  <si>
    <t>Title (?)</t>
  </si>
  <si>
    <t>Zahn</t>
  </si>
  <si>
    <t>Zahn Year</t>
  </si>
  <si>
    <t>Apel</t>
  </si>
  <si>
    <t>Apel2</t>
  </si>
  <si>
    <t>Hassler</t>
  </si>
  <si>
    <t>Kittel</t>
  </si>
  <si>
    <t>Kittel2</t>
  </si>
  <si>
    <t>Rein</t>
  </si>
  <si>
    <t>Rein2</t>
  </si>
  <si>
    <t>Speer</t>
  </si>
  <si>
    <t>Weimar</t>
  </si>
  <si>
    <t>Zinck</t>
  </si>
  <si>
    <t>SID001</t>
  </si>
  <si>
    <t>Ach Gott und Herr</t>
  </si>
  <si>
    <t>II, 2051, Ch. Peter 1655</t>
  </si>
  <si>
    <t>SID002</t>
  </si>
  <si>
    <t>Ach Gott vom Himmel</t>
  </si>
  <si>
    <t>III, 4431, Erf. Enchiridion 1524</t>
  </si>
  <si>
    <t>SID003</t>
  </si>
  <si>
    <t>Ach was soll ich Sünder machen</t>
  </si>
  <si>
    <t>II, 3573b, 1661, Stralsund 1665</t>
  </si>
  <si>
    <t>SID004</t>
  </si>
  <si>
    <t>Allein Gott in der Höh' sei Ehr</t>
  </si>
  <si>
    <t>III, 4457, Schumann 1539</t>
  </si>
  <si>
    <t>SID005</t>
  </si>
  <si>
    <t>Allein zu dir Herr Jesu Christ</t>
  </si>
  <si>
    <t>IV, 7292b, Babst 1545</t>
  </si>
  <si>
    <t>SID006</t>
  </si>
  <si>
    <t>Aus meines Herzens Grunde</t>
  </si>
  <si>
    <t>III, 5269e, Bodenschatz 1608</t>
  </si>
  <si>
    <t>SID007</t>
  </si>
  <si>
    <t>Aus tiefer Not</t>
  </si>
  <si>
    <t>III, 4438b, Straßburg 1559</t>
  </si>
  <si>
    <t>heute "Aus tiefer Not II"</t>
  </si>
  <si>
    <t>SID008</t>
  </si>
  <si>
    <t>Befiehl du deine Wege</t>
  </si>
  <si>
    <t>III, 5385a, Hassler 1601</t>
  </si>
  <si>
    <t>Herzlich thut mich verlangen</t>
  </si>
  <si>
    <t>SID009</t>
  </si>
  <si>
    <t>Christ fuhr gen Himmel</t>
  </si>
  <si>
    <t>V, 8586, Spangenberg 1545</t>
  </si>
  <si>
    <t>SID010</t>
  </si>
  <si>
    <t>Christ ist erstanden</t>
  </si>
  <si>
    <t>V, 8584, Klug 1535</t>
  </si>
  <si>
    <t>SID011</t>
  </si>
  <si>
    <t>Christ lag in Todesbanden</t>
  </si>
  <si>
    <t>IV, 7012a, Walter 1524</t>
  </si>
  <si>
    <t>SID012</t>
  </si>
  <si>
    <t>Christ unser Herr zum Jordan</t>
  </si>
  <si>
    <t>IV, 7246, Walter 1524</t>
  </si>
  <si>
    <t>SID013</t>
  </si>
  <si>
    <t>Christus der ist mein Leben</t>
  </si>
  <si>
    <t>I, 132, Vulpius 1609</t>
  </si>
  <si>
    <t>SID014</t>
  </si>
  <si>
    <t>Christus der uns selig macht</t>
  </si>
  <si>
    <t>IV, 6283b, Calvisius 1598</t>
  </si>
  <si>
    <t>SID015</t>
  </si>
  <si>
    <t>Die Tugend wird durchs Kreuz</t>
  </si>
  <si>
    <t>III, 6009, Freylinghausen 1704</t>
  </si>
  <si>
    <t>SID016</t>
  </si>
  <si>
    <t>Dies sind die heil'gen zehn Gebot'</t>
  </si>
  <si>
    <t>I, 1951, Erf. Enchiridion 1524</t>
  </si>
  <si>
    <t>SID017</t>
  </si>
  <si>
    <t>Durch Adams Fall ist ganz</t>
  </si>
  <si>
    <t>IV, 7549, Klug 1535</t>
  </si>
  <si>
    <t>SID018</t>
  </si>
  <si>
    <t>Ein feste Burg</t>
  </si>
  <si>
    <t>IV, 7377d, König 1738</t>
  </si>
  <si>
    <t>SID019</t>
  </si>
  <si>
    <t>Ein Kindelein so löbelich</t>
  </si>
  <si>
    <t>IV, 7870, Klug 1535</t>
  </si>
  <si>
    <t>Der Tag der ist so freudenreich</t>
  </si>
  <si>
    <t>SID020</t>
  </si>
  <si>
    <t>Ein Lämmlein geht</t>
  </si>
  <si>
    <t>IV, 7663, Straßburg 1526</t>
  </si>
  <si>
    <t>An Wasserflüssen Babylon</t>
  </si>
  <si>
    <t>SID021</t>
  </si>
  <si>
    <t>Erbarm dich mein</t>
  </si>
  <si>
    <t>III, 5851, Walter 1524</t>
  </si>
  <si>
    <t>SID022</t>
  </si>
  <si>
    <t>Erhalt' uns Herr bei deinem Wort</t>
  </si>
  <si>
    <t>I, 350b, Babst 1545</t>
  </si>
  <si>
    <t>SID023</t>
  </si>
  <si>
    <t>Ermunt're dich mein schwacher Geist</t>
  </si>
  <si>
    <t>III, 5741a, Schop 1641</t>
  </si>
  <si>
    <t>SID024</t>
  </si>
  <si>
    <t>Erschienen ist der herrlich Tag</t>
  </si>
  <si>
    <t>I, 1743, N. Hermann 1560</t>
  </si>
  <si>
    <t>SID025</t>
  </si>
  <si>
    <t>Es ist das Heil uns kommen her</t>
  </si>
  <si>
    <t>III, 4430, 1524</t>
  </si>
  <si>
    <t>SID026</t>
  </si>
  <si>
    <t>Es ist gewißlich an der Zeit</t>
  </si>
  <si>
    <t>III, 4429a, Klug 1535</t>
  </si>
  <si>
    <t>SID027</t>
  </si>
  <si>
    <t>Es spricht der Unweisen Mund wohl</t>
  </si>
  <si>
    <t>III, 4436, Walter 1524</t>
  </si>
  <si>
    <t>SID028</t>
  </si>
  <si>
    <t>Es wollt uns Gott genädig sein</t>
  </si>
  <si>
    <t>IV, 7247, Straßburg 1525</t>
  </si>
  <si>
    <t>SID029</t>
  </si>
  <si>
    <t>Freu dich sehr o meine Seele</t>
  </si>
  <si>
    <t>IV, 6543, Görlitz 1613</t>
  </si>
  <si>
    <t>SID030</t>
  </si>
  <si>
    <t>Gelobet seist du Jesu Christ</t>
  </si>
  <si>
    <t>I, 1947, Walter 1524</t>
  </si>
  <si>
    <t>SID031</t>
  </si>
  <si>
    <t>Gott der Vater wohn uns bei</t>
  </si>
  <si>
    <t>V, 8507, Walter 1524</t>
  </si>
  <si>
    <t>SID032</t>
  </si>
  <si>
    <t>Gott des Himmels</t>
  </si>
  <si>
    <t>II, 3614a, H. Albert 1642</t>
  </si>
  <si>
    <t>SID033</t>
  </si>
  <si>
    <t>Herr Christ der ein'ge Gottsohn</t>
  </si>
  <si>
    <t>III, 4297a, Enchiridion 1524</t>
  </si>
  <si>
    <t>SID034</t>
  </si>
  <si>
    <t>Herr Gott dich loben wir</t>
  </si>
  <si>
    <t>V, 8652, Babst 1545</t>
  </si>
  <si>
    <t>SID035</t>
  </si>
  <si>
    <t>Herr Jesu Christ dich zu uns wend'</t>
  </si>
  <si>
    <t>I, 624, Görlitz 1648</t>
  </si>
  <si>
    <t>SID036</t>
  </si>
  <si>
    <t>Herr Jesu Christ meins Lebens Licht</t>
  </si>
  <si>
    <t>I, 533b, Dresden 1656</t>
  </si>
  <si>
    <t>SID037</t>
  </si>
  <si>
    <t>Herr Jesu Christ, du höchstes Gut</t>
  </si>
  <si>
    <t>III, 4489, Scheidt 1650</t>
  </si>
  <si>
    <t>SID038</t>
  </si>
  <si>
    <t>Herzlich lieb hab ich dich o Herr</t>
  </si>
  <si>
    <t>V, 8326, P. Reinigius 1587</t>
  </si>
  <si>
    <t>SID039</t>
  </si>
  <si>
    <t>Ich dank dir schon durch deinen Sohn</t>
  </si>
  <si>
    <t>I, 247b, Praetorius 1610</t>
  </si>
  <si>
    <t>SID040</t>
  </si>
  <si>
    <t>Ich hab mein Sach' Gott heimgestellt</t>
  </si>
  <si>
    <t>I, 1678, Rhau 1589</t>
  </si>
  <si>
    <t>SID041</t>
  </si>
  <si>
    <t>Ich ruf' zu dir Herr Jesu Christ</t>
  </si>
  <si>
    <t>IV, 7400, Klug 1535</t>
  </si>
  <si>
    <t>SID042</t>
  </si>
  <si>
    <t>In dich hab' ich gehoffet Herr</t>
  </si>
  <si>
    <t>II, 2459, Straßburg 1560</t>
  </si>
  <si>
    <t>SID043</t>
  </si>
  <si>
    <t>Jesu meine Freude</t>
  </si>
  <si>
    <t>IV, 8032, Crüger 1653</t>
  </si>
  <si>
    <t>SID044</t>
  </si>
  <si>
    <t>Jesus Christus unser Heiland</t>
  </si>
  <si>
    <t>I, 1978, Klug 1535</t>
  </si>
  <si>
    <t>SID045</t>
  </si>
  <si>
    <t>Komm heiliger Geist, Herre Gott</t>
  </si>
  <si>
    <t>IV, 7445, Erf. Enchiridion 1524</t>
  </si>
  <si>
    <t>SID046</t>
  </si>
  <si>
    <t>Kommt her zu mir, spricht Gottes Sohn</t>
  </si>
  <si>
    <t>II, 2496c, Nürnberg 1535</t>
  </si>
  <si>
    <t>RE1755-023</t>
  </si>
  <si>
    <t>SID047</t>
  </si>
  <si>
    <t>Liebster Jesu wir sind hier</t>
  </si>
  <si>
    <t>II, 3498b, Darmstadt 1687</t>
  </si>
  <si>
    <t>SID048</t>
  </si>
  <si>
    <t>Lobt Gott ihr Christen allzugleich</t>
  </si>
  <si>
    <t>I, 198, N. Hermann 1554</t>
  </si>
  <si>
    <t>SID049</t>
  </si>
  <si>
    <t>Mein Heiland nimmt die Sünder an</t>
  </si>
  <si>
    <t>IV, 7774d, Rein 1755 (o.A.1733)</t>
  </si>
  <si>
    <t>SID050</t>
  </si>
  <si>
    <t>Mit Fried' und Freud' ich fahr dahin</t>
  </si>
  <si>
    <t>II, 3986, Walter 1524</t>
  </si>
  <si>
    <t>SID051</t>
  </si>
  <si>
    <t>Mitten wir im Leben sind</t>
  </si>
  <si>
    <t>V, 8502, Walter 1524</t>
  </si>
  <si>
    <t>AP1832-172</t>
  </si>
  <si>
    <t>SID052</t>
  </si>
  <si>
    <t>Nun bitten wir den heil'gen Geist</t>
  </si>
  <si>
    <t>I, 2029a, Walter 1524</t>
  </si>
  <si>
    <t>SID053</t>
  </si>
  <si>
    <t>Nun danket alle Gott</t>
  </si>
  <si>
    <t>III, 5142, Crüger 1649</t>
  </si>
  <si>
    <t>SID054</t>
  </si>
  <si>
    <t>Nun freut euch lieben Christen g'mein</t>
  </si>
  <si>
    <t>III, 4427, Walter 1524</t>
  </si>
  <si>
    <t>SID055</t>
  </si>
  <si>
    <t>Nun komm der Heiden Heiland</t>
  </si>
  <si>
    <t>I, 1174, Erf. Enchiridion 1524</t>
  </si>
  <si>
    <t>SID056</t>
  </si>
  <si>
    <t>Nun laßt uns den Leib begraben</t>
  </si>
  <si>
    <t>I, 352, Rhau 1544</t>
  </si>
  <si>
    <t>SID057</t>
  </si>
  <si>
    <t>Nun lob mein Seel den Herren</t>
  </si>
  <si>
    <t>V, 8244, Kugelmann 1540</t>
  </si>
  <si>
    <t>AP1832-057</t>
  </si>
  <si>
    <t>SID058</t>
  </si>
  <si>
    <t>Nun ruhen alle Wälder</t>
  </si>
  <si>
    <t>II, 2293, Isaak 1539</t>
  </si>
  <si>
    <t>SID059</t>
  </si>
  <si>
    <t>O Ewigkeit du Donnerwort</t>
  </si>
  <si>
    <t>III, 5820, Crüger 1653</t>
  </si>
  <si>
    <t>SID060</t>
  </si>
  <si>
    <t>O Gott! du frommer Gott</t>
  </si>
  <si>
    <t>III, 5138, Hannover 1646, Hamburg 1690</t>
  </si>
  <si>
    <t>SID061</t>
  </si>
  <si>
    <t>O Lamm Gottes unschuldig</t>
  </si>
  <si>
    <t>III, 4361a, Spangenberg 1545</t>
  </si>
  <si>
    <t>SID062</t>
  </si>
  <si>
    <t>O Traurigkeit, o Herzeleid</t>
  </si>
  <si>
    <t>I, 1915, Rist 1641</t>
  </si>
  <si>
    <t>SID063</t>
  </si>
  <si>
    <t>O wie selig seid ihr doch, ihr Frommen</t>
  </si>
  <si>
    <t>I, 1583, Crüger 1649</t>
  </si>
  <si>
    <t>SID064</t>
  </si>
  <si>
    <t>O wir armen Sünder</t>
  </si>
  <si>
    <t>V, 8187e, Eler 1588</t>
  </si>
  <si>
    <t>KI1803-120b + c</t>
  </si>
  <si>
    <t>SID065</t>
  </si>
  <si>
    <t>Schmücke dich, o liebe Seele</t>
  </si>
  <si>
    <t>IV, 6923, Crüger 1649</t>
  </si>
  <si>
    <t>SID066</t>
  </si>
  <si>
    <t>Singen wir aus Herzensgrund</t>
  </si>
  <si>
    <t>III, 4816d, Rhau 1589</t>
  </si>
  <si>
    <t>SID067</t>
  </si>
  <si>
    <t>Sollt' ich meinem Gott nicht singen</t>
  </si>
  <si>
    <t>IV, 7886b, Witt 1715</t>
  </si>
  <si>
    <t>SID068</t>
  </si>
  <si>
    <t>Straf' mich nicht in deinem Zorn</t>
  </si>
  <si>
    <t>IV, 6274, Dresden 1694</t>
  </si>
  <si>
    <t>SID069</t>
  </si>
  <si>
    <t>Vater unser im Himmelreich</t>
  </si>
  <si>
    <t>II, 2561, Leipzig 1539</t>
  </si>
  <si>
    <t>SID070</t>
  </si>
  <si>
    <t>Verleih uns Frieden gnädiglich</t>
  </si>
  <si>
    <t>I, 1945a, Nürnberg 1531</t>
  </si>
  <si>
    <t>SID071</t>
  </si>
  <si>
    <t>Vom Himmel hoch</t>
  </si>
  <si>
    <t>I, 346, Schumann 1539</t>
  </si>
  <si>
    <t>SID072</t>
  </si>
  <si>
    <t>Von Gott will ich nicht lassen</t>
  </si>
  <si>
    <t>III, 5264b, Magdeburg 1571</t>
  </si>
  <si>
    <t>SID073</t>
  </si>
  <si>
    <t>Wachet auf ruft uns die Stimme</t>
  </si>
  <si>
    <t>V, 8405a, Ph. Nicolai 1599</t>
  </si>
  <si>
    <t>SID074</t>
  </si>
  <si>
    <t>Warum betrübst du dich</t>
  </si>
  <si>
    <t>I, 1689a, Crailsheim 1565</t>
  </si>
  <si>
    <t>SID075</t>
  </si>
  <si>
    <t>Was Gott tut das ist wohlgetan</t>
  </si>
  <si>
    <t>III, 5629, Nürnberg 1690</t>
  </si>
  <si>
    <t>SID076</t>
  </si>
  <si>
    <t>Was Lobes soll'n wir dir</t>
  </si>
  <si>
    <t>deest</t>
  </si>
  <si>
    <t>SID077</t>
  </si>
  <si>
    <t>Was mein Gott will</t>
  </si>
  <si>
    <t>IV, 7568, 1572</t>
  </si>
  <si>
    <t>SID078</t>
  </si>
  <si>
    <t>Wenn mein Stündlein vorhanden ist</t>
  </si>
  <si>
    <t>III, 4482b, 1596</t>
  </si>
  <si>
    <t>SID079</t>
  </si>
  <si>
    <t>Wenn wir in höchsten Nöten sein</t>
  </si>
  <si>
    <t>I, 750, Lyon 1547</t>
  </si>
  <si>
    <t>SID080</t>
  </si>
  <si>
    <t>Wer nur den lieben Gott lässt walten</t>
  </si>
  <si>
    <t>II, 2778, G. Neumark 1657</t>
  </si>
  <si>
    <t>KI1803-145b</t>
  </si>
  <si>
    <t>SID081</t>
  </si>
  <si>
    <t>Wie schön leuchtet der Morgenstern</t>
  </si>
  <si>
    <t>V, 8359, Ph. Nicolai 1599</t>
  </si>
  <si>
    <t>SID082</t>
  </si>
  <si>
    <t>Wie wohl ist mir o Freund der Seele</t>
  </si>
  <si>
    <t>IV, 7792, Freylinghausen 1704</t>
  </si>
  <si>
    <t>SID083</t>
  </si>
  <si>
    <t>Wir Christenleut'</t>
  </si>
  <si>
    <t>II, 2072, Dresden 1593</t>
  </si>
  <si>
    <t>SID084</t>
  </si>
  <si>
    <t>Wir gläuben all' an einen Gott</t>
  </si>
  <si>
    <t>IV, 7971, Walter 1524</t>
  </si>
  <si>
    <t>SID085</t>
  </si>
  <si>
    <t>Wo Gott der Herr nicht bei uns hält</t>
  </si>
  <si>
    <t>III, 4441a, Klug 1535</t>
  </si>
  <si>
    <t>SID086</t>
  </si>
  <si>
    <t>Wo soll ich fliehen hin</t>
  </si>
  <si>
    <t>II, 2164, Schein 1627</t>
  </si>
  <si>
    <t>SID087</t>
  </si>
  <si>
    <t>Was sorgst du ängstlich für dein Leben</t>
  </si>
  <si>
    <t>?</t>
  </si>
  <si>
    <t>SID088</t>
  </si>
  <si>
    <t>Herr, ich habe missgehandelt</t>
  </si>
  <si>
    <t>II, 3695, Crüger 1649, Witt 1715</t>
  </si>
  <si>
    <t>SID089</t>
  </si>
  <si>
    <t>Jesus, meine Zuversicht</t>
  </si>
  <si>
    <t>II, 3451a, 1674</t>
  </si>
  <si>
    <t>SID090</t>
  </si>
  <si>
    <t>Christe, der du bist Tag und Licht</t>
  </si>
  <si>
    <t>I, 343, Klug 1535</t>
  </si>
  <si>
    <t>SID091</t>
  </si>
  <si>
    <t>Werde munter mein Gemüte</t>
  </si>
  <si>
    <t>IV, 6551a, J. Schop 1642</t>
  </si>
  <si>
    <t>SID092</t>
  </si>
  <si>
    <t>Nun lasst uns Gott dem Herren</t>
  </si>
  <si>
    <t>I, 159, N. Selnecker 1587</t>
  </si>
  <si>
    <t>KI1803-108b</t>
  </si>
  <si>
    <t>SID093</t>
  </si>
  <si>
    <t>Machs mit mir Gott nach deiner Güte</t>
  </si>
  <si>
    <t>II, 2383, Schein 1628</t>
  </si>
  <si>
    <t>SID094</t>
  </si>
  <si>
    <t>Herr Jesu Christ, wahr Mensch und Gott</t>
  </si>
  <si>
    <t>I, 423, J. Eccard 1597</t>
  </si>
  <si>
    <t>SID095</t>
  </si>
  <si>
    <t>Jesu, meines Lebens Leben</t>
  </si>
  <si>
    <t>IV, 6795, 1661</t>
  </si>
  <si>
    <t>SID096</t>
  </si>
  <si>
    <t>Ich glaub' an Gott</t>
  </si>
  <si>
    <t>V, 8451, Straßburg 1526</t>
  </si>
  <si>
    <t>SID097</t>
  </si>
  <si>
    <t>Alle Menschen müssen sterben</t>
  </si>
  <si>
    <t>IV, 6804, Frankfurt 1662</t>
  </si>
  <si>
    <t>Wir der Erde Pilger</t>
  </si>
  <si>
    <t>Es wolle Gott uns gnädig seyn</t>
  </si>
  <si>
    <t>RISM ID</t>
  </si>
  <si>
    <t>RISM-Link</t>
  </si>
  <si>
    <t>Book-ID</t>
  </si>
  <si>
    <t>Choral-Nr</t>
  </si>
  <si>
    <t>-</t>
  </si>
  <si>
    <t>Zahn-ID</t>
  </si>
  <si>
    <t>Alternative Title2</t>
  </si>
  <si>
    <t>Alternative Title3</t>
  </si>
  <si>
    <t>Alternative Title4</t>
  </si>
  <si>
    <t>AP1832</t>
  </si>
  <si>
    <t>Ach! dass ich Gottes Weg verliess</t>
  </si>
  <si>
    <t>Source without figured bass, figures interpreted from four-part setting</t>
  </si>
  <si>
    <t>Sina Schneider / Matthias Kirsch</t>
  </si>
  <si>
    <t>G</t>
  </si>
  <si>
    <t>Major</t>
  </si>
  <si>
    <t>Apel, Georg Christian</t>
  </si>
  <si>
    <t>Vollständiges Choralbuch</t>
  </si>
  <si>
    <t>Kiel</t>
  </si>
  <si>
    <t>Ach Gott! ruf deinen Richterblick</t>
  </si>
  <si>
    <t>b</t>
  </si>
  <si>
    <t>Ach Gott vom Himmel sieh darein</t>
  </si>
  <si>
    <t>Ach wer auf späte Busse hofft</t>
  </si>
  <si>
    <t>Alexander Hofmann / Matthias Kirsch</t>
  </si>
  <si>
    <t>Ach, wie ist der Menschen Liebe</t>
  </si>
  <si>
    <t>Ach, wie viel Böses wohnt in mir</t>
  </si>
  <si>
    <t>Ich dank dir schon</t>
  </si>
  <si>
    <t>Allein Gott in der Höh sey Ehr</t>
  </si>
  <si>
    <t>Allein zu dir, Herr Jesu Christ</t>
  </si>
  <si>
    <t>Allenthalben wo ich stehe</t>
  </si>
  <si>
    <t>Anbetend stand der Seher</t>
  </si>
  <si>
    <t>Anbetung Jubel und Gesang</t>
  </si>
  <si>
    <t>An dir allein, an dir hab ich gesündigt</t>
  </si>
  <si>
    <t>Auf! auf! mein Herz mit Freuden</t>
  </si>
  <si>
    <t>Auferstehn, ja auferstehn</t>
  </si>
  <si>
    <t>Auf meinen lieben Gott</t>
  </si>
  <si>
    <t>Auf meine Seele singe</t>
  </si>
  <si>
    <t>Auf schicke dich</t>
  </si>
  <si>
    <t>Wir Christenleut</t>
  </si>
  <si>
    <t>Aus ganzem Herzen lieb ich dich</t>
  </si>
  <si>
    <t>Aus tiefer Not shrey ich zu dir</t>
  </si>
  <si>
    <t>Begrabt den Leib in seine Gruft</t>
  </si>
  <si>
    <t>Besitz ich nur ein ruhiges Gewissen</t>
  </si>
  <si>
    <t>Besitz ich nur ein ruhiges</t>
  </si>
  <si>
    <t>Christe, du Lamm Gottes</t>
  </si>
  <si>
    <t>Christ unser Herr und Heiland kam</t>
  </si>
  <si>
    <t>Christ unser Herr zum Jordan kam</t>
  </si>
  <si>
    <t>Dank, dem milden Vater, Dank</t>
  </si>
  <si>
    <t>Das ist mein Leib</t>
  </si>
  <si>
    <t>Der Herr, der uns bei Gott vertrat</t>
  </si>
  <si>
    <t>Der Herr liebt unser Leben</t>
  </si>
  <si>
    <t>Der Wollust Reiz zu widerstreben</t>
  </si>
  <si>
    <t>Des Ewigen und der Sterblichen Sohn</t>
  </si>
  <si>
    <t>Des Vaters und des Sohnes Geist</t>
  </si>
  <si>
    <t>Geist Gottes, komm, wir warten dein</t>
  </si>
  <si>
    <t>Die Himmel rühmen des Ewigen Ehre</t>
  </si>
  <si>
    <t>Diesen Samen segne Gott</t>
  </si>
  <si>
    <t>Dies sind die Rechte</t>
  </si>
  <si>
    <t>Dies sind die heil'gen zehn Gebote</t>
  </si>
  <si>
    <t>Dir versöhnt von deinem Sohne</t>
  </si>
  <si>
    <t>Du bist ein Mensch</t>
  </si>
  <si>
    <t>Ermuntre dich mein schwacher Geist</t>
  </si>
  <si>
    <t>Du bist erblaßt</t>
  </si>
  <si>
    <t>Du Geist des Vaters, Geist des Sohns</t>
  </si>
  <si>
    <t>Du klagst, und fühlest die Beschwerden</t>
  </si>
  <si>
    <t>Durch Adams Sünde wurden wir</t>
  </si>
  <si>
    <t>Durch Adams Fall</t>
  </si>
  <si>
    <t>Ein' feste Burg ist unser Gott</t>
  </si>
  <si>
    <t>Ein Lamm geht hin</t>
  </si>
  <si>
    <t>Ein Lämmlein geht und trägt</t>
  </si>
  <si>
    <t>Ein starker Schutz ist unser Gott</t>
  </si>
  <si>
    <t>Entehre nicht, mein Herz, mit Klagen</t>
  </si>
  <si>
    <t>Die Tugend wird durchs Kreuz geübt</t>
  </si>
  <si>
    <t>Erhalt uns Herr bei deinem Wort</t>
  </si>
  <si>
    <t>Erheb', erheb' o meine Seele</t>
  </si>
  <si>
    <t>Erheb' uns zu dir</t>
  </si>
  <si>
    <t>Erkühnt sich schon der Gleissner Mund</t>
  </si>
  <si>
    <t>Erschienen ist der Siegestag</t>
  </si>
  <si>
    <t>O heiliger Gott, allmächtiger</t>
  </si>
  <si>
    <t>Es jauchze Gott, und preise</t>
  </si>
  <si>
    <t>Freue dich, o meine Seele</t>
  </si>
  <si>
    <t xml:space="preserve">Gebeugte Sünder, hört! </t>
  </si>
  <si>
    <t>Gedanke, der uns Leben giebt</t>
  </si>
  <si>
    <t>Gelobet seyst du Jesu Christ, dass du Mensch</t>
  </si>
  <si>
    <t>Gelobet seyst du Jesu Christ, von aller</t>
  </si>
  <si>
    <t>Gepriesen, Gott, sey dein Erbarmen</t>
  </si>
  <si>
    <t>Getrost und freudig geh ich hin</t>
  </si>
  <si>
    <t>Mit Fried und Freud ich fahr dahin</t>
  </si>
  <si>
    <t>Glaubet, glaubt, er ist das Leben</t>
  </si>
  <si>
    <t>Gott der Vater wohn' uns bei</t>
  </si>
  <si>
    <t>Gott des Himmels und der Erde</t>
  </si>
  <si>
    <t>Gott hab ich alles heimgestellt</t>
  </si>
  <si>
    <t>Gott, ihr Menschen, gab das Leben</t>
  </si>
  <si>
    <t>Gott ist getreu!</t>
  </si>
  <si>
    <t>Gott sey gelobet und gebenedeiet, der uns selber</t>
  </si>
  <si>
    <t>Gott sey gelobet und gebenedeiet, dass er</t>
  </si>
  <si>
    <t>Wenn ich am Ziel' des Lebens</t>
  </si>
  <si>
    <t>Halt im Gedächtnis Jesum Christ</t>
  </si>
  <si>
    <t>Herr Gott dich loben wir, dich Gott Vater</t>
  </si>
  <si>
    <t>Herr Gott, dich loben wir_ Jehova</t>
  </si>
  <si>
    <t>Herr Jesu Christ, dein theures Blut</t>
  </si>
  <si>
    <t>Herr Jesu Christ, meins Lebens Licht</t>
  </si>
  <si>
    <t>Herr Jesu Christ, dich zu uns wend</t>
  </si>
  <si>
    <t>Herr Jesu Christ dich zu uns wend</t>
  </si>
  <si>
    <t>Herr, lehre mich, wenn ich der Tugend diene</t>
  </si>
  <si>
    <t>Hier legt mein Herz vor dir sich nieder</t>
  </si>
  <si>
    <t>Ja, Christus ist mein Leben</t>
  </si>
  <si>
    <t>Ich bin ein Christ</t>
  </si>
  <si>
    <t>Ich bin's voll Zuversicht</t>
  </si>
  <si>
    <t>Ich glaub an Gott, den Einigen</t>
  </si>
  <si>
    <t>Ich komme, Herr, mein Gott zu dir</t>
  </si>
  <si>
    <t>Kommt her zu mir spricht Gottes Sohn</t>
  </si>
  <si>
    <t>Ich ruf zu dir, Herr Jesu Christ</t>
  </si>
  <si>
    <t>Ich Staub vom Staube</t>
  </si>
  <si>
    <t>Ich will mein ganzes Herz</t>
  </si>
  <si>
    <t>Jesu meines Lebens Leben</t>
  </si>
  <si>
    <t>Jesus Christus unser Heiland, der den Tod</t>
  </si>
  <si>
    <t>Jesus Christus hat sein Leben</t>
  </si>
  <si>
    <t>Jesus meine Zuversicht</t>
  </si>
  <si>
    <t>c</t>
  </si>
  <si>
    <t>In allen meinen Thaten</t>
  </si>
  <si>
    <t>Komm, heiliger Geist, Herre Gott!</t>
  </si>
  <si>
    <t>Komm heil'ger Geist, Gott, Schöpfer, Herr</t>
  </si>
  <si>
    <t>O Tag, der uns des Vaters Rath</t>
  </si>
  <si>
    <t>Komm, Schöpfer, komm, o heil'ger Geist!</t>
  </si>
  <si>
    <t>Lasset uns beweinen</t>
  </si>
  <si>
    <t>Lasst Gott uns preisen</t>
  </si>
  <si>
    <t>Liebster Jesu, wir sind hier</t>
  </si>
  <si>
    <t>Litaney</t>
  </si>
  <si>
    <t>Zweite Litaney</t>
  </si>
  <si>
    <t>Lob, Ehr und Preis dem höchsten Gut</t>
  </si>
  <si>
    <t>Lobsinget dem Herrn, dem Gnädigen</t>
  </si>
  <si>
    <t>Lobsingt dem Höchsten</t>
  </si>
  <si>
    <t>Lobt Gott den Retter</t>
  </si>
  <si>
    <t>Lobsinget dem Höchsten</t>
  </si>
  <si>
    <t>Lobt unsern Gott mit fröhlichem Gemüthe</t>
  </si>
  <si>
    <t>Mache dich mein Geist bereit</t>
  </si>
  <si>
    <t>Straf mich nicht in deinem Zorn</t>
  </si>
  <si>
    <t>Machs mit mir Gott</t>
  </si>
  <si>
    <t>Machs mit mir Gott nach deiner Güt</t>
  </si>
  <si>
    <t>Mein Gebet steigt täglich zu dir auf</t>
  </si>
  <si>
    <t>Mein Glaub' ist meines Lebens Ruh</t>
  </si>
  <si>
    <t>Mein Heiland nimmt die</t>
  </si>
  <si>
    <t>Mein Leben ist ein Prüfungsstand</t>
  </si>
  <si>
    <t>Müde sündenvolle Seele</t>
  </si>
  <si>
    <t>Nacht und Schatten decken</t>
  </si>
  <si>
    <t>Nie will ich dem zu schaden suchen</t>
  </si>
  <si>
    <t>O Gott, du milder Gott</t>
  </si>
  <si>
    <t>O grosser Gott von Macht</t>
  </si>
  <si>
    <t>O heiliger Gott, almächtiger Held</t>
  </si>
  <si>
    <t>O Herr mein Gott, durch den ich bin</t>
  </si>
  <si>
    <t>unter AP1832-126</t>
  </si>
  <si>
    <t>O Jesu, du mein Herr und Gott</t>
  </si>
  <si>
    <t>O Lamm Gottes, im Staube</t>
  </si>
  <si>
    <t>O liebster Jesu, was hast du verbrochen</t>
  </si>
  <si>
    <t>Komm heiliger Geist, Gott, Schöpfer, Herr!</t>
  </si>
  <si>
    <t>O wie selig seyd ihr doch</t>
  </si>
  <si>
    <t>Preis dem Todesüberwinder</t>
  </si>
  <si>
    <t>Sollt ich meinem Gott nicht singen</t>
  </si>
  <si>
    <t>Preis sey dem Vater</t>
  </si>
  <si>
    <t>Preis und Anbetung</t>
  </si>
  <si>
    <t>Preist Menschen, Gott durch eure Lieder</t>
  </si>
  <si>
    <t>Rühmt Christen, euren Gott</t>
  </si>
  <si>
    <t>Sein ewigs Leben</t>
  </si>
  <si>
    <t>So schnell fliehn unsre Tage hin</t>
  </si>
  <si>
    <t>So wahr ich lebe</t>
  </si>
  <si>
    <t>Stärke, Mittler, stärke sie</t>
  </si>
  <si>
    <t>Tief anbetend, tief im</t>
  </si>
  <si>
    <t>Vom Himmel hoch zu euch</t>
  </si>
  <si>
    <t>Von ganzem Herzen rühmen wir</t>
  </si>
  <si>
    <t>Vor allem lasst auf Jesum Christ</t>
  </si>
  <si>
    <t>Wenn Christus seine Kirche schützt</t>
  </si>
  <si>
    <t>Wachet auf, ruft uns die Stimme</t>
  </si>
  <si>
    <t>Warum betrübst du dich mein Herz</t>
  </si>
  <si>
    <t>Warum sollt' ich mich den grämen</t>
  </si>
  <si>
    <t>Was Gott thut, das ist wohl gethan</t>
  </si>
  <si>
    <t>Wenn auch Widerwärtigkeiten</t>
  </si>
  <si>
    <t>Wenn ich einst von jenem Schlummer</t>
  </si>
  <si>
    <t>Wenn meine Zeit gekommen ist</t>
  </si>
  <si>
    <t>Wenn mein Stündlein vorhanden</t>
  </si>
  <si>
    <t>Wenn mich die Sünden kränken</t>
  </si>
  <si>
    <t>Wenn wir vor Kummer fast vergehn</t>
  </si>
  <si>
    <t>Wenn wir in höchsten Nöthen</t>
  </si>
  <si>
    <t>Wenn zur Vollführung deiner Pflicht</t>
  </si>
  <si>
    <t>Wer bin ich von Natur</t>
  </si>
  <si>
    <t>Wer hat den Glauben</t>
  </si>
  <si>
    <t>Wer hat den Glauben, dessen Früchte</t>
  </si>
  <si>
    <t>Wer seinen Gott allein lasst walten</t>
  </si>
  <si>
    <t>Wer nur den lieben Gott läßt walten</t>
  </si>
  <si>
    <t>Wie leuchtet uns der Morgenstern</t>
  </si>
  <si>
    <t>Wie schön leucht uns der Morgenstern</t>
  </si>
  <si>
    <t>Wie liebt uns Gott so väterlich</t>
  </si>
  <si>
    <t>Wie schnell ist doch ein Jahr vergangen</t>
  </si>
  <si>
    <t>Wie wohl ist mir</t>
  </si>
  <si>
    <t>Wie wohl ist mir o Seele</t>
  </si>
  <si>
    <t>Wir gläuben all an einen Gott</t>
  </si>
  <si>
    <t>Wir glauben all an Gott allein</t>
  </si>
  <si>
    <t>Wo sind die Weisen</t>
  </si>
  <si>
    <t>Wo tönt der Psalm der dich erreicht</t>
  </si>
  <si>
    <t>Zeuch ein zu deinen Thoren</t>
  </si>
  <si>
    <t>HA1608</t>
  </si>
  <si>
    <t>Nun komm der Heyden Heyland</t>
  </si>
  <si>
    <t>Matthias Kirsch</t>
  </si>
  <si>
    <t>Hassler, Hans Leo</t>
  </si>
  <si>
    <t>Kirchengesänge: Psalmen und geistliche Lieder auff die gemeinen Melodeyen mit vier Stimmen simpliciter gesetzet</t>
  </si>
  <si>
    <t>Nürnberg</t>
  </si>
  <si>
    <t>Christum wir sollen loben schon</t>
  </si>
  <si>
    <t>Gelobet seystu Jesu Christ</t>
  </si>
  <si>
    <t>In dulci jubilo</t>
  </si>
  <si>
    <t>Vom Himmel hoch da komm ich her</t>
  </si>
  <si>
    <t>Puer natus in Bethlehem</t>
  </si>
  <si>
    <t>Resonet in laudibus</t>
  </si>
  <si>
    <t>Allein Gott in der Höh sey ehr</t>
  </si>
  <si>
    <t>Helfft mir Gotts güte preisen</t>
  </si>
  <si>
    <t>[Von Gott will ich nicht lassen]</t>
  </si>
  <si>
    <t>Meine Seel erhebt den Herren</t>
  </si>
  <si>
    <t>Christus, der uns selig macht</t>
  </si>
  <si>
    <t>O Mensch bewein dein Sünde groß</t>
  </si>
  <si>
    <t>Da Jesus an dem Creutze stund</t>
  </si>
  <si>
    <t>Erstanden ist der heilige Christ</t>
  </si>
  <si>
    <t>Christ lag in todtesbanden</t>
  </si>
  <si>
    <t>Jesus Christus unser Heyland</t>
  </si>
  <si>
    <t>Nun bitten wir den heiligen Geist</t>
  </si>
  <si>
    <t>Komm, heiliger Geist Herre Gott</t>
  </si>
  <si>
    <t>Gott der Vater wohn uns bey</t>
  </si>
  <si>
    <t>Christ, unser Herr zum Jordan kam</t>
  </si>
  <si>
    <t>Wir gelauben all an einen Gott</t>
  </si>
  <si>
    <t>Dieß sind die heiligen zehen Gebot</t>
  </si>
  <si>
    <t>Gott sey gelobet und gebenedeiet</t>
  </si>
  <si>
    <t>Ach Gott von Himmel sih darein</t>
  </si>
  <si>
    <t>Herr, wie lang wilt vergessen mein</t>
  </si>
  <si>
    <t>Es spricht der unweisen mund wol</t>
  </si>
  <si>
    <t>Der Herr ist mein getreuer Hirt</t>
  </si>
  <si>
    <t>In dich hab ich gehoffet, Herr</t>
  </si>
  <si>
    <t>Ein veste Burgk ist unser Gott</t>
  </si>
  <si>
    <t>O Herre Gott begnade mich</t>
  </si>
  <si>
    <t>Erbarm dich mein, o Herre Gott</t>
  </si>
  <si>
    <t>Es wollt uns Gott genedig sein</t>
  </si>
  <si>
    <t>Herr Gott ich trau allein auff dich</t>
  </si>
  <si>
    <t>Wer in dem Schutz des Höchsten ist</t>
  </si>
  <si>
    <t>[Aus tiefer Not II]</t>
  </si>
  <si>
    <t>Wer Gott nicht mit uns diese Zeit</t>
  </si>
  <si>
    <t>Ihr seyt, die der Herr gesegnet hat</t>
  </si>
  <si>
    <t>Wo Gott der Herr nicht bey uns helt</t>
  </si>
  <si>
    <t>Wo Gott zum Hauß nit gibt sein gunst</t>
  </si>
  <si>
    <t>Auf tieffer noth schrey ich zu dir</t>
  </si>
  <si>
    <t>[Ein Lämmlein geht]</t>
  </si>
  <si>
    <t>Herr Gott, der du erforschest mich</t>
  </si>
  <si>
    <t>Jesaia dem Propheten das geschah</t>
  </si>
  <si>
    <t>Herr Gott wir loben dich</t>
  </si>
  <si>
    <t>Nun freut Euch, lieben Christen gmein</t>
  </si>
  <si>
    <t>Durch Adams Fall ist ganz verderbt</t>
  </si>
  <si>
    <t>Erhalt uns Herr bey deinem Wort</t>
  </si>
  <si>
    <t>Verleih uns Frieden gnediglich</t>
  </si>
  <si>
    <t>Mag ich Unglück nit widerstahn</t>
  </si>
  <si>
    <t>Ich ruff zu dir Herr Jesu Christ</t>
  </si>
  <si>
    <t>Herr Christ der einig Gott's Sohn</t>
  </si>
  <si>
    <t>Christe der du bist Tag und Liecht</t>
  </si>
  <si>
    <t>Wann mein stündlein vorhanden ist</t>
  </si>
  <si>
    <t>Was mein Gott will, das gscheh' allzeit</t>
  </si>
  <si>
    <t>Warumb betrübst du dich, mein Herz</t>
  </si>
  <si>
    <t>O Herre Gott, dein Göttlich Wort</t>
  </si>
  <si>
    <t>Ich danck dir lieber Herre</t>
  </si>
  <si>
    <t>Christe der du bist der helle Tag</t>
  </si>
  <si>
    <t>Singen wir auß hertzen=grund</t>
  </si>
  <si>
    <t>KI1803</t>
  </si>
  <si>
    <t>Ach! Daß ich Gottes Weg'</t>
  </si>
  <si>
    <t>Matthias Kirsch / Kirsten Gerhardt</t>
  </si>
  <si>
    <t>Kittel, Johann Christian</t>
  </si>
  <si>
    <t>Vierstimmige Choraele mit Vorspielen</t>
  </si>
  <si>
    <t>Altona</t>
  </si>
  <si>
    <t>Ach Gott ruf deinen Richterblick</t>
  </si>
  <si>
    <t>In dich hab ich gehoffet Herr!</t>
  </si>
  <si>
    <t>Ach Gott und Herr!</t>
  </si>
  <si>
    <t>Ach Gott! vom Himmel sieh' darein</t>
  </si>
  <si>
    <t>Ach! Wie viel Böses wohnt</t>
  </si>
  <si>
    <t>Ich dank' dir schon</t>
  </si>
  <si>
    <t>Allein Gott in der Höh' sey Ehr'</t>
  </si>
  <si>
    <t>Allenthalben, wo ich stehe</t>
  </si>
  <si>
    <t>Anbetend stand der Seher Gottes</t>
  </si>
  <si>
    <t>Jesaia dem Propheten</t>
  </si>
  <si>
    <t>Anbetung, Jubel und Gesang</t>
  </si>
  <si>
    <t>An dir allein, an dir hab'</t>
  </si>
  <si>
    <t>Auf meinen lieben Gott trau ich</t>
  </si>
  <si>
    <t>Auf! meine Seele singe</t>
  </si>
  <si>
    <t>Auf! schicke dich, recht</t>
  </si>
  <si>
    <t>Aus ganzem Herzen lieb'</t>
  </si>
  <si>
    <t>Herzlich lieb hab' ich dich o Herr</t>
  </si>
  <si>
    <t>Aus tiefer Noth schrey ich zu dir</t>
  </si>
  <si>
    <t>Begrabt den Leib in seiner Gruft</t>
  </si>
  <si>
    <t>Nun laßt uns den Leib</t>
  </si>
  <si>
    <t>Besitz' ich nur ein ruhiges Gewissen</t>
  </si>
  <si>
    <t>Christe! du Lamm Gottes</t>
  </si>
  <si>
    <t>Christ der du bist der helle Tag</t>
  </si>
  <si>
    <t>Dank dem milden Vater</t>
  </si>
  <si>
    <t>Das ist mein Leib, so sagte</t>
  </si>
  <si>
    <t>Der Herr, der uns bey Gott</t>
  </si>
  <si>
    <t>Herr Christ der</t>
  </si>
  <si>
    <t>Fürwahr mein Gott</t>
  </si>
  <si>
    <t>Des Ewigen und der Sterbl.</t>
  </si>
  <si>
    <t>Die Himmel rühmen des Ewigen</t>
  </si>
  <si>
    <t>Diesen Saamen segne Gott</t>
  </si>
  <si>
    <t>Dies sind die Rechte, welche</t>
  </si>
  <si>
    <t>Dies sind die heiligen zehen Gebot</t>
  </si>
  <si>
    <t>Dir Gott, dir will ich fröhlich singen</t>
  </si>
  <si>
    <t>Wer nur den lieben Gott</t>
  </si>
  <si>
    <t>Dir versöhnt vor deinem</t>
  </si>
  <si>
    <t>Herr nicht schicke deine Rache</t>
  </si>
  <si>
    <t>Durch Adams Sünde wurden</t>
  </si>
  <si>
    <t>Eine feste Burg ist unser Gott</t>
  </si>
  <si>
    <t>Einst reift die Saat, mein</t>
  </si>
  <si>
    <t>Entehre nicht mein Herz</t>
  </si>
  <si>
    <t>Die Tugend wird durchs Kreutz geübt</t>
  </si>
  <si>
    <t>Erbarm' dich mein o Herre Gott</t>
  </si>
  <si>
    <t>Erhalt uns Herr bey deinem</t>
  </si>
  <si>
    <t>Erheb', erheb', o meine Seele</t>
  </si>
  <si>
    <t>Ermuntre dich mein</t>
  </si>
  <si>
    <t>Es jauchze Gott und preise</t>
  </si>
  <si>
    <t>Es ist genug, so nimm</t>
  </si>
  <si>
    <t>Freue dich o meine Seele</t>
  </si>
  <si>
    <t>Gebeugte Sünder hört!</t>
  </si>
  <si>
    <t>Gebeugte Sünder, hört</t>
  </si>
  <si>
    <t>Gedanke, der uns Leben</t>
  </si>
  <si>
    <t>Gelobet seyst du Jesu Christ, der du Mensch</t>
  </si>
  <si>
    <t>Gelobet seyst du, Jesu Christ, der du Mensch</t>
  </si>
  <si>
    <t>Gepriesen sey Gott dein Erbarmen</t>
  </si>
  <si>
    <t>Gepriesen sey Gott, dein Erbarmen</t>
  </si>
  <si>
    <t>Glaubet, glaubet, er ist das</t>
  </si>
  <si>
    <t>Glaubet, glaubt er ist das</t>
  </si>
  <si>
    <t>Gott der Vater, wohn' uns bey</t>
  </si>
  <si>
    <t>Gott des Himmels und der Erden</t>
  </si>
  <si>
    <t>Gott! ihr Menschen</t>
  </si>
  <si>
    <t>Gott sey gelobet und gebenedeyet</t>
  </si>
  <si>
    <t>Gott sey gelobet und gebenedeyet (Zweyte Melodie)</t>
  </si>
  <si>
    <t>Gott welcher das Vermögen</t>
  </si>
  <si>
    <t>Nun freut euch lieben Christen</t>
  </si>
  <si>
    <t>[Vorspiel zu dem nach der vorigen Melodie gehenden Choral: Erwürgt, erwürgt ist er]</t>
  </si>
  <si>
    <t>[Vorspiel zu Erwürgt, erwürgt ist er]</t>
  </si>
  <si>
    <t>Herr, ich habe misgehandelt</t>
  </si>
  <si>
    <t>Herr! lehre mich, wenn ich der Tugend</t>
  </si>
  <si>
    <t>Herr Jesu, lehre mich, wenn ich die Tugend</t>
  </si>
  <si>
    <t>Hier liegt mein Herz vor dir</t>
  </si>
  <si>
    <t>Ich bin ein Christ! mein</t>
  </si>
  <si>
    <t>Mein müder Leib</t>
  </si>
  <si>
    <t>Ich glaub' an Gott, den Ewigen</t>
  </si>
  <si>
    <t>Ich glaub an Gott, den Ewigen</t>
  </si>
  <si>
    <t>Ich hab' mein Sach'</t>
  </si>
  <si>
    <t>Ich ruf' zu dir, Herr Jesu Christ</t>
  </si>
  <si>
    <t>Jesu meines Lebens Freude</t>
  </si>
  <si>
    <t>Jesus Christus unser Heiland! der den Tod</t>
  </si>
  <si>
    <t>Jesus Christus unser Heiland, der von uns</t>
  </si>
  <si>
    <t>Kommt her zu mir, spricht</t>
  </si>
  <si>
    <t>Litaney. Ewiger! erbarme</t>
  </si>
  <si>
    <t>Litanei</t>
  </si>
  <si>
    <t>Lobsinget dem Herrn, dem gnädigen</t>
  </si>
  <si>
    <t>Lobsinget dem Höchsten,</t>
  </si>
  <si>
    <t>Lobe den Herrn</t>
  </si>
  <si>
    <t>Lobt Gott ihr Christen all' zugleich</t>
  </si>
  <si>
    <t>Lobt unsern Gott mit</t>
  </si>
  <si>
    <t>Mache dich mein Geist bereit,</t>
  </si>
  <si>
    <t>Straf mich nicht</t>
  </si>
  <si>
    <t>Mach's mit mir Gott nach deiner Güte,</t>
  </si>
  <si>
    <t>Mein Heiland nimmt die Sünder an,</t>
  </si>
  <si>
    <t>Mein Leben ist ein Prüfungs-Stand</t>
  </si>
  <si>
    <t>Mit Fried und Freud ich fahr</t>
  </si>
  <si>
    <t xml:space="preserve">Nie will ich dem zu schaden; </t>
  </si>
  <si>
    <t>Nie will ich dem zu schaden suche</t>
  </si>
  <si>
    <t>Nun danket alle Gott,</t>
  </si>
  <si>
    <t>Nun laßt zu Gott uns treten,</t>
  </si>
  <si>
    <t>Nun lasst zu Gott uns treten</t>
  </si>
  <si>
    <t>Nun laßt uns Gott</t>
  </si>
  <si>
    <t>Nun sich der Tag geendet hat</t>
  </si>
  <si>
    <t>O Gott! du milder (frommer) Gott</t>
  </si>
  <si>
    <t>[Zu einer zweyten oder Leipziger Melodie]</t>
  </si>
  <si>
    <t>O Gott! Du milder (frommer) Gott (Zweyte Melodie)</t>
  </si>
  <si>
    <t>O großer Gott von Macht</t>
  </si>
  <si>
    <t>O Herr mein Gott! durch den ich bin</t>
  </si>
  <si>
    <t>O Jesu, du mein</t>
  </si>
  <si>
    <t>Herr Jesu Christ wahrer</t>
  </si>
  <si>
    <t>O Lamm Gottes, unschuldig</t>
  </si>
  <si>
    <t>O liebster (o herzliebster) Jesu, was hast du</t>
  </si>
  <si>
    <t>O liebster (o herzliebster) Jesu, wast hast du</t>
  </si>
  <si>
    <t>O Traurigkeit! O Herzeleid</t>
  </si>
  <si>
    <t>O wie selig seyd ihr doch, ihr Frommen,</t>
  </si>
  <si>
    <t>Erste Melodie zu N. 634 des Hollst. Gesangbuchs</t>
  </si>
  <si>
    <t>O wir armen Sünder (3 Melodien)</t>
  </si>
  <si>
    <t>Zweyte Melodie zu N. 448 des Hollst. Gesangbuchs</t>
  </si>
  <si>
    <t>Dritte Melodie zu N. 891 des Hollst. Gesangbuchs</t>
  </si>
  <si>
    <t>Preis dem Todes-Ueberwinder</t>
  </si>
  <si>
    <t>Nach der Mel. Sollt ich meinen Gott</t>
  </si>
  <si>
    <t>Preis dem Todes=Überwinder</t>
  </si>
  <si>
    <t>Preißt Menschen, Gott durch eure</t>
  </si>
  <si>
    <t>Rühmt Christen euren Gott</t>
  </si>
  <si>
    <t>Schmücke dich o liebe Seele</t>
  </si>
  <si>
    <t>Sey Lob und Ehr' dem höchsten Guth</t>
  </si>
  <si>
    <t>Es ist das Heil</t>
  </si>
  <si>
    <t>[+ Besondere zu diesem Gesang verfertigte Melodie]</t>
  </si>
  <si>
    <t>Verleih' uns Frieden gnädiglich</t>
  </si>
  <si>
    <t>Vom Himmel hoch, da komm ich her;</t>
  </si>
  <si>
    <t>Von Gott will ich nicht lassen,</t>
  </si>
  <si>
    <t>Wachet auf! ruft uns die Stimme</t>
  </si>
  <si>
    <t>Warum betrübst du dich,</t>
  </si>
  <si>
    <t>Warum sollt' ich mich denn grämen;</t>
  </si>
  <si>
    <t>Was Gott thut, das ist wohlgethan</t>
  </si>
  <si>
    <t>Was mein Gott will, gescheh'</t>
  </si>
  <si>
    <t>Was sorgst du ängstlich für dein</t>
  </si>
  <si>
    <t>Wenn auch Wiederwärtigkeiten;</t>
  </si>
  <si>
    <t>Nun kommt der Heiden Heiland</t>
  </si>
  <si>
    <t>Wenn meine Zeit gekommen,</t>
  </si>
  <si>
    <t>Wenn mein Stündlein</t>
  </si>
  <si>
    <t>Wenn mich die Sünden kränken;</t>
  </si>
  <si>
    <t>Wenn wir vor Kummer fast</t>
  </si>
  <si>
    <t>Wenn zur Vollführung</t>
  </si>
  <si>
    <t>Wer bin ich von Natur;</t>
  </si>
  <si>
    <t>Werde munter mein Gemüthe</t>
  </si>
  <si>
    <t xml:space="preserve">Wer seinen Gott allein läßt </t>
  </si>
  <si>
    <t>[+ Zweyte Melodie zu verstehendem Gesange. S. auch N. 41]</t>
  </si>
  <si>
    <t>Wer seinen Gott allein läßt walten</t>
  </si>
  <si>
    <t>Wer überwindet, der empfäht</t>
  </si>
  <si>
    <t>Wie groß ist des Allmächt'gen Güte</t>
  </si>
  <si>
    <t>[Zweytes Vorspiel zu vorstehendem Choral]</t>
  </si>
  <si>
    <t>[Zweytes Vorspiel zu 147]</t>
  </si>
  <si>
    <t>Wie schnell ist doch ein Jahr</t>
  </si>
  <si>
    <t>Wie wohl ist mir, o Freund der Seele</t>
  </si>
  <si>
    <t>Wir glauben all an einen Gott,</t>
  </si>
  <si>
    <t>Wo Gott der Herr</t>
  </si>
  <si>
    <t>Wo Gott der Herr nicht bey und hält</t>
  </si>
  <si>
    <t>Wo sind die Weisen, die mich</t>
  </si>
  <si>
    <t>Ach! ach! wie drücken meine Sünden</t>
  </si>
  <si>
    <t>Rein, Johann Balthasar</t>
  </si>
  <si>
    <t>Vierstimmig Choralbuch</t>
  </si>
  <si>
    <t>Ach, alles was Himmel und Erden umschließet</t>
  </si>
  <si>
    <t>Ach, bleib bey uns Herr Jesu Christ</t>
  </si>
  <si>
    <t>Ach, daß ein jeder nahm in acht</t>
  </si>
  <si>
    <t>Kommt her zu mir, spricht Gottes Sohn (s. Nr. 23)</t>
  </si>
  <si>
    <t>Ach, ein Wort von großer Treue</t>
  </si>
  <si>
    <t>Jesu, der du meine Seele</t>
  </si>
  <si>
    <t>Ach, freundlichster Herr Jesu Christ</t>
  </si>
  <si>
    <t>Ach Gott! es hat mich ganz verderbt</t>
  </si>
  <si>
    <t>Ach Gott! ich dencke nun daran</t>
  </si>
  <si>
    <t>Ich glaub'an Gott</t>
  </si>
  <si>
    <t>Ach Gott! in was für Freudigkeit</t>
  </si>
  <si>
    <t>Ach Gott! mich drückt ein schwerer Stein</t>
  </si>
  <si>
    <t>Ach Gott und Herr! wie</t>
  </si>
  <si>
    <t>Ach Gott! vom Himmel sieh darein</t>
  </si>
  <si>
    <t>Ach Gott! wie ist dein Ebenbild</t>
  </si>
  <si>
    <t>Ach Gott! wie schrecklich ist dein Grimm</t>
  </si>
  <si>
    <t>Ach Herre, du gerechter Gott</t>
  </si>
  <si>
    <t>Ach Herr! lehre mich bedencken</t>
  </si>
  <si>
    <t>Ach höchster Gott! verleihe mir</t>
  </si>
  <si>
    <t>Ach hört doch und faßt guten Muth</t>
  </si>
  <si>
    <t>Ach Jesu, deßen Treu</t>
  </si>
  <si>
    <t>Ach Jesu, meiner Seelen Freude</t>
  </si>
  <si>
    <t>Ach Jesu, werther Gnaden Thron</t>
  </si>
  <si>
    <t>Ach komm, du süßer Hertzens-Gast</t>
  </si>
  <si>
    <t>Ach lieber Mensch, erkenne recht</t>
  </si>
  <si>
    <t>Kommt her zu mir, spricht Gottes Sohn (s. Nr. 4)</t>
  </si>
  <si>
    <t>Ach mein Jesu! welch Verderben</t>
  </si>
  <si>
    <t>Ach Liebster! zeuch mich von der Erden</t>
  </si>
  <si>
    <t>Ach! meine Seel kan ihre Ruh</t>
  </si>
  <si>
    <t>Ach mein Herze, gieb dich drein</t>
  </si>
  <si>
    <t>Meinen Jesum lass' ich nicht</t>
  </si>
  <si>
    <t>Ach! möcht' ich meinen Jesum sehen</t>
  </si>
  <si>
    <t>Ach! traure nicht, mein Herz und Sinn</t>
  </si>
  <si>
    <t>Ach treib aus meiner Seel</t>
  </si>
  <si>
    <t>Ach weh! ach weh! wo soll ich hin</t>
  </si>
  <si>
    <t>Ach! wenn kömmet doch die Stunde</t>
  </si>
  <si>
    <t>14-15</t>
  </si>
  <si>
    <t>Ach! wie elend ist unser Zeit</t>
  </si>
  <si>
    <t>Ach wie köstlich! ach wie tröstlich!</t>
  </si>
  <si>
    <t>Ach wunder-großer Sieges-Held</t>
  </si>
  <si>
    <t>Wie schön leucht' uns der Morgenstern</t>
  </si>
  <si>
    <t>Ade, du süße Welt</t>
  </si>
  <si>
    <t>Allein Gott in der Höh' sei Ehr'</t>
  </si>
  <si>
    <t>16-17</t>
  </si>
  <si>
    <t>Allenthalben, wo ich gehe</t>
  </si>
  <si>
    <t>Alles was wir Gott gegeben</t>
  </si>
  <si>
    <t>Allwißender vollkommner Geist</t>
  </si>
  <si>
    <t>Es wollt uns Gott genädig seyn</t>
  </si>
  <si>
    <t>Als Christus gebohren war</t>
  </si>
  <si>
    <t>Singen wir aus Herzensgrund (Da Christus geboren war)</t>
  </si>
  <si>
    <t>Also hat Gott die Welt geliebt</t>
  </si>
  <si>
    <t>Ermuntre dich, mein schwacher Geist</t>
  </si>
  <si>
    <t>Auf! auf! ihr Reichs-Genoßen</t>
  </si>
  <si>
    <t>Auf! auf! mein Geist auf!</t>
  </si>
  <si>
    <t>Auf! auf! mein Geist, ermuntre dich</t>
  </si>
  <si>
    <t>O Ewigkeit, du Donnerwort</t>
  </si>
  <si>
    <t>Auf! auf! mein Geist, zu loben</t>
  </si>
  <si>
    <t>Auf! Auf! Mein Hertz mit Freuden</t>
  </si>
  <si>
    <t>Auf! auf! weil der Tag erschienen</t>
  </si>
  <si>
    <t>Auf! hinauf zu deiner Freude</t>
  </si>
  <si>
    <t>Fried und Freyheit ist die Krone</t>
  </si>
  <si>
    <t>Auf! ihr Christen laßt uns singen</t>
  </si>
  <si>
    <t>Wachet auf, ruft uns</t>
  </si>
  <si>
    <t>Auf! laßet uns den Herren frölich singen</t>
  </si>
  <si>
    <t>Was Lobes solln wir dir</t>
  </si>
  <si>
    <t>Auf! lobt den Herrn und danckt</t>
  </si>
  <si>
    <t>Herzliebster Jesu, was hast du</t>
  </si>
  <si>
    <t>Auf! mein Herz, wach auf und singe</t>
  </si>
  <si>
    <t>Auf! Seele, Jesus, Gottes-Lamm</t>
  </si>
  <si>
    <t>Nun freut Euch, lieben Christen Gmein</t>
  </si>
  <si>
    <t>Auf! Zion, auf, umgürte deine</t>
  </si>
  <si>
    <t>24-25</t>
  </si>
  <si>
    <t>Aus meines Hertzens-Grunde</t>
  </si>
  <si>
    <t>Aus meines Hertzens=Grunde</t>
  </si>
  <si>
    <t>Aus tiefer Noth (II)</t>
  </si>
  <si>
    <t>Beklemmtes Herz, was wilt du lange sorgen</t>
  </si>
  <si>
    <t>Beschwertes Herz, leg ab die Sorgen</t>
  </si>
  <si>
    <t>Bin ich allein ein Fremdling</t>
  </si>
  <si>
    <t>Bist du nicht, Jesus, Gottes Sohn</t>
  </si>
  <si>
    <t>Erschienen ist der herrlich' Tag</t>
  </si>
  <si>
    <t>Blicke meine Seele an</t>
  </si>
  <si>
    <t>Brunnquell aller Güter</t>
  </si>
  <si>
    <t>Christe, mein Leben, mein Hoffen</t>
  </si>
  <si>
    <t>Lobet den Herrn, den mächtigen</t>
  </si>
  <si>
    <t>Schönster Immanuel, Herzog der</t>
  </si>
  <si>
    <t>28-29</t>
  </si>
  <si>
    <t>Christ fuhr gen Himmel, was</t>
  </si>
  <si>
    <t>Christ ist erstanden, von der</t>
  </si>
  <si>
    <t>Überschrift T. 11ff.: "Wär er nicht erstanden"</t>
  </si>
  <si>
    <t>Das Jesulein kan keine Herberg finden</t>
  </si>
  <si>
    <t>Das ist ein theures Wort, daß Jesus</t>
  </si>
  <si>
    <t>Das ist mir lieb, daß Gott mein Hort</t>
  </si>
  <si>
    <t>Dein Mittler kömmt, auf blöde</t>
  </si>
  <si>
    <t>Wie wohl ist mir o Freund der</t>
  </si>
  <si>
    <t>Nun laßt uns Gott dem</t>
  </si>
  <si>
    <t>32-33</t>
  </si>
  <si>
    <t>Nun lasst uns Gott, den Herrn</t>
  </si>
  <si>
    <t>Der du bist A und O Anfang</t>
  </si>
  <si>
    <t>Der lieben Sonnen Licht und</t>
  </si>
  <si>
    <t>Der Tag hat sich geneiget</t>
  </si>
  <si>
    <t>Ich dank dir lieber Herre</t>
  </si>
  <si>
    <t>Der Tag ist hin: mein Geist</t>
  </si>
  <si>
    <t>O Traurigkeit</t>
  </si>
  <si>
    <t>Der Weg, den Christus selbst gegangen</t>
  </si>
  <si>
    <t>Die Tugend wird durchs Kreuz geübet (Wie groß ist des Allmächt'gen Güte?)</t>
  </si>
  <si>
    <t>Die Liebe zeigt ohn Heucheley</t>
  </si>
  <si>
    <t>Die Nacht ist vor der Thür</t>
  </si>
  <si>
    <t>Dies ist der Tag der Fröhlichkeit</t>
  </si>
  <si>
    <t>Dies sind die heilgen zehn Gebot</t>
  </si>
  <si>
    <t>Dies sind die heil'gen zehn Gebot (s. Nr. 178)</t>
  </si>
  <si>
    <t>Du bist ja ganz mein eigen</t>
  </si>
  <si>
    <t>Herr Christ, der ein'ge Gottsohn</t>
  </si>
  <si>
    <t>Du bist ja, Jesu, meine Freude</t>
  </si>
  <si>
    <t>Du Friedens-Fürst, Herr Jesu</t>
  </si>
  <si>
    <t>Du Friedefürst, Herr Jesu Christ</t>
  </si>
  <si>
    <t>Du Geist des Herrn, der du von Gott</t>
  </si>
  <si>
    <t>Du liebe Unschuld du</t>
  </si>
  <si>
    <t>Du, meine Seele, singe</t>
  </si>
  <si>
    <t>Valet will ich dir geben</t>
  </si>
  <si>
    <t>Ehr und Danck sey dir gesungen</t>
  </si>
  <si>
    <t>Ein Kind gebohrn zu Bethlehem</t>
  </si>
  <si>
    <t>38-39</t>
  </si>
  <si>
    <t>Ein Würmlein bin ich arm und klein</t>
  </si>
  <si>
    <t>Ein Lämmlein geht und trägt die Schuld</t>
  </si>
  <si>
    <t>Ein's Christen-Herz sehnt sich</t>
  </si>
  <si>
    <t>Eins ist Noth! ach Herr!</t>
  </si>
  <si>
    <t>Entbinde mich mein Gott</t>
  </si>
  <si>
    <t>Erhabne Majestät! an</t>
  </si>
  <si>
    <t>Erhalt uns, Herr, bey deinem Wort</t>
  </si>
  <si>
    <t>Verleih' uns</t>
  </si>
  <si>
    <t>ab T. 24ff.: "Gib unserm König etc."</t>
  </si>
  <si>
    <t>Erleucht mich, Herr, mein Licht</t>
  </si>
  <si>
    <t>Ermuntre dich, Herz, Muth und Sinn</t>
  </si>
  <si>
    <t>Erwach, o Mensch, erwache</t>
  </si>
  <si>
    <t>Es spricht der unweisen Mund</t>
  </si>
  <si>
    <t>Ew'ge Weißheit, Jesu Christ</t>
  </si>
  <si>
    <t>Fahre fort, fare fort, Zion</t>
  </si>
  <si>
    <t>Folget mir, ruft uns das Leben</t>
  </si>
  <si>
    <t>Freuet euch, ihr Christen alle</t>
  </si>
  <si>
    <t>Jesu, meine Freude, meines</t>
  </si>
  <si>
    <t>Frölich soll mein Herze springen</t>
  </si>
  <si>
    <t>Frolocket ißt mit Händen</t>
  </si>
  <si>
    <t>Nun lob mein Seel' der Herren</t>
  </si>
  <si>
    <t>Becreuzigter, mein Herze sucht</t>
  </si>
  <si>
    <t>Bedencke mein, Jehovah</t>
  </si>
  <si>
    <t>Gelaßenheit, du angenehmer Gast</t>
  </si>
  <si>
    <t>Christen erwarten in allerley Fällen</t>
  </si>
  <si>
    <t>48-49</t>
  </si>
  <si>
    <t>Gelobet seyst du, Jesu Christ</t>
  </si>
  <si>
    <t>Gelobet seist du, Jesu Christ</t>
  </si>
  <si>
    <t>Herzlich lieb hab ich dich</t>
  </si>
  <si>
    <t>Gib dich zufrieden und sey stille</t>
  </si>
  <si>
    <t>Gott! den ich als Liebe kenne</t>
  </si>
  <si>
    <t>50-51</t>
  </si>
  <si>
    <t>Gott, der du selbst die Liebe bist</t>
  </si>
  <si>
    <t>Gott kans nicht böse meynen</t>
  </si>
  <si>
    <t>Gott lebet noch! Seele was verz.</t>
  </si>
  <si>
    <t>52-53</t>
  </si>
  <si>
    <t>Gott lob! die Stund ist kommen</t>
  </si>
  <si>
    <t>Gott wills machen, daß die Sachen</t>
  </si>
  <si>
    <t>Der Glaube ist der Sieg</t>
  </si>
  <si>
    <t>54-55</t>
  </si>
  <si>
    <t>Herr! dir trau ich all mein Tage</t>
  </si>
  <si>
    <t>Herr Jesu Christ, wahr Mensch und</t>
  </si>
  <si>
    <t>Herr Jesu Christ, wah'r Mensch und</t>
  </si>
  <si>
    <t>Herr Gott, dich loben wir</t>
  </si>
  <si>
    <t>56-57</t>
  </si>
  <si>
    <t>Herr Jesu, Christ, dich zu uns wend</t>
  </si>
  <si>
    <t>Hüter, wird die Macht der der Sünden</t>
  </si>
  <si>
    <t>Ich dancke dir, mein gott</t>
  </si>
  <si>
    <t>Ich Erde, was erkühn ich mich</t>
  </si>
  <si>
    <t>Ich hab mein Sach Gott heimgestellt</t>
  </si>
  <si>
    <t>58-59</t>
  </si>
  <si>
    <t>Ich liebe Gott, und will ein Spott</t>
  </si>
  <si>
    <t>Ich singe dir mit Herz und Mund</t>
  </si>
  <si>
    <t>Ich steh' in Angst und Pein</t>
  </si>
  <si>
    <t>Jesu, gieb mir deine Fülle</t>
  </si>
  <si>
    <t>Jesu, laß mich mit Verlangen</t>
  </si>
  <si>
    <t>Jesu, o du Trost der Seelen</t>
  </si>
  <si>
    <t>60-61</t>
  </si>
  <si>
    <t>Jesu, wahres Lebens-Brod</t>
  </si>
  <si>
    <t>Jesus Christut unser Heiland, der den</t>
  </si>
  <si>
    <t>Jesus ist das schönste Licht</t>
  </si>
  <si>
    <t>Jesu, wie sanft und wie so leichte</t>
  </si>
  <si>
    <t>Immanuel, des Güte nicht zu</t>
  </si>
  <si>
    <t>Jesus Christus unser Heiland, der von</t>
  </si>
  <si>
    <t>62-63</t>
  </si>
  <si>
    <t>Komm heiliger Geist. Herre Gott</t>
  </si>
  <si>
    <t>O süßes Wort, das Gott nach langen</t>
  </si>
  <si>
    <t>Kyrie! Gott Vater in Ewigkeit</t>
  </si>
  <si>
    <t>Textangabe T. 9-10: "Eleison"; Überschrift T. 11ff.: "Christe aller etc."; Textangabe T. 23-25: "Eleison"; Überschrift T. 26ff.: "Kyrie!"; Textangabe T. 36-38: "Eleison";</t>
  </si>
  <si>
    <t>Mein Jesu, hier sind deine Brüder</t>
  </si>
  <si>
    <t>Mein Abba! deßen Treu</t>
  </si>
  <si>
    <t>Lobet den Herren ://: denn er</t>
  </si>
  <si>
    <t>Meine Seel ist still zu Gott, zu dem</t>
  </si>
  <si>
    <t>Mein Gott, das Herz ich bringe dir</t>
  </si>
  <si>
    <t>Mein Heiland, nimmt die Sünder an</t>
  </si>
  <si>
    <t>Mein Vater zeuge mich</t>
  </si>
  <si>
    <t>Mit Fried und Freud ich</t>
  </si>
  <si>
    <t>Mit Fried und Freud</t>
  </si>
  <si>
    <t>Nun bitten wir den heil.</t>
  </si>
  <si>
    <t>Nun bitten wir den heilgen Geist</t>
  </si>
  <si>
    <t>O was für ein herrlich Weesen</t>
  </si>
  <si>
    <t>O auferstandner Sieges-Fürst</t>
  </si>
  <si>
    <t>Was Gott tut, das ist wohlgetan</t>
  </si>
  <si>
    <t>O der alles hätt verlohren</t>
  </si>
  <si>
    <t>O wie selig seyd ihr doch, ihr Frommen</t>
  </si>
  <si>
    <t>70-71</t>
  </si>
  <si>
    <t>O Jesu, schönste Seelen-Bier</t>
  </si>
  <si>
    <t>In dich hab ich gehoffet, Herr (s. Nr.)</t>
  </si>
  <si>
    <t>Reiner Bräutigam, unbeflecktes</t>
  </si>
  <si>
    <t>Jesu geh voran</t>
  </si>
  <si>
    <t>Wer ist wol würdig, sich zu nahen</t>
  </si>
  <si>
    <t>Ich bin getauft (s. Nr. 201)</t>
  </si>
  <si>
    <t>So ruht mein Muth in Jesu Blut und</t>
  </si>
  <si>
    <t>Sieh, hie bin ich Ehren=König</t>
  </si>
  <si>
    <t>Wach auf, wach auf, du sichre Welt</t>
  </si>
  <si>
    <t>Wacht auf, ihr Christen alle</t>
  </si>
  <si>
    <t>Dies sind die heil'gen zehn Gebot (s. Nr. 86)</t>
  </si>
  <si>
    <t>Wenn meine Sünd mich kräncken</t>
  </si>
  <si>
    <t>Wen seh' ich dort an jenem Berge liegen</t>
  </si>
  <si>
    <t>Seligstes Weesen, unendliche Wonne</t>
  </si>
  <si>
    <t>O Durchbrecher aller Bande</t>
  </si>
  <si>
    <t>Ich armes Menschen-Kind</t>
  </si>
  <si>
    <t>Welt ade! ich bin dein müde</t>
  </si>
  <si>
    <t>Liebster Jesu, du wirst kommen</t>
  </si>
  <si>
    <t>Was ist der Mensch, daß du Herr</t>
  </si>
  <si>
    <t>Liebes Hertz, bedencke doch</t>
  </si>
  <si>
    <t>Vom Himmel hoch da komm</t>
  </si>
  <si>
    <t>Den die Engel droben</t>
  </si>
  <si>
    <t>Höchster Priester, der du dich</t>
  </si>
  <si>
    <t>Verborgner Gott! du wohnst in einem Lichte</t>
  </si>
  <si>
    <t>78-79</t>
  </si>
  <si>
    <t>Friede! ach Friede! ach göttl.</t>
  </si>
  <si>
    <t>Lobe, o Seele, den mächtigen Herrn</t>
  </si>
  <si>
    <t>Treuer Vater! deine Liebe</t>
  </si>
  <si>
    <t>Auf! ihr Christen, Christi-Glieder</t>
  </si>
  <si>
    <t>Kyrie! Eleison! (die Litaney)</t>
  </si>
  <si>
    <t>80-81</t>
  </si>
  <si>
    <t>Kyrie! Ach Vater allerhöchster Gott</t>
  </si>
  <si>
    <t>Überschrift T. 12ff.: "Christe!"; Überschrift T. 27ff.: "Kyrie! heilger"; Überschrift T. 41ff.: "Herr Gott"</t>
  </si>
  <si>
    <t>82-83</t>
  </si>
  <si>
    <t>Seele! geh auf Golgatha,</t>
  </si>
  <si>
    <t>Du, o schönes Weltgebäude,</t>
  </si>
  <si>
    <t>Ach! sagt mir nichts von Gold und</t>
  </si>
  <si>
    <t>Ich bin getauft auf deinen Namen (s. Nr. 174)</t>
  </si>
  <si>
    <t>SP1692</t>
  </si>
  <si>
    <t>Nun komm der Heyden-Heyland.</t>
  </si>
  <si>
    <t>Speer, Daniel</t>
  </si>
  <si>
    <t>Choral Gesang-Buch. Auff das Klavir oder Orgel…</t>
  </si>
  <si>
    <t>Stuttgart</t>
  </si>
  <si>
    <t>Menschen=Kind merck eben.</t>
  </si>
  <si>
    <t>Wachet auff rufft uns die Stimme.</t>
  </si>
  <si>
    <t>Es wird schier der letzte Tag herkommen.</t>
  </si>
  <si>
    <t>Der Tag der ist so freudenreich.</t>
  </si>
  <si>
    <t>Christum wir sollen loben schon.</t>
  </si>
  <si>
    <t>Gelobet seyst du Jesu Christ.</t>
  </si>
  <si>
    <t>Vom Himmel hoch da komm ich her.</t>
  </si>
  <si>
    <t>In dulci jubilo.</t>
  </si>
  <si>
    <t>Ein Kind gebohrn zu Bethlehem.</t>
  </si>
  <si>
    <t>Freuet euch ihr Christen alle.</t>
  </si>
  <si>
    <t>Helfft mir Gotts Güte preisen.</t>
  </si>
  <si>
    <t>O süsser Jesu wer an dich gedenckt.</t>
  </si>
  <si>
    <t>Mit Fried und Freud ich fahr dahin.</t>
  </si>
  <si>
    <t>Ein Engel schon / von Gottes Thron.</t>
  </si>
  <si>
    <t>Mein Seel erhebt den Herren mein.</t>
  </si>
  <si>
    <t xml:space="preserve">O Lamb Gottes unschuldig. </t>
  </si>
  <si>
    <t>O Mensch bewein dein Sünde groß.</t>
  </si>
  <si>
    <t>Hilff Gott / laß mirs gelingen.</t>
  </si>
  <si>
    <t>Da Jesus an dem Creutze stund.</t>
  </si>
  <si>
    <t>Christus der uns seelig macht.</t>
  </si>
  <si>
    <t>Ein Lämblein geht und trägt die Schuld.</t>
  </si>
  <si>
    <t>Da der Herr Christ zu Tische saß.</t>
  </si>
  <si>
    <t>O Traurigkeit! O Herzeleid.</t>
  </si>
  <si>
    <t>Christ lag in Todes Banden.</t>
  </si>
  <si>
    <t>Christ ist erstanden / von der Marter aller.</t>
  </si>
  <si>
    <t>2 weitere Titel</t>
  </si>
  <si>
    <t>Jesus Christus unser Heyland.</t>
  </si>
  <si>
    <t>Erstanden ist der heilig Christ.</t>
  </si>
  <si>
    <t>Erschienen ist der herrlich Tag.</t>
  </si>
  <si>
    <t>Heut triumpiret Gottes Sohn.</t>
  </si>
  <si>
    <t>Christus ist erstanden / hat überwunden.</t>
  </si>
  <si>
    <t>Auff diesen Tag bedencken wir.</t>
  </si>
  <si>
    <t>Nun freut euch Gottes Kinder all.</t>
  </si>
  <si>
    <t>Komm heiliger Geist Herre Gott.</t>
  </si>
  <si>
    <t>Nun bitte wir den heil. Geist.</t>
  </si>
  <si>
    <t>O du allersüßste Freude.</t>
  </si>
  <si>
    <t>Gott der Vatter wohn uns bey.</t>
  </si>
  <si>
    <t>Gott Vatter HErr wir dancken dir.</t>
  </si>
  <si>
    <t>Kyrie / eleison / HErr / erbarme dich.</t>
  </si>
  <si>
    <t>O heilige Dreyfaltigkeit / voll Majestät.</t>
  </si>
  <si>
    <t>Gebenedeyt sey Gott der HErr / deß.</t>
  </si>
  <si>
    <t>Es stehn für Gottes Throne.</t>
  </si>
  <si>
    <t>Christ unser HErr zum Jordan kam.</t>
  </si>
  <si>
    <t>Wir glauben all an einen Gott.</t>
  </si>
  <si>
    <t>Ich glaub an Gott Vatter / den Allmächtigen.</t>
  </si>
  <si>
    <t>Unser Vatter im Himmelreich.</t>
  </si>
  <si>
    <t>Vatter unser /der du im Himmel bist.</t>
  </si>
  <si>
    <t>Unser Vatter / in dem Himmel.</t>
  </si>
  <si>
    <t>Diß sind die heilgen zehen Gebott.</t>
  </si>
  <si>
    <t>Eine andere Melodey. [zu Nr. 50]</t>
  </si>
  <si>
    <t>Mensch wilt du leben seliglich.</t>
  </si>
  <si>
    <t>Gott sey gelobet und gebenedeyet.</t>
  </si>
  <si>
    <t xml:space="preserve">Herr durch deinen heiligen Leichnamb. </t>
  </si>
  <si>
    <t>So wahr ich leb / spricht Gott der HErr.</t>
  </si>
  <si>
    <t>Gelobet sey der Herre Gott.</t>
  </si>
  <si>
    <t>O Gott du höchster Gnaden=Hort.</t>
  </si>
  <si>
    <t>Liebster JEsu / wir seynd hier.</t>
  </si>
  <si>
    <t>HErr Jesu Christ dich zu uns wend.</t>
  </si>
  <si>
    <t>Wohl dem Menschen der wandelt nicht.</t>
  </si>
  <si>
    <t>Ach Gott vom Himmel sieh darein.</t>
  </si>
  <si>
    <t>Ach HErr / wie sind menr Feind so viel.</t>
  </si>
  <si>
    <t>Ach Gott wie lang vergissest mein.</t>
  </si>
  <si>
    <t>Es spricht der Unweisen Mund wohl.</t>
  </si>
  <si>
    <t>Hilff Gott wie geht es immer zu.</t>
  </si>
  <si>
    <t>Der HErr ist mein getreuer Hirt.</t>
  </si>
  <si>
    <t>In dich hab ich gehoffet HErr.</t>
  </si>
  <si>
    <t>Erzürn dich nicht o frommer Christ.</t>
  </si>
  <si>
    <t>Ein feste Burg ist unser Gott.</t>
  </si>
  <si>
    <t>O Herre Gott begnade mich.</t>
  </si>
  <si>
    <t>Erbarm dich mein O Herre GOtt.</t>
  </si>
  <si>
    <t>Der thorecht spricht: Es ist kein Gott.</t>
  </si>
  <si>
    <t>Es woll uns GOtt genädig seyn.</t>
  </si>
  <si>
    <t>HErr Gott / ich trau allein auff dich.</t>
  </si>
  <si>
    <t>GOtt ist so gut dem Israel.</t>
  </si>
  <si>
    <t>HErr / es sind Heyden in dein Erb.</t>
  </si>
  <si>
    <t xml:space="preserve">Wer in dem Schutz deß höchsten ist. </t>
  </si>
  <si>
    <t>Aus tieffer Noth schrey ich zu dir.</t>
  </si>
  <si>
    <t>Nun lob mein Seel dn Herren.</t>
  </si>
  <si>
    <t>Da Israel aus Egypten zog.</t>
  </si>
  <si>
    <t>Nicht uns / nicht uns / O ewiger HErr.</t>
  </si>
  <si>
    <t>Frölich wollen wir Alleluja singen.</t>
  </si>
  <si>
    <t>Wär Gott nicht mit uns diese Zeit.</t>
  </si>
  <si>
    <t>Wo GOtt der HErr nicht bey uns hält.</t>
  </si>
  <si>
    <t>Wo Tott zum Hauß nicht gibt sein Gunst.</t>
  </si>
  <si>
    <t>Wol dem der in Gottes Forcht steht.</t>
  </si>
  <si>
    <t>Ein wahrer Glaub Gotte Zorn stilt.</t>
  </si>
  <si>
    <t>Aufs tieffer Noth schrey ich zu dir.</t>
  </si>
  <si>
    <t>Nun sieh / wie fein und lieblich ist.</t>
  </si>
  <si>
    <t>An Wasserflüssen Babylon.</t>
  </si>
  <si>
    <t>HErr GOtt / der du erforschest mich.</t>
  </si>
  <si>
    <t>O HErr / wer wird sein Wohnung han.</t>
  </si>
  <si>
    <t>Der HErr sprach in seim höchsten Thron.</t>
  </si>
  <si>
    <t>Lobt GOtt in seinem Heiligthumb.</t>
  </si>
  <si>
    <t>HErr GOtt dich loben wir.</t>
  </si>
  <si>
    <t>Nun freut euch lieben Christen gmein.</t>
  </si>
  <si>
    <t>Es ist das Heyl uns kommen her.</t>
  </si>
  <si>
    <t>Durch Adams Fall ist gantz verderbt.</t>
  </si>
  <si>
    <t>Mag ich Unglück nicht widerstahn.</t>
  </si>
  <si>
    <t>Ich weiß daß mein Erlöser ebt.</t>
  </si>
  <si>
    <t>Ich ruff zu dir HErr JEsu Christ.</t>
  </si>
  <si>
    <t>HErr Christ der einig Gotts Sohn.</t>
  </si>
  <si>
    <t xml:space="preserve">Allein zu dir HErr JEsu Christ. </t>
  </si>
  <si>
    <t>Kompt her zu mir spricht Gottes Sohn.</t>
  </si>
  <si>
    <t>Warumb betrübst du dich mein Hertz.</t>
  </si>
  <si>
    <t>Wann wir in höchsten Nöthen seyn.</t>
  </si>
  <si>
    <t>Meinen Jesum laß ich nicht.</t>
  </si>
  <si>
    <t>JEsu meine Freude.</t>
  </si>
  <si>
    <t>JEsu / der du meine Seele.</t>
  </si>
  <si>
    <t>Ach Gott und HErr.</t>
  </si>
  <si>
    <t>Weltlich Ehr und zeitlich Gut.</t>
  </si>
  <si>
    <t>Hastu dann Jesu dein Angesicht gäntzlich verborgen.</t>
  </si>
  <si>
    <t>Wer nur den lieben Gott läßt walten.</t>
  </si>
  <si>
    <t>Auff meinen lieben GOTT.</t>
  </si>
  <si>
    <t>Wo soll ich flihen hin.</t>
  </si>
  <si>
    <t>Nim von uns HErr du treuer Gott.</t>
  </si>
  <si>
    <t>Ohn GOtt muß ich mich aller Freuden massen.</t>
  </si>
  <si>
    <t>Von Grund des Hertzens mein.</t>
  </si>
  <si>
    <t>GOtt hat das Evangelium.</t>
  </si>
  <si>
    <t>O Herre Gott / dein göttlich Wort.</t>
  </si>
  <si>
    <t>Ach GOtt thu dich erbarmen.</t>
  </si>
  <si>
    <t>Es ist gewßlich an der Zeit.</t>
  </si>
  <si>
    <t>Ihr ieben Christen freut euch nun.</t>
  </si>
  <si>
    <t>Sanct Paulus die Corinthier</t>
  </si>
  <si>
    <t>Ich danck dir lieber Herre.</t>
  </si>
  <si>
    <t>Aus meines Hertzen Grunde.</t>
  </si>
  <si>
    <t>Wie schön leuchtet der Morgen=Stern.</t>
  </si>
  <si>
    <t>Ich danck dir schon / durch deinen Sohn.</t>
  </si>
  <si>
    <t>Wach auff mein Hertz und singe.</t>
  </si>
  <si>
    <t>Christe / der du bist Tag und Liecht.</t>
  </si>
  <si>
    <t>Christe der du bist der helle Tag.</t>
  </si>
  <si>
    <t>Werde munter mein Gemüthe.</t>
  </si>
  <si>
    <t>Nun laßt uns Gott dem Herren.</t>
  </si>
  <si>
    <t>Lobet den Herren / lobet den Herren.</t>
  </si>
  <si>
    <t>Singen wir aus Hertzengrund.</t>
  </si>
  <si>
    <t>Verleyh uns Frieden gnädiglich.</t>
  </si>
  <si>
    <t>Du Friede Fürst Herr Jesu Christ.</t>
  </si>
  <si>
    <t>O HErr ich ruff dein Nahmen an.</t>
  </si>
  <si>
    <t>O grosser Gott von Macht.</t>
  </si>
  <si>
    <t>O Friede Friede! Du edle Blume.</t>
  </si>
  <si>
    <t>Erhalt uns HErr bey deinem Wort.</t>
  </si>
  <si>
    <t>Allein auff Gott setz dein Vertraun.</t>
  </si>
  <si>
    <t>Es war ein Gottesförchtiges.</t>
  </si>
  <si>
    <t>Nun schlaff mein liebes Kindelein.</t>
  </si>
  <si>
    <t>Hertzlich lieb hab ich dich O HErr.</t>
  </si>
  <si>
    <t>Mitten wir im Leben seynd.</t>
  </si>
  <si>
    <t>Wenn mein Stündelein vorhanden ist.</t>
  </si>
  <si>
    <t>Ach Gott wie manches Hertzenleyd.</t>
  </si>
  <si>
    <t>Ach wie elend ist unser Zeit.</t>
  </si>
  <si>
    <t>Der grimmig Tod mit seinem Pfeil.</t>
  </si>
  <si>
    <t>Ein Würmlein bin ich arm und klein.</t>
  </si>
  <si>
    <t>Mein junges Leben hat ein End.</t>
  </si>
  <si>
    <t>Gott Lob die Sund ist kommen.</t>
  </si>
  <si>
    <t>HErr Gott mein Jammer hat ein End.</t>
  </si>
  <si>
    <t>Ach wie nichtig / ach wie flüchtig.</t>
  </si>
  <si>
    <t>Hertzlich thut mich verlangen.</t>
  </si>
  <si>
    <t>HErr wie du wilt so schicks mit mir.</t>
  </si>
  <si>
    <t>Ich hab mein Sach Gott heimbgestelt.</t>
  </si>
  <si>
    <t>Mein Walfahrt ich volleindet hab.</t>
  </si>
  <si>
    <t>O Welt ich muß dich lassen.</t>
  </si>
  <si>
    <t>Nun ruhen alle Wälder.</t>
  </si>
  <si>
    <t>Freu dich sehr o meine Seele.</t>
  </si>
  <si>
    <t>Wie nach einer Wasserquelle.</t>
  </si>
  <si>
    <t>Gleich wie der Hirsch nach frischem Wasser schreyt.</t>
  </si>
  <si>
    <t>Was mein Gott will / das gescheh allzeit.</t>
  </si>
  <si>
    <t>HErr JEsu Christ meins Lebens Liecht.</t>
  </si>
  <si>
    <t>Christus der ist mein Leben.</t>
  </si>
  <si>
    <t>Valet will ich dir geben.</t>
  </si>
  <si>
    <t>Wir müssen alle sterben</t>
  </si>
  <si>
    <t>Meine Krafft ist hin.</t>
  </si>
  <si>
    <t>Mein Stündlein geht dahin.</t>
  </si>
  <si>
    <t>Hört auff mit Trauren und Klagen.</t>
  </si>
  <si>
    <t>Geliebten Freund / was thut</t>
  </si>
  <si>
    <t>Nun laßt uns den Leib gebraben.</t>
  </si>
  <si>
    <t>O wie selig seyd ihr doch ihr Frommen.</t>
  </si>
  <si>
    <t>Einen guten Kampff hab ich.</t>
  </si>
  <si>
    <t>Ich fahr dahin mit Freuden.</t>
  </si>
  <si>
    <t>Glückseelig ist der Mann.</t>
  </si>
  <si>
    <t>HErr JEsu Christ mein HErr und Gott.</t>
  </si>
  <si>
    <t>Hilff HErr in dieser bösen Zeit.</t>
  </si>
  <si>
    <t>Ach GOtt erhör mein Seuffzen.</t>
  </si>
  <si>
    <t>Valet will ich dir geben. Andere Melodey.</t>
  </si>
  <si>
    <t>Ich weiß ein ewigs Himmelreich.</t>
  </si>
  <si>
    <t>Dancket dem Herrn.</t>
  </si>
  <si>
    <t>Dancksagen wir alle.</t>
  </si>
  <si>
    <t>Gib Fried zu unser Zeit / O HErr.</t>
  </si>
  <si>
    <t>Seuffzen / Elend Wh und Klagen</t>
  </si>
  <si>
    <t>Alle Menschen müssen sterbn.</t>
  </si>
  <si>
    <t>Alle Menschen müssen sterben. Andere Melodey.</t>
  </si>
  <si>
    <t>Brunnquell aller Güter.</t>
  </si>
  <si>
    <t>HErr JEsu Christ wahr Mensch.</t>
  </si>
  <si>
    <t>HErr Jesu Christ wahr Mensch. Andere Melodey.</t>
  </si>
  <si>
    <t>So wünsch ich nun ein gute Nacht.</t>
  </si>
  <si>
    <t>So wünsch ich nun ein gute Nacht. Andere Melodey.</t>
  </si>
  <si>
    <t>Nun dancket alle Gott.</t>
  </si>
  <si>
    <t>Wer Gott vertraut / hat wol gebaut.</t>
  </si>
  <si>
    <t>JEsu du mein liebstes Leben.</t>
  </si>
  <si>
    <t>Wie soll ich dich empfangen.</t>
  </si>
  <si>
    <t>O Welt sieh hier dein Leben.</t>
  </si>
  <si>
    <t>Komm Gott Schöpfer H. Geist.</t>
  </si>
  <si>
    <t>Komm H. Geist mit deiner Gnad.</t>
  </si>
  <si>
    <t>Zeuch ein zu deinen Thoren.</t>
  </si>
  <si>
    <t xml:space="preserve">O du allersüßste Freude. </t>
  </si>
  <si>
    <t>Schmücke dich o liebe Seele.</t>
  </si>
  <si>
    <t>Lobet den Herrn ihr Heyden all.</t>
  </si>
  <si>
    <t>Lobet Gott unsern HErrn.</t>
  </si>
  <si>
    <t>Alle Welt was kreucht und webet.</t>
  </si>
  <si>
    <t>Wie ein Hirsch in grossen Dürsten.</t>
  </si>
  <si>
    <t>O Gott du frommer Gott.</t>
  </si>
  <si>
    <t>Meinen Jesum laß ich nicht / dann er ist allein mein Leben.</t>
  </si>
  <si>
    <t>Ach was soll ich Sünder machen.</t>
  </si>
  <si>
    <t>Die helle Sonn leucht itzt herfür.</t>
  </si>
  <si>
    <t>In dem Leben hie auf Erden.</t>
  </si>
  <si>
    <t>Jammer hat mich gantz umgeben.</t>
  </si>
  <si>
    <t>Gott deß Himmels und der Erden.</t>
  </si>
  <si>
    <t>Der Tag vertreibt die finstre Nacht.</t>
  </si>
  <si>
    <t>Wir Christen=Leuth / haben ietzund Freud.</t>
  </si>
  <si>
    <t>Hertzlich thut mich verlangen. Andere Melodey.</t>
  </si>
  <si>
    <t>Freut euch ihr lieben Christen.</t>
  </si>
  <si>
    <t>Wie schön leuchtet der Morgenstern. Andere Melodey.</t>
  </si>
  <si>
    <t>Was forchst du Fein Herodes sehr.</t>
  </si>
  <si>
    <t>Lobt Gott ihr Christen allzugleich.</t>
  </si>
  <si>
    <t>Das neugebohrne Kindelein.</t>
  </si>
  <si>
    <t>Hertzliebster JEsu / was hast du verbrochen.</t>
  </si>
  <si>
    <t>Wir dancken HErr JEsu Christ.</t>
  </si>
  <si>
    <t>Ach wir ame Sünder.</t>
  </si>
  <si>
    <t>Heut triumphiret Gottes Sohn. Andere Melodey.</t>
  </si>
  <si>
    <t>Sag an was hilfft die Welt.</t>
  </si>
  <si>
    <t>Allein zu dir HErr JEsu Christ. Andere Melodey.</t>
  </si>
  <si>
    <t>Gen Himmel auffgefahren ist.</t>
  </si>
  <si>
    <t>Ach Gott und HErr / wie groß und schwer. Andere Melodey.</t>
  </si>
  <si>
    <t>Erschienen ist der herrliche Tag. Andere Melodey.</t>
  </si>
  <si>
    <t>Wann nun erlösen wird der HErr.</t>
  </si>
  <si>
    <t>Herr Gott du bist von Ewigkeit.</t>
  </si>
  <si>
    <t>Hie lieg ich armes Würmelein.</t>
  </si>
  <si>
    <t xml:space="preserve">Ach bleib bey uns HErr JEsu Christ. </t>
  </si>
  <si>
    <t>Ich weiß daß mein Erlöser lebt / ob ich schon hie auf Erden.</t>
  </si>
  <si>
    <t>HErr JEsu Christ ich weiß gar wohl.</t>
  </si>
  <si>
    <t>Ach wie sehnlich wart ich der Zeit.</t>
  </si>
  <si>
    <t>Kyrie [Litanei]</t>
  </si>
  <si>
    <t>Jetzo muß deß Nachtes Schröcken.</t>
  </si>
  <si>
    <t>HErr nicht schicke deine Rache.</t>
  </si>
  <si>
    <t>Die Sonn hat sich verkrochen.</t>
  </si>
  <si>
    <t>Ach was ist doch unser Leben.</t>
  </si>
  <si>
    <t>Welt hinweg ich bin dein müde.</t>
  </si>
  <si>
    <t>Komst du komst du Liecht der Heyden.</t>
  </si>
  <si>
    <t>Ermuntr dich mein schacher Geist.</t>
  </si>
  <si>
    <t>Ihr Christen auserkohren.</t>
  </si>
  <si>
    <t>Sey gegrüsset JEsu gütig.</t>
  </si>
  <si>
    <t>Mein schönster und liebster Freund.</t>
  </si>
  <si>
    <t>Ach was hat dich doch bewogen.</t>
  </si>
  <si>
    <t>JEsu meines Lebens Leben.</t>
  </si>
  <si>
    <t>O Gott sehr reich von Güt.</t>
  </si>
  <si>
    <t>Schönster Jesu liebstes Leben.</t>
  </si>
  <si>
    <t>Mein Augen schließ ich itzt / in Gottes Namen zu.</t>
  </si>
  <si>
    <t>Drey=Einigkeit der Gottheit.</t>
  </si>
  <si>
    <t>Zion klagt mit Angst.</t>
  </si>
  <si>
    <t>Sey zu tausendmal gegrüsset.</t>
  </si>
  <si>
    <t>O du schönes Welt=Gebäude.</t>
  </si>
  <si>
    <t>Ich heb mein Augen sehnlich auff.</t>
  </si>
  <si>
    <t>Was wilt du dich betrüben.</t>
  </si>
  <si>
    <t>Keinen hat Gott verlassen.</t>
  </si>
  <si>
    <t>HErr / wie lange wilt du doch.</t>
  </si>
  <si>
    <t>Schwing dich auff zu deinem Gott.</t>
  </si>
  <si>
    <t>Danck sey Gott in der Höhe.</t>
  </si>
  <si>
    <t>Nun dancket all und bringet Ehr.</t>
  </si>
  <si>
    <t>HErr ich hae mißgehandelt.</t>
  </si>
  <si>
    <t>Verzage nicht o frommer Christ.</t>
  </si>
  <si>
    <t>Gott ist mein Heyl mein Hülff.</t>
  </si>
  <si>
    <t>Der Tag bricht an und zeiget sich.</t>
  </si>
  <si>
    <t>In dieser Abend=Stunde.</t>
  </si>
  <si>
    <t>Eitelkeit / Eitelkeit viler Verderben.</t>
  </si>
  <si>
    <t>Laß ab von Sünden alle.</t>
  </si>
  <si>
    <t>Groß=Fürst hoher Cherubinen.</t>
  </si>
  <si>
    <t>Warumb wilt du draussen stehn.</t>
  </si>
  <si>
    <t>Jesus meine Zuversicht.</t>
  </si>
  <si>
    <t>Liebster JEsu das ist Pein.</t>
  </si>
  <si>
    <t>Jesu Jesu du bist mein.</t>
  </si>
  <si>
    <t>Trau auf Gott in allen Sachen.</t>
  </si>
  <si>
    <t>Solt es gleich bißweilen scheinen.</t>
  </si>
  <si>
    <t>Ephraim / was soll ich machen.</t>
  </si>
  <si>
    <t xml:space="preserve">Fleuch mein Seelgen auff zu Gott. </t>
  </si>
  <si>
    <t>Lebt jemand so wie ich / so lebt er jämmerlich.</t>
  </si>
  <si>
    <t>Liebster Herr Jesu / wo bleibst du so lange.</t>
  </si>
  <si>
    <t>Wie ein Turtel Täubelein.</t>
  </si>
  <si>
    <t>Jesu meines Herzens Freud.</t>
  </si>
  <si>
    <t>Wo / ach wo wird ich mich hin wenden.</t>
  </si>
  <si>
    <t>Jesu / mein Jesu mein einiges Leben.</t>
  </si>
  <si>
    <t>Lebst jemand so wie ich / so lebt er seeliglich.</t>
  </si>
  <si>
    <t>Gehet in die Christen Schul.</t>
  </si>
  <si>
    <t>Mein Liebster mein Schönster.</t>
  </si>
  <si>
    <t>Was quälet mein Hertz.</t>
  </si>
  <si>
    <t xml:space="preserve">Wohl mir Jesus meine Freude. </t>
  </si>
  <si>
    <t>Gott Lob und Danck daß diese Nacht.</t>
  </si>
  <si>
    <t>Diß ist der Tag der Frölichkeit.</t>
  </si>
  <si>
    <t>Sey wilkommen Jesulein.</t>
  </si>
  <si>
    <t>Hilff Herr Jesu laß gelingen.</t>
  </si>
  <si>
    <t>Sag Menschen Hertz wo ist ein Schmertz.</t>
  </si>
  <si>
    <t>Erzittre doch O Menschen Hertz.</t>
  </si>
  <si>
    <t>Hör liebe Seel dir rufft der HErr.</t>
  </si>
  <si>
    <t>JEsu du mein edle Gabe.</t>
  </si>
  <si>
    <t>Ihr keuschen Augen ihr mein allerliebster Liecht.</t>
  </si>
  <si>
    <t>Fliesset ihr thränenden Augen.</t>
  </si>
  <si>
    <t>Triumph Triumph der Sieges Held.</t>
  </si>
  <si>
    <t>Ermuntre dich zu deinem Heil.</t>
  </si>
  <si>
    <t>Lobet den Herrn mit ewigem Ruhm.</t>
  </si>
  <si>
    <t>Was lebet / was schwebet / was Odem nur hat.</t>
  </si>
  <si>
    <t>Jesulein du bist mein weil ich lebe.</t>
  </si>
  <si>
    <t>Allenthalben wo ich gehe.</t>
  </si>
  <si>
    <t>Schröcklich Beginnen die Paucker /Trompeter.</t>
  </si>
  <si>
    <t>JEsu wolst uns weisen / deine Werck zu preisen.</t>
  </si>
  <si>
    <t>Vatter / ach laß Trost erscheinen.</t>
  </si>
  <si>
    <t>Auf mein Geist und mein Gemüthe.</t>
  </si>
  <si>
    <t>Komm mein Hertze / komm mein Schatz.</t>
  </si>
  <si>
    <t>Ich will zu aller Stund.</t>
  </si>
  <si>
    <t>Jesu schönste Himmels=Crone.</t>
  </si>
  <si>
    <t>Friede was ist dir zu gleichen.</t>
  </si>
  <si>
    <t>Laß die falschen Zungen schwätzen.</t>
  </si>
  <si>
    <t>Ich dancke dir O Gott in deinem Throne.</t>
  </si>
  <si>
    <t>WE1803</t>
  </si>
  <si>
    <t>Ach bleib bey uns Herr Jesu Christ</t>
  </si>
  <si>
    <t>Weimar, Georg Peter</t>
  </si>
  <si>
    <t>Choral-Melodieenbuch zum Gebrauch der vorzüglichsten protestantische Gesangbücher…</t>
  </si>
  <si>
    <t>Erfurt</t>
  </si>
  <si>
    <t>Dankt dem Herr heut und allezeit</t>
  </si>
  <si>
    <t>Ach bleib mit deiner Gnade</t>
  </si>
  <si>
    <t>Ach Gott erhör mein Seufzen</t>
  </si>
  <si>
    <t>Ach, schönster Jesu mein Verlangen</t>
  </si>
  <si>
    <t>Ach, was soll ich Sünder machen</t>
  </si>
  <si>
    <t>Ach wenn wird ich dahin kommen</t>
  </si>
  <si>
    <t>Ach, wie betrübt sind fromme Seelen</t>
  </si>
  <si>
    <t>Ach, wir armen Sünder</t>
  </si>
  <si>
    <t>Alles ist an Gottes Seegen</t>
  </si>
  <si>
    <t>Allgütiger mein Lebelang</t>
  </si>
  <si>
    <t>[Allgütiger mein Lebelang.] Auf eine andere Art.</t>
  </si>
  <si>
    <t>Also heilig ist der Tag</t>
  </si>
  <si>
    <t>Amen, wir haben gehöret; Amen Gott Vater und Sohn</t>
  </si>
  <si>
    <t>Am Sabbath früh</t>
  </si>
  <si>
    <t>An diesen Tag, o Jesus, weiht</t>
  </si>
  <si>
    <t>sonst: Heut sind die lieben Engelein</t>
  </si>
  <si>
    <t>An dir hab ich gesündigt Herr</t>
  </si>
  <si>
    <t>sonst: Wenn ich Unglück thut</t>
  </si>
  <si>
    <t>Auf auf mein Herz mit Freuden</t>
  </si>
  <si>
    <t>Auf diesen Tag bednekn wir</t>
  </si>
  <si>
    <t xml:space="preserve">Auf dankt dem Herrn </t>
  </si>
  <si>
    <t>Oder: Dankt dem Herrn denn er</t>
  </si>
  <si>
    <t>Auf jauchzt dem Herrn, auf</t>
  </si>
  <si>
    <t>Mel. Wo Gott zum Haus</t>
  </si>
  <si>
    <t>Auf meinen Herrn, auf Jesum Christ</t>
  </si>
  <si>
    <t>Oder: Durch Adams Fall ist</t>
  </si>
  <si>
    <t>Aus der Tiefe rufe ich</t>
  </si>
  <si>
    <t>Aus Jakobs Stamm ein</t>
  </si>
  <si>
    <t>Aus tiefer Noth schrey</t>
  </si>
  <si>
    <t>Bedenke Mensch das</t>
  </si>
  <si>
    <t xml:space="preserve">Oder:O Haupt voll blut und </t>
  </si>
  <si>
    <t>sonst: Ach Herr mich armen</t>
  </si>
  <si>
    <t>Begrabt den Leib in</t>
  </si>
  <si>
    <t>Nun giebt mein Jesus</t>
  </si>
  <si>
    <t>Brich an du schönes Tages Licht</t>
  </si>
  <si>
    <t>Bringt Preis und Ruhm</t>
  </si>
  <si>
    <t>nach No.22 Auf diesen Tag</t>
  </si>
  <si>
    <t>Brich entzwey</t>
  </si>
  <si>
    <t>Klagts, o klagts er ist</t>
  </si>
  <si>
    <t>Christe der du bist Tag</t>
  </si>
  <si>
    <t>Christe du Lamm Gottes</t>
  </si>
  <si>
    <t>Christ, der du bist der helle Tag</t>
  </si>
  <si>
    <t>Christ lag in Todes Banden</t>
  </si>
  <si>
    <t>Tod im Grabe lag der</t>
  </si>
  <si>
    <t>Christ ist erstanden von der</t>
  </si>
  <si>
    <t>Christ unser Herr, zum Jordan</t>
  </si>
  <si>
    <t>Christus, der uns seelig macht</t>
  </si>
  <si>
    <t>Christus ist erstanden von (aus)</t>
  </si>
  <si>
    <t>[Christus ist erstanden von (aus)] Auf andere Art</t>
  </si>
  <si>
    <t>Zweyerley bitt ich</t>
  </si>
  <si>
    <t>Singen wir aus</t>
  </si>
  <si>
    <t>Dank sagen wir alle</t>
  </si>
  <si>
    <t>Dank sey Gott in der Höhe</t>
  </si>
  <si>
    <t>Dankt dem Herrn, mit frohen Gaben</t>
  </si>
  <si>
    <t>[Dankt dem Herrn, mit frohen Gaben] Auf andere Art, von Kittel</t>
  </si>
  <si>
    <t>Da Jesus an dem Kreutze</t>
  </si>
  <si>
    <t>Das alte Jahr ist nun entflohn</t>
  </si>
  <si>
    <t>Das Jesulein soll doch</t>
  </si>
  <si>
    <t>Das neugebohrne Kindelein</t>
  </si>
  <si>
    <t>Das walt mein Gott</t>
  </si>
  <si>
    <t>Dem ich meine Lieder singe</t>
  </si>
  <si>
    <t>Der güldnen Sonnen Lauf</t>
  </si>
  <si>
    <t>Jetzt: Preiß sey dir mein Gott</t>
  </si>
  <si>
    <t>[Der güldnen Sonnen Lauf] Auf eine andere Art</t>
  </si>
  <si>
    <t>Der heilige Geist vom Himmel kam</t>
  </si>
  <si>
    <t>Der Heilgen Leben</t>
  </si>
  <si>
    <t>Jetzt: Von Hertzen preiß ich dich</t>
  </si>
  <si>
    <t>[Die Nacht ist vor der Thür] Auf eine andere Art</t>
  </si>
  <si>
    <t>[Die Nacht ist vor der Thür] Noch auf eine andere Art</t>
  </si>
  <si>
    <t>Der Wollust Reiz zu</t>
  </si>
  <si>
    <t>Der Welten Herrscher dir</t>
  </si>
  <si>
    <t>[Herr Gott dich loben wir]</t>
  </si>
  <si>
    <t>Dich Heiland loben wir</t>
  </si>
  <si>
    <t>Dich o Herr zu loben</t>
  </si>
  <si>
    <t>Mel. Den Vater dort oben</t>
  </si>
  <si>
    <t>[Die Himmel rühmen des Ewigen] Auf eine andere Art</t>
  </si>
  <si>
    <t>[Die Himmel rühmen des Ewigen] Noch auf eine andere Art</t>
  </si>
  <si>
    <t>Dies ist der Tage, den</t>
  </si>
  <si>
    <t>Vom Himmel hoch da</t>
  </si>
  <si>
    <t>Ach mein herzliebes Jesulein</t>
  </si>
  <si>
    <t>Dieß sind die heilgen zehn Gebot</t>
  </si>
  <si>
    <t>Dir dank ich heute für mein</t>
  </si>
  <si>
    <t>[Dir dank ich heute für mein] Auf eine andere Art</t>
  </si>
  <si>
    <t>[Dir dank ich heute für mein] Noch auf eine andere Art</t>
  </si>
  <si>
    <t>Dir dir, Jehova, will ich</t>
  </si>
  <si>
    <t>Du, des sich alle Himmel freuen</t>
  </si>
  <si>
    <t>Auch: Ist dieser nicht des Höchsten Sohn</t>
  </si>
  <si>
    <t>Du klagst und fühlest</t>
  </si>
  <si>
    <t>Mel. Wie groß ist des Allmächt'gen Güte</t>
  </si>
  <si>
    <t>[Du klagst und fühlest] Auf eine andere Art</t>
  </si>
  <si>
    <t>Du Friedesfürst Herr Jesu</t>
  </si>
  <si>
    <t>oder: Gott unsers Heils</t>
  </si>
  <si>
    <t>Du, o schönes Weltgebäude</t>
  </si>
  <si>
    <t>Du bist erhabner Gott</t>
  </si>
  <si>
    <t>Oder: O großer Gott von Macht</t>
  </si>
  <si>
    <t>Verweis auf Nr. 25a</t>
  </si>
  <si>
    <t>Dem neugebohrnen Kindelein</t>
  </si>
  <si>
    <t>Einen guten Kampf hab ich</t>
  </si>
  <si>
    <t>Eine feste Burg ist</t>
  </si>
  <si>
    <t>Ein Kind, ein Sohn ist uns</t>
  </si>
  <si>
    <t>sonst: Ein Kindelein so</t>
  </si>
  <si>
    <t>Oder: Der Tag der ist so</t>
  </si>
  <si>
    <t>Ein Lamm geht hin und</t>
  </si>
  <si>
    <t>sonst: An Wasserflüssen Babylon</t>
  </si>
  <si>
    <t>Erhebt den Herrn, ihr Frommen</t>
  </si>
  <si>
    <t>sonst: Nun jauchzet all ihr</t>
  </si>
  <si>
    <t>Erbarm dich mein o Herre Gott</t>
  </si>
  <si>
    <t>Erinnre dich, mein Geist erfreut</t>
  </si>
  <si>
    <t>siehe: Am Sabbath früh</t>
  </si>
  <si>
    <t>ermuntre dich mein schwacher Geist</t>
  </si>
  <si>
    <t>jetzt: Gott deine Gnade sey gepreißt</t>
  </si>
  <si>
    <t xml:space="preserve">Es ist das Heil uns kommen </t>
  </si>
  <si>
    <t>Oder: Sey Lob und Ehr dem höchsten</t>
  </si>
  <si>
    <t>Es ist genug! So nimm</t>
  </si>
  <si>
    <t>Nun freut euch liegen Christen gemein</t>
  </si>
  <si>
    <t>Es spricht der Unweisen Mund</t>
  </si>
  <si>
    <t>Es stehn vor Gottes Throne</t>
  </si>
  <si>
    <t>Es woll' uns Gott gnädig</t>
  </si>
  <si>
    <t>Freut euch ihr Christen alle</t>
  </si>
  <si>
    <t>Freu dich sehr, o meine Seele</t>
  </si>
  <si>
    <t>Gelobet sey der Herr, der Gott</t>
  </si>
  <si>
    <t>Gelobet seyst du Jesus Christ</t>
  </si>
  <si>
    <t>Gewonnen gewonnen der Satanas lieget</t>
  </si>
  <si>
    <t>Oder: Zum Himmel erhebe dich</t>
  </si>
  <si>
    <t>[Gewonnen gewonnen der Satanas lieget] Auf eine andere Art</t>
  </si>
  <si>
    <t>d</t>
  </si>
  <si>
    <t>[Gewonnen gewonnen der Satanas lieget] Noch auf eine andere Art</t>
  </si>
  <si>
    <t>Gläubiges Herze</t>
  </si>
  <si>
    <t>Gleich wie fein ein Vögelein</t>
  </si>
  <si>
    <t>Oder: Gott ist mein Hort und</t>
  </si>
  <si>
    <t>Gott, deine Gnade sey gepreißt</t>
  </si>
  <si>
    <t>nach No. 82. Ermuntre dich mein schwacher Geist</t>
  </si>
  <si>
    <t>Gott, der da reich ist</t>
  </si>
  <si>
    <t>Gott der Vater wohn' uns bey</t>
  </si>
  <si>
    <t>Gott des Himmels und der</t>
  </si>
  <si>
    <t>Gottes Sohn ist kommen</t>
  </si>
  <si>
    <t>Gott ist mein Heil, mein</t>
  </si>
  <si>
    <t>Gott ist mein Lied</t>
  </si>
  <si>
    <t>[Gott ist mein Lied] Auf eine andere Art</t>
  </si>
  <si>
    <t>[Gott ist mein Lied] Noch auf eine andere Art</t>
  </si>
  <si>
    <t>Gott kanns nicht böse meynen</t>
  </si>
  <si>
    <t>Gott Lob, ein Schritt</t>
  </si>
  <si>
    <t>Jetzt: Schnell fliehen Jahr auf</t>
  </si>
  <si>
    <t>Gott sey uns gnädig und</t>
  </si>
  <si>
    <t>Gott unsers Heils! Durch</t>
  </si>
  <si>
    <t>nach No. 68. Du Friede Fürst Herr Jesu Christ</t>
  </si>
  <si>
    <t>Gott wie blutet mir mein</t>
  </si>
  <si>
    <t>sonst: Schließet euch ihr Wolken</t>
  </si>
  <si>
    <t>Gott Vater der du deine Sünder</t>
  </si>
  <si>
    <t>Heilig heilig ist das Band</t>
  </si>
  <si>
    <t>Oder: Schwing dich auf zu deinem</t>
  </si>
  <si>
    <t>Heilig ist Gott der Vater</t>
  </si>
  <si>
    <t>Helft mir Gottes Güte preisen</t>
  </si>
  <si>
    <t>[Helft mir Gottes Güte preisen] Auf eine andere Art</t>
  </si>
  <si>
    <t xml:space="preserve">Oder: Von Gott will ich nicht </t>
  </si>
  <si>
    <t>Herr die Wiederkehr der Sonne</t>
  </si>
  <si>
    <t>oder: Sey gegrüßet Jesu gütig</t>
  </si>
  <si>
    <t>[Herr die Wiederkehr der Sonne] Auf eine andere Art</t>
  </si>
  <si>
    <t>sonst: Ach du allerhöchste Freude</t>
  </si>
  <si>
    <t>Herr Gott dich loben alle wir</t>
  </si>
  <si>
    <t>Herr Gott, erhalt uns für und für (immer fort)</t>
  </si>
  <si>
    <t>Herr Gott nun sey</t>
  </si>
  <si>
    <t>oder: Herr Christ der ein'ge</t>
  </si>
  <si>
    <t>jetzt: Herr Jesu Gnaden-Sonne</t>
  </si>
  <si>
    <t>Herr Gott, nun schleuß den Himmel</t>
  </si>
  <si>
    <t>Herr ich habe mißgehandelt</t>
  </si>
  <si>
    <t>Herr Jesu Christ du höchstes Gut</t>
  </si>
  <si>
    <t>Herr Jesu Christ ich weiß</t>
  </si>
  <si>
    <t>oder:Herr Jesu Christ du höchstes</t>
  </si>
  <si>
    <t>oder: O Vater der</t>
  </si>
  <si>
    <t>Herr Jesu Christ, mein's Lebens</t>
  </si>
  <si>
    <t>Herr Jesu Christ wahrer Mensch</t>
  </si>
  <si>
    <t>Herzliebster Jesu was hast du</t>
  </si>
  <si>
    <t>[Herzliebster Jesu was hast du] Auf eine andere Art</t>
  </si>
  <si>
    <t>[Herzliebster Jesu was hast du] Noch auf eine andere Art</t>
  </si>
  <si>
    <t>Herr nun lässest du deinen Diener</t>
  </si>
  <si>
    <t>Herr wie du willt so schicks</t>
  </si>
  <si>
    <t>nach No. 30 Aus tiefer Noth</t>
  </si>
  <si>
    <t>[Herr wie du willt so schicks] Auf eine andere Art</t>
  </si>
  <si>
    <t>Herzlich lieb hab'ich dich o Herr</t>
  </si>
  <si>
    <t>Heut triumphiret Gottes Sohn</t>
  </si>
  <si>
    <t>oder: Früh Morgens da</t>
  </si>
  <si>
    <t>Heut triumphiret mit Freud und Wonn</t>
  </si>
  <si>
    <t>Hilf Herr Jesu laß gelingen</t>
  </si>
  <si>
    <t>Jauchzt, ihr Erlößten, den Herrn</t>
  </si>
  <si>
    <t>[Jauchzt, ihr Erlößten, den Herrn] Auf eine andere Art</t>
  </si>
  <si>
    <t>Ich dank' dir schon durch</t>
  </si>
  <si>
    <t>Ich freu mich in den Herren</t>
  </si>
  <si>
    <t>Ich hab in Gottes Herz und</t>
  </si>
  <si>
    <t>oder: Was mein Gott will</t>
  </si>
  <si>
    <t>[Ich hab in Gottes Herz und] Auf eine andere Art</t>
  </si>
  <si>
    <t>Ich hab mein Sach Gott</t>
  </si>
  <si>
    <t>Ich komm, o Jesu, hier</t>
  </si>
  <si>
    <t>Ich ruf zu dir Herr Jesu Christ</t>
  </si>
  <si>
    <t>Ich weiß mein Gott daß</t>
  </si>
  <si>
    <t>sonst: In dich hab' ich gehoffet, Herr</t>
  </si>
  <si>
    <t>[Ich weiß mein Gott daß] Auf eine andere Art</t>
  </si>
  <si>
    <t>Ich will danken und lobsingen</t>
  </si>
  <si>
    <t>sonst: Jesu komm sey eingebeten</t>
  </si>
  <si>
    <t>[Ich will danken und lobsingen] Auf eine andere Art</t>
  </si>
  <si>
    <t>Ich will dich lieben meine Stärke</t>
  </si>
  <si>
    <t>[Ich will dich lieben meine Stärke] Auf eine andere Art</t>
  </si>
  <si>
    <t>Oder: Laß mich Jesu herzlich lieben</t>
  </si>
  <si>
    <t>Jerusalem dir</t>
  </si>
  <si>
    <t>Oder: Unsterblichkeit</t>
  </si>
  <si>
    <t>Jesu, bester Menschen Freund</t>
  </si>
  <si>
    <t>sonst: Jesu meines Herzens Freund</t>
  </si>
  <si>
    <t>[Jesu, bester Menschen Freund] Auf eine andere Art</t>
  </si>
  <si>
    <t>Jesu Christ, der du bist</t>
  </si>
  <si>
    <t>sonst: Jesulein; du bist</t>
  </si>
  <si>
    <t>Jesu, deine heil'ge Wunden</t>
  </si>
  <si>
    <t>Jesu der du meine Seele</t>
  </si>
  <si>
    <t>[Jesu der du meine Seele] Auf eine andere Art</t>
  </si>
  <si>
    <t>[Jesu der du meine Seele] Nach auf eine andere Art</t>
  </si>
  <si>
    <t>Jesu komm doch selbst zu mir</t>
  </si>
  <si>
    <t>[Jesu komm doch selbst zu mir] Auf eine andere Art</t>
  </si>
  <si>
    <t>Siehe No. 27 Aus der Tiefe rufe</t>
  </si>
  <si>
    <t>Jesu Leiden Pein und Tod</t>
  </si>
  <si>
    <t>[Jesu meine Freude] Auf eine andere Art</t>
  </si>
  <si>
    <t>Oder: Jesu meine Liebe</t>
  </si>
  <si>
    <t>[Jesu meine Freude] Noch auf eine andere Art</t>
  </si>
  <si>
    <t>[Jesu meines Lebens Leben] Auf eine andere Art</t>
  </si>
  <si>
    <t>[Jesu meines Lebens Leben] Noch auf eine andere Art</t>
  </si>
  <si>
    <t>[Jesu meines Lebens Leben] Endlich auch auf diese Melodie</t>
  </si>
  <si>
    <t>Oder: Schaffet daß ihr selig</t>
  </si>
  <si>
    <t>Jesus Christus unser Heyland, der den Tod</t>
  </si>
  <si>
    <t>Jesus Christus unser Heyland, der von uns</t>
  </si>
  <si>
    <t>Jesus Jesus nichts als Jesus</t>
  </si>
  <si>
    <t>[Jesus Jesus nichts als Jesus] Auf eine andere Art</t>
  </si>
  <si>
    <t>[Jesus meine Zuversicht] Auf eine andere Art</t>
  </si>
  <si>
    <t>Jetzt komm ich als ein armer Christ</t>
  </si>
  <si>
    <t>Oder: Herr Jesu Christ du höchstes</t>
  </si>
  <si>
    <t>sonst: Nun ruhen alle</t>
  </si>
  <si>
    <t>[In allen meinen Thaten] Auf eine andere Art</t>
  </si>
  <si>
    <t>In dir ist Freude</t>
  </si>
  <si>
    <t>Keinen hat Gott verlassen</t>
  </si>
  <si>
    <t>Kein Stündelein geht dahin</t>
  </si>
  <si>
    <t>Komm Gott, Schöpfer heiliger Geist</t>
  </si>
  <si>
    <t>Komm heiliger Geist erfüll die Herzen</t>
  </si>
  <si>
    <t>Komm heiliger Geist Herre Gott</t>
  </si>
  <si>
    <t>Komm Jesu meine Lust</t>
  </si>
  <si>
    <t>Kyrie Eleison</t>
  </si>
  <si>
    <t>oder: die große Litaney</t>
  </si>
  <si>
    <t>Kathedrale in der Fasten</t>
  </si>
  <si>
    <t>Kyrie, Gott Vater in</t>
  </si>
  <si>
    <t>Laß't uns alle fröhlich seyn</t>
  </si>
  <si>
    <t>Lasset uns mit Jesu ziehen</t>
  </si>
  <si>
    <t>Oder: Sollt ich meinem Gott nicht singen</t>
  </si>
  <si>
    <t>[Lasset uns mit Jesu ziehen] Auf eine andere Art</t>
  </si>
  <si>
    <t>Liebe die du mich zum Bilde</t>
  </si>
  <si>
    <t>[Liebe die du mich zum Bilde] Auf eine andere Art</t>
  </si>
  <si>
    <t>[Liebster Jesu wir sind hier] Auf eine andere Art</t>
  </si>
  <si>
    <t>Liebst Jesu sey gegrüßet</t>
  </si>
  <si>
    <t>Liebster Immanuel</t>
  </si>
  <si>
    <t>Lobe den Herren den mächtigen</t>
  </si>
  <si>
    <t>Lobet den Herren, denn er ist sehr</t>
  </si>
  <si>
    <t>Lob sey dem allmächtigen Gott</t>
  </si>
  <si>
    <t>[Lob sey dem allmächtigen Gott] Auf eine andere Art</t>
  </si>
  <si>
    <t>Lob sey Gott in des Himmels</t>
  </si>
  <si>
    <t>Oder: Straf mich nicht in deinem</t>
  </si>
  <si>
    <t>Machs mit mir Gott nach</t>
  </si>
  <si>
    <t>Oder: Mir nach spricht Christus</t>
  </si>
  <si>
    <t xml:space="preserve">Meine Gnade hängt </t>
  </si>
  <si>
    <t>Meinen Jesum laß ich nicht</t>
  </si>
  <si>
    <t>[Meinen Jesum laß ich nicht] Auf eine andere Art</t>
  </si>
  <si>
    <t>[Meinen Jesum laß ich nicht] Noch auf eine andere Art</t>
  </si>
  <si>
    <t>Meine Seele erhebet den</t>
  </si>
  <si>
    <t>Oder: Lobgesang Mariä, nach den acht Kirchen Tönen</t>
  </si>
  <si>
    <t>Meine Seele erhebet den Herren</t>
  </si>
  <si>
    <t>Auf gewöhnliche Art</t>
  </si>
  <si>
    <t>Meine Seele laß es gehen</t>
  </si>
  <si>
    <t>Meine Seel' o Herr muß loben</t>
  </si>
  <si>
    <t>[Mein Heiland nimmt die Sünder an] Auf eine andere Art</t>
  </si>
  <si>
    <t>[Mein Heiland nimmt die Sünder an] Noch auf eine andere Art</t>
  </si>
  <si>
    <t xml:space="preserve">Nicht so traurig, nicht </t>
  </si>
  <si>
    <t>Nimm von uns Herre Gott</t>
  </si>
  <si>
    <t>Nimm von uns Herr du</t>
  </si>
  <si>
    <t>Oder: Vater unser im Himmelreich</t>
  </si>
  <si>
    <t>Nun bitte wir den heilgen Geist</t>
  </si>
  <si>
    <t>Nun freut euch Gottes Kinder all</t>
  </si>
  <si>
    <t>siehe No. 86 Es ist gewißlich</t>
  </si>
  <si>
    <t>Nun gibt mein Jesus</t>
  </si>
  <si>
    <t>siehe No. 32 Begrabt den Leib</t>
  </si>
  <si>
    <t>Nun jauchzet all' ihr Frommen</t>
  </si>
  <si>
    <t>siehe No. 79 Erhebt den Herrn, ihr</t>
  </si>
  <si>
    <t>6 weitere Titel</t>
  </si>
  <si>
    <t>Nun laßt uns Gott den Herren</t>
  </si>
  <si>
    <t xml:space="preserve"> Nun lob' mein Seel den Herren</t>
  </si>
  <si>
    <t>Nun preißet alle</t>
  </si>
  <si>
    <t>siehe No. 161 In allen meinen Thaten</t>
  </si>
  <si>
    <t>Nun sich der Tag geendet</t>
  </si>
  <si>
    <t>Oder: So fliehen unsre Tage</t>
  </si>
  <si>
    <t>O Christe, Wahrheit und Leben</t>
  </si>
  <si>
    <t>O Ewigkeit du Donner=Wort</t>
  </si>
  <si>
    <t>Oder: Verdammniß ach du</t>
  </si>
  <si>
    <t>O frommer und getreuer Gott</t>
  </si>
  <si>
    <t xml:space="preserve">Oder:Wenn wir in höchsten </t>
  </si>
  <si>
    <t>O Gott du frommer Gott</t>
  </si>
  <si>
    <t>[O Gott du frommer Gott] Auf eine andere Art</t>
  </si>
  <si>
    <t>[O Gott du frommer Gott] Noch auf eine andere Art</t>
  </si>
  <si>
    <t>O Gott, Vater, ich glaub an dich</t>
  </si>
  <si>
    <t>O Gott voll Gnad und Gütigkeit</t>
  </si>
  <si>
    <t>Oder: Was mein Gott will das gescheh'</t>
  </si>
  <si>
    <t>O Herre gott dein göttlich Wort</t>
  </si>
  <si>
    <t>Oder: O, welch ein Glück, ein</t>
  </si>
  <si>
    <t>O großer Gott du reines Wese</t>
  </si>
  <si>
    <t>Oder nach No. 11 Ach wie betrübt</t>
  </si>
  <si>
    <t>O Herre Gott, Vater in Ewigkeit</t>
  </si>
  <si>
    <t>O Herr mein Gott, durch den</t>
  </si>
  <si>
    <t>[O Herr mein Gott, durch den] Auf eine andere Art</t>
  </si>
  <si>
    <t>[O Herr mein Gott, durch den] Noch auf eine andere Art</t>
  </si>
  <si>
    <t>O heiliger Geist, heiliger Gott</t>
  </si>
  <si>
    <t>sonst: O Jesulein süß</t>
  </si>
  <si>
    <t>O hilf, Christe Gottes Sohn</t>
  </si>
  <si>
    <t>siehe No. 42 Christus der uns selig</t>
  </si>
  <si>
    <t>O Tod, wo ist dein Stachel nun</t>
  </si>
  <si>
    <t>jetzt: So laß uns Jesu</t>
  </si>
  <si>
    <t>O Vater, allmächtiger Gott</t>
  </si>
  <si>
    <t>O wie seelig seyd ihr doch</t>
  </si>
  <si>
    <t>[O wie seelig seyd ihr doch] Auf eine andere Art</t>
  </si>
  <si>
    <t>O Traurigkeit o Herzeleid</t>
  </si>
  <si>
    <t>jetzt: Zur Grabesruh</t>
  </si>
  <si>
    <t>Preiß, Lob und Herrlichkeit</t>
  </si>
  <si>
    <t>Schaffe in mir Gott</t>
  </si>
  <si>
    <t>Schnell fliehen Jahr und</t>
  </si>
  <si>
    <t>siehe No. 105 Gott lob ein Schritt</t>
  </si>
  <si>
    <t>Schwing dich auf zu deinem</t>
  </si>
  <si>
    <t>[Schwing dich auf zu deinem] Auf eine andere Art</t>
  </si>
  <si>
    <t>siehe No. 111</t>
  </si>
  <si>
    <t>Seelen Bräutigam</t>
  </si>
  <si>
    <t>jetzt: Wer ist wohl wie du</t>
  </si>
  <si>
    <t>Seele was ist schöners wohl</t>
  </si>
  <si>
    <t>Sey gegrüßt, Jesu, du einiger Trost</t>
  </si>
  <si>
    <t>So gehst du nun mein Jesus hin</t>
  </si>
  <si>
    <t>Sollt es gleich bisweilen scheinen</t>
  </si>
  <si>
    <t>[Sollt es gleich bisweilen scheinen] Auf eine andere Art</t>
  </si>
  <si>
    <t>Straf mich nicht in deinem</t>
  </si>
  <si>
    <t>Tod im Grabe lag der Herr</t>
  </si>
  <si>
    <t xml:space="preserve"> sonst: Christ lag in Todes Banden</t>
  </si>
  <si>
    <t>Triumph, Triumph es kömmt mit Pracht</t>
  </si>
  <si>
    <t>[Triumph, Triumph es kömmt mit Pracht] Auf eine andere Art</t>
  </si>
  <si>
    <t>Triumph, Triumph Victoria</t>
  </si>
  <si>
    <t>Trau auf Gott in allen Sachen</t>
  </si>
  <si>
    <t>[Trau auf Gott in allen Sachen] Auf eine andere Art</t>
  </si>
  <si>
    <t>Uns're Ausaat seegne Gott</t>
  </si>
  <si>
    <t>[Uns're Ausaat seegne Gott] Auf eine andere Art</t>
  </si>
  <si>
    <t>siehe No. 196 Nimm von uns Herr</t>
  </si>
  <si>
    <t>[Verleih' uns Frieden gnädiglich] Oder den 1sten Vers auf diese Art:</t>
  </si>
  <si>
    <t>Voll heiligen Entzücken</t>
  </si>
  <si>
    <t>sonst: Esaia, dem Propheten</t>
  </si>
  <si>
    <t>jetzt: Dieß ist der Tag, der</t>
  </si>
  <si>
    <t>Vom Himmel kam der Engelschaar</t>
  </si>
  <si>
    <t>siehe No. 193b Helft mir Gottes Güte</t>
  </si>
  <si>
    <t>Von Herzen preiß ich dich</t>
  </si>
  <si>
    <t>siehe No. 58 Die Nacht ist vor der Thür</t>
  </si>
  <si>
    <t>Vorbild, wahrer Menschen Liebe</t>
  </si>
  <si>
    <t xml:space="preserve"> sonst: Schmücke dich o liebe Seele</t>
  </si>
  <si>
    <t>Wach auf mein Herz und singe</t>
  </si>
  <si>
    <t>siehe No. 204 Nun laßt uns Gott den Herrn</t>
  </si>
  <si>
    <t>Wachet auf ihr faulen Christen</t>
  </si>
  <si>
    <t>Wär Gott nicht mit uns</t>
  </si>
  <si>
    <t>Warum soll ich mich denn grämen</t>
  </si>
  <si>
    <t>[Warum soll ich mich denn grämen] Auf eine andere Art</t>
  </si>
  <si>
    <t>Oder: Fröhlich soll mein Herze</t>
  </si>
  <si>
    <t>[Warum soll ich mich denn grämen] Noch auf eine andere Art</t>
  </si>
  <si>
    <t>[Warum soll ich mich denn grämen] Endlich auf diese Art</t>
  </si>
  <si>
    <t>Was frag ich viel nach Geld</t>
  </si>
  <si>
    <t>[Was frag ich viel nach Geld] auf eine andere Art</t>
  </si>
  <si>
    <t>Was Gott thut, das ist</t>
  </si>
  <si>
    <t>Welt, ade, ich bin dein müde</t>
  </si>
  <si>
    <t>Weltlich Ehr und zeitlich Guth</t>
  </si>
  <si>
    <t>Wenn dich Unglück thut</t>
  </si>
  <si>
    <t>siehe No. 20 An dir hab ich gesündigt, Herr</t>
  </si>
  <si>
    <t>Wenn ich himmlische Freud betrachte</t>
  </si>
  <si>
    <t>[Wenn ich himmlische Freud betrachte] Auf eine andere Art</t>
  </si>
  <si>
    <t>[Wenn ich himmlische Freud betrachte] Noch auf eine andere Art</t>
  </si>
  <si>
    <t>Wenn meine Sünd mich kränken</t>
  </si>
  <si>
    <t>[Wenn meine Sünd mich kränken] Auf eine andere Art</t>
  </si>
  <si>
    <t>Sonst: Hilf Gott, daß uns gelinge</t>
  </si>
  <si>
    <t>siehe No. 211 O frommer und getreuer</t>
  </si>
  <si>
    <t>[Wenn zur Vollführung deiner Pflicht] Auf eine andere Art</t>
  </si>
  <si>
    <t>Wer Gott vertraut</t>
  </si>
  <si>
    <t>Wer Jesum bey sich hat</t>
  </si>
  <si>
    <t>jetzt:Wie bin ich so vergnügt</t>
  </si>
  <si>
    <t>[Wer nur den lieben Gott läßt walten] Auf eine andere Art</t>
  </si>
  <si>
    <t>[Wer nur den lieben Gott läßt walten] Noch auf eine andere Art</t>
  </si>
  <si>
    <t>Oder: Mein Jesus lebt</t>
  </si>
  <si>
    <t>[Wer nur den lieben Gott läßt walten] Endlich auf diese Weise</t>
  </si>
  <si>
    <t>Wie schön leuchtet der</t>
  </si>
  <si>
    <t>Wie wohl ist mir, du Freund</t>
  </si>
  <si>
    <t>[Wie wohl ist mir, du Freund] Auf eine andere Art</t>
  </si>
  <si>
    <t>Wir Christen Leut</t>
  </si>
  <si>
    <t>Wir danken dir Herr Jesu Christ, daß</t>
  </si>
  <si>
    <t>[Wir danken dir Herr Jesu Christ, daß] Auf eine andere Art</t>
  </si>
  <si>
    <t>Wir dienen Gott in Gotteshaus</t>
  </si>
  <si>
    <t>geht auch nach: Verleih uns Frieden</t>
  </si>
  <si>
    <t>Wir glauben all' an einen Gott Schöpfer</t>
  </si>
  <si>
    <t>[Wir glauben all' an einen Gott Schöpfer] Oder auf eine andere Art</t>
  </si>
  <si>
    <t>nach Hillers Abkürzung</t>
  </si>
  <si>
    <t>Wir glauben an den ein'gen Gott</t>
  </si>
  <si>
    <t>Wir glauben all an einen Gott Vater</t>
  </si>
  <si>
    <t xml:space="preserve">Wo Gott der Herr nicht bey uns </t>
  </si>
  <si>
    <t>Was mein Gott will, das gescheh</t>
  </si>
  <si>
    <t>siehe No. 214 O Gott voll Gnad'</t>
  </si>
  <si>
    <t>siehe auch No. 59 Der Wollust Reiz</t>
  </si>
  <si>
    <t>siehe auch No. 29 Aus meines Herzens Grund</t>
  </si>
  <si>
    <t>[Zeuch ein zu deinen Thoren] Auf eine andere Art</t>
  </si>
  <si>
    <t>Zwey Ding o Herr</t>
  </si>
  <si>
    <t>Oder: Lobt Gott in seinen</t>
  </si>
  <si>
    <t>WE1803A</t>
  </si>
  <si>
    <t>Ach daß doch die letzte Stunde</t>
  </si>
  <si>
    <t>Choral-Melodieenbuch zum Gebrauch der vorzüglichsten protestantische Gesangbücher… ANHANG</t>
  </si>
  <si>
    <t>oder: O du Liebe meiner Liebe</t>
  </si>
  <si>
    <t>Ach dem wurden nie die Augen</t>
  </si>
  <si>
    <t>Oder: Zion klagt mit</t>
  </si>
  <si>
    <t>Ach Jesu meiner Seelen Freude</t>
  </si>
  <si>
    <t>Ach wie flüchtig ach wie nichtig</t>
  </si>
  <si>
    <t>Aller Welten Herrscher</t>
  </si>
  <si>
    <t>Alle Welt was leb't und</t>
  </si>
  <si>
    <t>sonst: Gott des Himmels und</t>
  </si>
  <si>
    <t>oder: Biß willkommen</t>
  </si>
  <si>
    <t>An dir allein hab ich gesündigt Herr</t>
  </si>
  <si>
    <t>[An dir allein hab ich gesündigt Herr] Auf eine andere Art</t>
  </si>
  <si>
    <t>Oder: Nur auf und nach dem Himmel zu</t>
  </si>
  <si>
    <t>Auf meinen Herrn auf Jesum christ</t>
  </si>
  <si>
    <t>Auferstehn ja auferstehn</t>
  </si>
  <si>
    <t>Oder: Jesus Christus unser Heyland</t>
  </si>
  <si>
    <t>Bald oder spät des Todes</t>
  </si>
  <si>
    <t>sonst: Wohl dem der sich auf</t>
  </si>
  <si>
    <t>Blick heraus auf unsre Schmezen</t>
  </si>
  <si>
    <t>Oder: Drücket euch an meine Lippen</t>
  </si>
  <si>
    <t>Das ist mein Leib so sagte der</t>
  </si>
  <si>
    <t>Oder: Ein Kind geboren zu</t>
  </si>
  <si>
    <t>Darf sich der arme Mensch</t>
  </si>
  <si>
    <t>Oder: Du klagst und fühlest die Beschwerden</t>
  </si>
  <si>
    <t>Dein Leben Jesu</t>
  </si>
  <si>
    <t>Der du das Loos von meinem</t>
  </si>
  <si>
    <t>Oder: Was sorgst du ängstlich</t>
  </si>
  <si>
    <t>Der du bist drey in Einigkeit</t>
  </si>
  <si>
    <t>Der Tag vertreibt die finstere Nacht</t>
  </si>
  <si>
    <t>Dich Herr Jesu Christ mein Hort</t>
  </si>
  <si>
    <t>Du hast mein Heiland deine</t>
  </si>
  <si>
    <t xml:space="preserve"> oder: Laßt uns den Herren sämtlich</t>
  </si>
  <si>
    <t>oder: Wie groß ist</t>
  </si>
  <si>
    <t>Du klagst o Christ in schweren Leiden</t>
  </si>
  <si>
    <t>Dreyeinigkeit der Gottheit wahrer</t>
  </si>
  <si>
    <t>sonst: O Lamm das meine Schulden</t>
  </si>
  <si>
    <t>Oder: Die Sonn hat sich mit ihrem Glanz</t>
  </si>
  <si>
    <t>Einiger Mittler und ewiger Fürste</t>
  </si>
  <si>
    <t>Oder: Jesu hilf siegen</t>
  </si>
  <si>
    <t>Ein ist Noth ach Herr</t>
  </si>
  <si>
    <t>Einsamkeiten, euch erhebe</t>
  </si>
  <si>
    <t>Endlich muß ich mich entschließen</t>
  </si>
  <si>
    <t>Oder: Jesu Ruhe meiner</t>
  </si>
  <si>
    <t>Erstanden ist der Heilge</t>
  </si>
  <si>
    <t>Folget mir ruft uns das Leben</t>
  </si>
  <si>
    <t>Gedanke der uns Leben gibt</t>
  </si>
  <si>
    <t>[Gedanke der uns Leben gibt] Auf eine andere Art</t>
  </si>
  <si>
    <t>Geh aus mein Herz</t>
  </si>
  <si>
    <t>Oder: Heut singt die liebe</t>
  </si>
  <si>
    <t>Gen Himmel aufgefahren ist</t>
  </si>
  <si>
    <t xml:space="preserve">Gepriesen Gott sey dein Erbarmen </t>
  </si>
  <si>
    <t>Oder: O Christe Schutzherr</t>
  </si>
  <si>
    <t>[Gepriesen Gott sey dein Erbarmen ] Auf eine andere Art</t>
  </si>
  <si>
    <t>Gott dem ich lebe</t>
  </si>
  <si>
    <t>Gott der Friede hat gegeben</t>
  </si>
  <si>
    <t>Gott du bleibest doch mein Gott</t>
  </si>
  <si>
    <t>Gott ist die Liebe selbst</t>
  </si>
  <si>
    <t>Gott ist gegenwärtig</t>
  </si>
  <si>
    <t>Oder: Wunderbarer König</t>
  </si>
  <si>
    <t>[Gott ist gegenwärtig] Auf eine andere Art</t>
  </si>
  <si>
    <t>Gott hat das Evngelium</t>
  </si>
  <si>
    <t>Gott sey Dank in aller Welt</t>
  </si>
  <si>
    <t>Gott zum nützlichen Geschäfte</t>
  </si>
  <si>
    <t>Oder: Liebster Heiland Licht</t>
  </si>
  <si>
    <t>Güldner Fried uns sehr ergötzet</t>
  </si>
  <si>
    <t>Groß ist mein Gott</t>
  </si>
  <si>
    <t>Hab deine Lust an Gott den Herrn</t>
  </si>
  <si>
    <t>Heiliger Geist du Tröster</t>
  </si>
  <si>
    <t>Herr lehre mich, wenn ich der Tugend</t>
  </si>
  <si>
    <t>[Herr lehre mich, wenn ich der Tugend] Auf eine andere Art</t>
  </si>
  <si>
    <t>Herr wenn ich dich nur werde</t>
  </si>
  <si>
    <t>Hier legt mein Sinn sich vor dir</t>
  </si>
  <si>
    <t>Hier werf ich mich Herr vor</t>
  </si>
  <si>
    <t>Himmel, Erde, Luft und Meer</t>
  </si>
  <si>
    <t>Oder: Gott sey Dank in aller Welt</t>
  </si>
  <si>
    <t>[Himmel, Erde, Luft und Meer] Auf eine andere Art</t>
  </si>
  <si>
    <t>Höchster Priester der du dich</t>
  </si>
  <si>
    <t>Ich bin ein Christ! Mein Herz</t>
  </si>
  <si>
    <t>Ich glaub an Gott den Einzigen</t>
  </si>
  <si>
    <t>Oder: Ich glaub an einen Gott allein</t>
  </si>
  <si>
    <t>Oder: O HerreGott begnadge mich</t>
  </si>
  <si>
    <t>Ich glaube Herr ich glaube</t>
  </si>
  <si>
    <t>Ich gnüge mich an meinem Stande</t>
  </si>
  <si>
    <t>Ich trau auf Gott, was soll</t>
  </si>
  <si>
    <t>Jesu du Brunquell</t>
  </si>
  <si>
    <t>Jesu du Gottes Lämmlein</t>
  </si>
  <si>
    <t>Je länger hier je später dort</t>
  </si>
  <si>
    <t>In dulci Jubilo etc.</t>
  </si>
  <si>
    <t>Komm heiliger Geist du höchstes Gut</t>
  </si>
  <si>
    <t>Laß nicht o Gott das Unrecht</t>
  </si>
  <si>
    <t>oder: O Tag des Herrn du sollst</t>
  </si>
  <si>
    <t>sonst: Du bist ja Jesu</t>
  </si>
  <si>
    <t>Lebt doch unser Herr Gott noch</t>
  </si>
  <si>
    <t>Lebt jemand so wie ich</t>
  </si>
  <si>
    <t>Leite mich nach deinem Willen</t>
  </si>
  <si>
    <t>Lobt den Herrn mit Freudenliedern</t>
  </si>
  <si>
    <t>Oder: Ringe recht, wenn</t>
  </si>
  <si>
    <t>Oder: Herr wer wird ans Ziel gelangen</t>
  </si>
  <si>
    <t>Mag ich Unglück nicht widerstehn</t>
  </si>
  <si>
    <t>Mein Jesus auf der schnöden Erden</t>
  </si>
  <si>
    <t>Mein Jesu dem die Seraphinen</t>
  </si>
  <si>
    <t>Mensch wilt du leben seliglich</t>
  </si>
  <si>
    <t>Nie will ich die Brüder kränken</t>
  </si>
  <si>
    <t>Oder: Jesu Ruhe meiner Seele</t>
  </si>
  <si>
    <t>[Nie will ich dem zu schaden suchen] Auf eine andere Art, und zwar nach einem längern Versmaaß</t>
  </si>
  <si>
    <t>Nein nimmermehr, und wenn die Welt</t>
  </si>
  <si>
    <t>Oder: Ach Gott der große</t>
  </si>
  <si>
    <t>[Nein nimmermehr, und wenn die Welt] Auf eine andere Art</t>
  </si>
  <si>
    <t>Oder: Wohl dem der sich auf seinen Gott</t>
  </si>
  <si>
    <t>Nun o Welt fahr immerhin</t>
  </si>
  <si>
    <t>O daß ich tausend Zungen hätte</t>
  </si>
  <si>
    <t>O Jesu siehst du mich</t>
  </si>
  <si>
    <t>O Jesu du edle Gabe</t>
  </si>
  <si>
    <t>Preißt Menschen Gott durch neue</t>
  </si>
  <si>
    <t>Oder: Wie selig ist der</t>
  </si>
  <si>
    <t>Preis und Anbetung sey unserm Gotte</t>
  </si>
  <si>
    <t>Ruhet wohl ihr Todtenbeine</t>
  </si>
  <si>
    <t>oder: Unser Herrscher unser</t>
  </si>
  <si>
    <t>auch: Meine Seele laß</t>
  </si>
  <si>
    <t>Sag was hilft alle Welt</t>
  </si>
  <si>
    <t>Seligstes Wesen, Quell ewiger Wonne</t>
  </si>
  <si>
    <t>[Seligstes Wesen, Quell ewiger Wonne]  Auf eine andere Art</t>
  </si>
  <si>
    <t>Singt singt mit heiligem Entzücken</t>
  </si>
  <si>
    <t>Sieh hie bin ich Ehren König</t>
  </si>
  <si>
    <t>So führst du doch recht selig</t>
  </si>
  <si>
    <t>Oder: Jehova ist mein Licht und</t>
  </si>
  <si>
    <t>[So führst du doch recht selig] Auf eine andere Art</t>
  </si>
  <si>
    <t>Schön ist die Natur</t>
  </si>
  <si>
    <t>Schmal ist der Pfad auf welchem</t>
  </si>
  <si>
    <t>Trockne deines Jammers Thränen</t>
  </si>
  <si>
    <t>Vater Jesu Christi mehre</t>
  </si>
  <si>
    <t>oder: Liebster Heiland Licht der</t>
  </si>
  <si>
    <t>oder: Folget mir ruft</t>
  </si>
  <si>
    <t>Was ist mein Stand mein Glück</t>
  </si>
  <si>
    <t>[Was ist mein Stand mein Glück] Auf eine andere Art</t>
  </si>
  <si>
    <t>[Was ist mein Stand mein Glück] Noch auf eine andere Art</t>
  </si>
  <si>
    <t>Was mich auf dieser Welt betrübt</t>
  </si>
  <si>
    <t xml:space="preserve"> </t>
  </si>
  <si>
    <t>Warum betrübst du dich doch</t>
  </si>
  <si>
    <t>Was quälet mein Herz</t>
  </si>
  <si>
    <t>Weg du lüstre Sündenwelt</t>
  </si>
  <si>
    <t>Weine Himmel seufze</t>
  </si>
  <si>
    <t>Welt packe dich ich sehne mich</t>
  </si>
  <si>
    <t>[Wer bin ich von Natur] Auf eine andere Art</t>
  </si>
  <si>
    <t>Wer Gottes Wege geht</t>
  </si>
  <si>
    <t>[Wer Gottes Wege geht] Auf eine andere Art</t>
  </si>
  <si>
    <t>Wer ist der Herr der alle Wunder</t>
  </si>
  <si>
    <t>Werth ist es ja die Kron am Ziel</t>
  </si>
  <si>
    <t>Wer wohl auf ist und gesund</t>
  </si>
  <si>
    <t>[Wer wohl auf ist und gesund] Auf eine andere Art</t>
  </si>
  <si>
    <t>Wer weiß wie nahe mir mein Ende</t>
  </si>
  <si>
    <t>Wie lieblich winkt sie mir</t>
  </si>
  <si>
    <t>Oder: Wie herrlich bist du</t>
  </si>
  <si>
    <t>Wir danken dir Herr Jesu Christ, daß du</t>
  </si>
  <si>
    <t>Wohl mir Jesus meine Freude</t>
  </si>
  <si>
    <t>Wohl dem der nicht der Sünder Straße wandelt</t>
  </si>
  <si>
    <t>Oder: Herzliebster Jesu</t>
  </si>
  <si>
    <t>Zu dir o Vater aller Güte</t>
  </si>
  <si>
    <t>ZI1785</t>
  </si>
  <si>
    <t>Mein erst Gefühl sey Preiß und Dank</t>
  </si>
  <si>
    <t>Zinck, Bendix Friedrich</t>
  </si>
  <si>
    <t>Vollständige Sammlung der Melodien zu den Gesängen des neuen allgemeinen Schleswig-Holsteinischen Gesangbuchs</t>
  </si>
  <si>
    <t>Leipzig</t>
  </si>
  <si>
    <t>Erwachet, Harf und Psalter [Melodie a]</t>
  </si>
  <si>
    <t>Erwachet, Harf und Psalter [Melodie b]</t>
  </si>
  <si>
    <t>Erwachet, Harf und Psalter [Melodie c]</t>
  </si>
  <si>
    <t>Nun lasst uns gott dem Herren</t>
  </si>
  <si>
    <t>Des Morgens erste Stunde</t>
  </si>
  <si>
    <t>Noch erleuchtet mich dein Licht</t>
  </si>
  <si>
    <t>Ihm, der das Licht entstehen ließ</t>
  </si>
  <si>
    <t>Laßt Gott uns preisen</t>
  </si>
  <si>
    <t>Dir, Vater, dir, mein Heil, o Sohn</t>
  </si>
  <si>
    <t>Herr Jesu Christ! Meines Lebens Licht</t>
  </si>
  <si>
    <t>Vergangen ist auch diese Nacht [Melodie a]</t>
  </si>
  <si>
    <t>Lobt Gott, ihr Christen allzugleich</t>
  </si>
  <si>
    <t>Vergangen ist auch diese Nacht [Melodie c]</t>
  </si>
  <si>
    <t>Mein Gott nun ist es wieder Morgen [Melodie a]</t>
  </si>
  <si>
    <t>Mein Gott nun ist es wieder Morgen [Melodie b]</t>
  </si>
  <si>
    <t>Mein Gott nun ist es wieder Morgen [Melodie c]</t>
  </si>
  <si>
    <t>So tret ich freudig an</t>
  </si>
  <si>
    <t>Auf dich, o Vater, schauen unsre [Melodie a]</t>
  </si>
  <si>
    <t>Herzliebster Jesu! Was hast du</t>
  </si>
  <si>
    <t>Auf dich, o Vater, schauen unsre [Melodie b]</t>
  </si>
  <si>
    <t>Danck dem milden Vater! Danck!</t>
  </si>
  <si>
    <t>Singen wir aus Herzens Grund</t>
  </si>
  <si>
    <t>Wir danken freudig, dir, für [Melodie a]</t>
  </si>
  <si>
    <t>Nun dancket alle Gott</t>
  </si>
  <si>
    <t>Wir danken freudig, dir, für [Melodie b]</t>
  </si>
  <si>
    <t>Wie ein Geschwätz des Tags verfließt</t>
  </si>
  <si>
    <t>Herr Jesu Christ! wahr Mensch und Gott</t>
  </si>
  <si>
    <t>Erhalter, Menschenhüter! Danck</t>
  </si>
  <si>
    <t>Christe! der du bist Tag und Licht</t>
  </si>
  <si>
    <t>Du, Herr, hast mir das Leben</t>
  </si>
  <si>
    <t>Der Tag ist wieder hin, und</t>
  </si>
  <si>
    <t>Für alle Güte sey gepreißt</t>
  </si>
  <si>
    <t>Herr es ist von meinem Leben</t>
  </si>
  <si>
    <t>Frohlockend danck ich, Vater, dir</t>
  </si>
  <si>
    <t>Zeige dich uns ohne Hülle</t>
  </si>
  <si>
    <t>Herr, deine Kirche dancket dir [Melodie a]</t>
  </si>
  <si>
    <t>Herr, deine Kirche dancket dir</t>
  </si>
  <si>
    <t>Ein feste Burg ist unser Gott</t>
  </si>
  <si>
    <t>Herr, deine Kirche dancket dir [Melodie b]</t>
  </si>
  <si>
    <t>Herr, deine Kirche dancket dir [Melodie c]</t>
  </si>
  <si>
    <t>Das Jahr das nun vergangen ist [Melodie a]</t>
  </si>
  <si>
    <t>Das Jahr das nun vergangen ist [Melodie b]</t>
  </si>
  <si>
    <t>Helft Gottes Güt' uns preisen</t>
  </si>
  <si>
    <t>Helft Gottes Güt uns preisen</t>
  </si>
  <si>
    <t>Tausend Jahre sind vor dir</t>
  </si>
  <si>
    <t>20-21</t>
  </si>
  <si>
    <t>Hilf, Herr Jesu laß gelingen</t>
  </si>
  <si>
    <t>Herr ich habe mißbehandelt</t>
  </si>
  <si>
    <t>Wo tönt der Psalm, der dich erreicht</t>
  </si>
  <si>
    <t>Wie tönt der Psalm, der dich erreicht</t>
  </si>
  <si>
    <t>O Gott! mein Schöpfer, edler Fürst</t>
  </si>
  <si>
    <t>Unermeßlich, ewig ist</t>
  </si>
  <si>
    <t>Nun komm der Heiden Heyland</t>
  </si>
  <si>
    <t>Wo sind die Weisen, die mich lehren</t>
  </si>
  <si>
    <t>Umsonst, umsonst verhüllst du dich</t>
  </si>
  <si>
    <t>Gott, grenzenlos, undenckbar groß</t>
  </si>
  <si>
    <t>Kommt, kommt den Herrn zu preisen</t>
  </si>
  <si>
    <t>Wenn ich o Schöpfer, deine Macht</t>
  </si>
  <si>
    <t>Nun freut Euch, lieben Christen</t>
  </si>
  <si>
    <t>Gott, wer ist dir zu vergleichen?</t>
  </si>
  <si>
    <t>26-27</t>
  </si>
  <si>
    <t>Gott, wie viel Langmuth und Geduld</t>
  </si>
  <si>
    <t>Es sey mein ernstlicher Entschluß</t>
  </si>
  <si>
    <t>Der du, Gott, die Wahrheit bist</t>
  </si>
  <si>
    <t>Gott ist getreu, sein Hetrz</t>
  </si>
  <si>
    <t>Gott ist getreu, sein Herz</t>
  </si>
  <si>
    <t>Ich gläub an Gott, den Einigen</t>
  </si>
  <si>
    <t>Preis sey dem Vater [Melodie a]</t>
  </si>
  <si>
    <t>Preis sey dem Vater [Melodie b]</t>
  </si>
  <si>
    <t>Lob, Preis und Ehre bringen wir</t>
  </si>
  <si>
    <t>Komm heiliger Geist! Herr Gott</t>
  </si>
  <si>
    <t>Preis ihm, er schuf und er erhält</t>
  </si>
  <si>
    <t>Tief anbetend, tief im Staube</t>
  </si>
  <si>
    <t>Erheb, erheb, o meine Seele</t>
  </si>
  <si>
    <t>Es war noch keine Zeit</t>
  </si>
  <si>
    <t>37-41</t>
  </si>
  <si>
    <t>Herr Gott! dich loben wir</t>
  </si>
  <si>
    <t>Wenn wir unsern Lauf vollenden [Melodie a]</t>
  </si>
  <si>
    <t>Wenn wir unsern Lauf vollendet</t>
  </si>
  <si>
    <t>Wenn wir unsern Lauf vollenden [Melodie b]</t>
  </si>
  <si>
    <t>Wenn wir unsern Lauf vollenden [Melodie c]</t>
  </si>
  <si>
    <t>Aus Erde ward mein Leib erbaut</t>
  </si>
  <si>
    <t>Aus Erde war mein Leib erbaut</t>
  </si>
  <si>
    <t>Fleuch auf mein Psalm, mein</t>
  </si>
  <si>
    <t>Lobt unsern Gott mit frölichem Gemüthe</t>
  </si>
  <si>
    <t>Was Lobes solln wir dir, o Vater singen</t>
  </si>
  <si>
    <t>Gott, deine weise Macht erhält</t>
  </si>
  <si>
    <t>Gott, ihr Menschen! gab das Leben</t>
  </si>
  <si>
    <t>O Herr mein Gott durch den ich bin und lebe</t>
  </si>
  <si>
    <t>Preißt, Menschen, Gott, durch eure</t>
  </si>
  <si>
    <t>Ich hab in Gottes Hertz und Sinn [Melodie a]</t>
  </si>
  <si>
    <t>Ich hab in Gottes Hertz und Sinn [Melodie b]</t>
  </si>
  <si>
    <t>Du bist ein Mensch, und Gott hat dir</t>
  </si>
  <si>
    <t>Gott lebet noch, ich sorge nicht  [Melodie a]</t>
  </si>
  <si>
    <t>Gott lebet noch, ich sorge nicht  [Melodie b]</t>
  </si>
  <si>
    <t>Selbst Engel sind gefallen Herr</t>
  </si>
  <si>
    <t>O Ewigkeit! du Donnerwort</t>
  </si>
  <si>
    <t>Ich Gott, dein tief gefallnes Kind</t>
  </si>
  <si>
    <t>Gott, wie verderbt ist von Natur</t>
  </si>
  <si>
    <t>Ach Gott! vom Himmel, sieh darein</t>
  </si>
  <si>
    <t>Jauchzt Himmel! Erde freue dich [Melodie a]</t>
  </si>
  <si>
    <t>Jauchzt Himmel! Erde freue dich</t>
  </si>
  <si>
    <t>Jauchzt Himmel! Erde freue dich [Melodie b]</t>
  </si>
  <si>
    <t>Gedancke, der uns Leben giebt</t>
  </si>
  <si>
    <t>Durch Adams Sünde kam der Tod</t>
  </si>
  <si>
    <t>Rühmt, Christen, euren Gott</t>
  </si>
  <si>
    <t>Jesus ist gekommen</t>
  </si>
  <si>
    <t>Des Ewigen und der Sterblichen Sohn [Melodie a]</t>
  </si>
  <si>
    <t>Des Ewigen und der Sterblichen Sohn [Melodie b]</t>
  </si>
  <si>
    <t>Frölich laßt uns Gott lobsingen [Melodie a]</t>
  </si>
  <si>
    <t>Frölich laßt uns Gott lobsingen</t>
  </si>
  <si>
    <t>Warum sollt ich mich denn grämen</t>
  </si>
  <si>
    <t>Frölich laßt uns Gott lobsingen [Melodie b]</t>
  </si>
  <si>
    <t>Frölich laßt uns Gott lobsingen [Melodie c]</t>
  </si>
  <si>
    <t>Von Furcht dahin gerissen [Melodie a]</t>
  </si>
  <si>
    <t>Von Furcht dahin gerissen [Melodie b]</t>
  </si>
  <si>
    <t>Das Heil ist da! auf</t>
  </si>
  <si>
    <t>Seht, welch ein Mensch! wie lag so schwer</t>
  </si>
  <si>
    <t>Seht, welch ein Mensch!wWie lag so schwer</t>
  </si>
  <si>
    <t>Seele, komm zum Golgatha [Melodie a]</t>
  </si>
  <si>
    <t>Seele, komm zum Golgatha</t>
  </si>
  <si>
    <t>Seele, komm zum Golgatha [Melodie b]</t>
  </si>
  <si>
    <t>Um Gnade für die Sünder fleht</t>
  </si>
  <si>
    <t>Herzlich lieb hab ich dich, o Herr</t>
  </si>
  <si>
    <t>Bereite dich, o Christ, wir gehen</t>
  </si>
  <si>
    <t>Wie wohl ist mir o Freund der Seelen</t>
  </si>
  <si>
    <t>Die Sonne stand verfinstert</t>
  </si>
  <si>
    <t>Deine heilige Geburt</t>
  </si>
  <si>
    <t>66-67</t>
  </si>
  <si>
    <t>Sollt ich meinen Gott nicht singen</t>
  </si>
  <si>
    <t>Überschrift T. 12ff.: "Wär er nicht erstanden"; Überschrift T. 23ff.: "Halleluja"</t>
  </si>
  <si>
    <t>Jesus Christus, unser Heiland, der den Tod [Melodie a]</t>
  </si>
  <si>
    <t>Jesus Christus, unser Heiland, der den Tod [Melodie b]</t>
  </si>
  <si>
    <t>Sey mir o Tag des Herrn gegrüßt</t>
  </si>
  <si>
    <t>Auf, auf, mein Hertz! mit Freuden</t>
  </si>
  <si>
    <t>Auf, auf, mein Herz! Mit Freuden</t>
  </si>
  <si>
    <t>Zeuch uns nach dir: so</t>
  </si>
  <si>
    <t>72-73</t>
  </si>
  <si>
    <t>Gott Vater, sende deinen Geist</t>
  </si>
  <si>
    <t>Herr, eifr' um deines Namens Ruhm</t>
  </si>
  <si>
    <t>Gott, eifr' um deines Namens Ruhm</t>
  </si>
  <si>
    <t>Es woll uns Gott genädig seyn</t>
  </si>
  <si>
    <t>Dis sind die Rechte, welche Gott</t>
  </si>
  <si>
    <t>Dis sind die heilgen zehn Gebot.</t>
  </si>
  <si>
    <t>Herr Christ! Der einge Gottes Sohn</t>
  </si>
  <si>
    <t>Ich bin getauft, und in dein Reich</t>
  </si>
  <si>
    <t>Was Gott thut das ist wohlgethan</t>
  </si>
  <si>
    <t>Das ist mein Leib! so sagte der</t>
  </si>
  <si>
    <t>An dir allein, an dir hab ich</t>
  </si>
  <si>
    <t>Mächtig faßt mich Angst vom Herrn</t>
  </si>
  <si>
    <t>Gebeugte Sünder, hört! der Angst</t>
  </si>
  <si>
    <t>Ich Staub vom Staube, wer bin ich</t>
  </si>
  <si>
    <t>Lasset uns beweinen das was wir</t>
  </si>
  <si>
    <t>Von ganzem Hertzen rühmen wir</t>
  </si>
  <si>
    <t>Von ganzen Herzen rühmen wir</t>
  </si>
  <si>
    <t>Erkühnt sich schon der Gleißner Mund</t>
  </si>
  <si>
    <t>Erkühn sich schon der Gleißner Mund</t>
  </si>
  <si>
    <t>Es spricht der unweisen Mund wohl</t>
  </si>
  <si>
    <t>Wie begnadigt seyd ihr doch, ihr Frommen</t>
  </si>
  <si>
    <t>Ich bins voll Zuversicht: am Ende</t>
  </si>
  <si>
    <t>Gott hab ich alles heimgestellt [Melodie a]</t>
  </si>
  <si>
    <t>Ich habe mein Sach Gott heimgestellt</t>
  </si>
  <si>
    <t>Gott hab ich alles heimgestellt [Melodie b]</t>
  </si>
  <si>
    <t>Nun lasst uns den Leib begraben</t>
  </si>
  <si>
    <t>Anbetend stand der Seher Gottes da</t>
  </si>
  <si>
    <t>88-89</t>
  </si>
  <si>
    <t>Ich will mein ganzes Hertz</t>
  </si>
  <si>
    <t>Dir danck ich heute für mein Leben</t>
  </si>
  <si>
    <t>Ich bin ein Christ! mein Hertz ist ruhig</t>
  </si>
  <si>
    <t>Ich bin ein Christ! Mein Herz ist ruhig</t>
  </si>
  <si>
    <t>Wenn wir in höchsten Nöthen seyn</t>
  </si>
  <si>
    <t>Herr lehre mich, wenn ich der Tugend diene</t>
  </si>
  <si>
    <t>Diesen Saamen seegne Gott</t>
  </si>
  <si>
    <t>Die Litaney</t>
  </si>
  <si>
    <t>98-103</t>
  </si>
  <si>
    <t>[Eine andere] Litaney</t>
  </si>
  <si>
    <t>104-110</t>
  </si>
  <si>
    <t>Title:</t>
  </si>
  <si>
    <t>Title Search [EXACT]</t>
  </si>
  <si>
    <t>Title Search [APPROX]</t>
  </si>
  <si>
    <t>Main Title</t>
  </si>
  <si>
    <r>
      <t>RISM-Link</t>
    </r>
    <r>
      <rPr>
        <b/>
        <sz val="9"/>
        <color theme="1"/>
        <rFont val="Calibri"/>
        <family val="2"/>
        <scheme val="minor"/>
      </rPr>
      <t xml:space="preserve"> (no Hyperlink)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</si>
</sst>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Arial"/>
    </font>
    <font>
      <b/>
      <sz val="18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indexed="2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3" fillId="0" borderId="0"/>
  </cellStyleXfs>
  <cellXfs count="47">
    <xf numFmtId="0" fontId="0" fillId="0" borderId="0" xfId="0"/>
    <xf numFmtId="0" fontId="4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1" xfId="0" applyFill="1" applyBorder="1" applyAlignment="1" applyProtection="1">
      <alignment horizontal="center"/>
      <protection locked="0"/>
    </xf>
    <xf numFmtId="0" fontId="5" fillId="4" borderId="2" xfId="0" applyFont="1" applyFill="1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0" fillId="0" borderId="0" xfId="0" applyProtection="1">
      <protection locked="0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 applyProtection="1">
      <protection locked="0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right"/>
    </xf>
    <xf numFmtId="1" fontId="0" fillId="0" borderId="0" xfId="0" applyNumberFormat="1" applyProtection="1">
      <protection locked="0"/>
    </xf>
    <xf numFmtId="0" fontId="6" fillId="4" borderId="0" xfId="0" applyFont="1" applyFill="1"/>
    <xf numFmtId="0" fontId="0" fillId="0" borderId="0" xfId="2" applyFont="1"/>
    <xf numFmtId="0" fontId="2" fillId="0" borderId="0" xfId="1" applyProtection="1"/>
    <xf numFmtId="0" fontId="0" fillId="0" borderId="0" xfId="2" applyFont="1" applyProtection="1">
      <protection locked="0"/>
    </xf>
    <xf numFmtId="1" fontId="0" fillId="0" borderId="0" xfId="2" applyNumberFormat="1" applyFont="1" applyAlignment="1" applyProtection="1">
      <alignment horizontal="right"/>
      <protection locked="0"/>
    </xf>
    <xf numFmtId="0" fontId="7" fillId="0" borderId="0" xfId="2" applyFont="1" applyProtection="1">
      <protection locked="0"/>
    </xf>
    <xf numFmtId="0" fontId="0" fillId="0" borderId="0" xfId="0" applyAlignment="1">
      <alignment horizontal="righ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1" applyFont="1" applyProtection="1"/>
    <xf numFmtId="0" fontId="0" fillId="0" borderId="0" xfId="0" applyAlignment="1" applyProtection="1">
      <alignment horizontal="left"/>
      <protection locked="0"/>
    </xf>
    <xf numFmtId="0" fontId="0" fillId="0" borderId="0" xfId="0" applyFill="1"/>
    <xf numFmtId="0" fontId="0" fillId="0" borderId="0" xfId="0" applyFill="1" applyBorder="1"/>
    <xf numFmtId="0" fontId="1" fillId="3" borderId="3" xfId="0" applyFont="1" applyFill="1" applyBorder="1" applyAlignment="1" applyProtection="1">
      <alignment horizontal="left"/>
      <protection locked="0"/>
    </xf>
    <xf numFmtId="0" fontId="0" fillId="5" borderId="4" xfId="0" applyFill="1" applyBorder="1" applyAlignment="1" applyProtection="1">
      <alignment horizontal="center"/>
    </xf>
    <xf numFmtId="0" fontId="0" fillId="5" borderId="5" xfId="0" applyFill="1" applyBorder="1" applyAlignment="1" applyProtection="1">
      <alignment horizontal="center"/>
    </xf>
    <xf numFmtId="0" fontId="12" fillId="0" borderId="0" xfId="0" applyFont="1"/>
    <xf numFmtId="0" fontId="1" fillId="6" borderId="2" xfId="0" applyFont="1" applyFill="1" applyBorder="1"/>
    <xf numFmtId="0" fontId="0" fillId="0" borderId="2" xfId="0" applyBorder="1"/>
    <xf numFmtId="0" fontId="10" fillId="4" borderId="2" xfId="0" applyFont="1" applyFill="1" applyBorder="1"/>
    <xf numFmtId="0" fontId="10" fillId="4" borderId="0" xfId="0" applyFont="1" applyFill="1"/>
    <xf numFmtId="0" fontId="1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10" fillId="4" borderId="9" xfId="0" applyFont="1" applyFill="1" applyBorder="1"/>
    <xf numFmtId="0" fontId="11" fillId="4" borderId="9" xfId="0" applyFont="1" applyFill="1" applyBorder="1"/>
    <xf numFmtId="0" fontId="0" fillId="0" borderId="9" xfId="0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 2" xfId="2" xr:uid="{00000000-0005-0000-0000-000002000000}"/>
  </cellStyles>
  <dxfs count="82">
    <dxf>
      <fill>
        <patternFill patternType="none">
          <bgColor auto="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numFmt numFmtId="0" formatCode="General"/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alignment horizontal="left" vertical="bottom" textRotation="0" wrapText="0" relativeIndent="0" shrinkToFit="0"/>
    </dxf>
    <dxf>
      <numFmt numFmtId="0" formatCode="General"/>
      <alignment horizontal="left" vertical="bottom" textRotation="0" wrapText="0" relativeIndent="0" shrinkToFit="0"/>
    </dxf>
    <dxf>
      <numFmt numFmtId="0" formatCode="General"/>
      <alignment horizontal="right" vertical="bottom" textRotation="0" wrapText="0" relativeIndent="0" shrinkToFit="0"/>
    </dxf>
    <dxf>
      <alignment horizontal="left" vertical="bottom" textRotation="0" wrapText="0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alignment horizontal="right" vertical="bottom" textRotation="0" wrapText="0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bottom" textRotation="0" wrapText="0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  <alignment horizontal="left" vertical="bottom" textRotation="0" wrapText="0" relativeIndent="0" shrinkToFit="0"/>
    </dxf>
    <dxf>
      <font>
        <b val="0"/>
        <i val="0"/>
        <strike val="0"/>
        <u val="none"/>
        <vertAlign val="baseline"/>
        <sz val="11"/>
        <name val="Calibri"/>
        <scheme val="minor"/>
      </font>
    </dxf>
    <dxf>
      <font>
        <b val="0"/>
        <i val="0"/>
        <strike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0" displayName="Tabelle10" ref="A1:O98">
  <autoFilter ref="A1:O98" xr:uid="{00000000-0009-0000-0100-000001000000}"/>
  <tableColumns count="15">
    <tableColumn id="1" xr3:uid="{00000000-0010-0000-0000-000001000000}" name="SID" dataDxfId="81"/>
    <tableColumn id="2" xr3:uid="{00000000-0010-0000-0000-000002000000}" name="Main Title" dataDxfId="80"/>
    <tableColumn id="3" xr3:uid="{00000000-0010-0000-0000-000003000000}" name="Zahn" dataDxfId="79"/>
    <tableColumn id="4" xr3:uid="{00000000-0010-0000-0000-000004000000}" name="Zahn Year"/>
    <tableColumn id="5" xr3:uid="{00000000-0010-0000-0000-000005000000}" name="Apel" dataDxfId="78"/>
    <tableColumn id="6" xr3:uid="{00000000-0010-0000-0000-000006000000}" name="Apel2" dataDxfId="77"/>
    <tableColumn id="7" xr3:uid="{00000000-0010-0000-0000-000007000000}" name="Hassler" dataDxfId="76"/>
    <tableColumn id="8" xr3:uid="{00000000-0010-0000-0000-000008000000}" name="Kittel" dataDxfId="75"/>
    <tableColumn id="9" xr3:uid="{00000000-0010-0000-0000-000009000000}" name="Kittel2" dataDxfId="74"/>
    <tableColumn id="10" xr3:uid="{00000000-0010-0000-0000-00000A000000}" name="Rein" dataDxfId="73"/>
    <tableColumn id="11" xr3:uid="{00000000-0010-0000-0000-00000B000000}" name="Rein2" dataDxfId="72"/>
    <tableColumn id="12" xr3:uid="{00000000-0010-0000-0000-00000C000000}" name="Speer" dataDxfId="71"/>
    <tableColumn id="13" xr3:uid="{00000000-0010-0000-0000-00000D000000}" name="Weimar"/>
    <tableColumn id="14" xr3:uid="{00000000-0010-0000-0000-00000E000000}" name="Zinck" dataDxfId="70"/>
    <tableColumn id="15" xr3:uid="{00000000-0010-0000-0000-00000F000000}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102" displayName="Tabelle102" ref="A1:J98">
  <autoFilter ref="A1:J98" xr:uid="{00000000-0009-0000-0100-000002000000}"/>
  <tableColumns count="10">
    <tableColumn id="1" xr3:uid="{00000000-0010-0000-0100-000001000000}" name="SID" dataDxfId="69"/>
    <tableColumn id="2" xr3:uid="{00000000-0010-0000-0100-000002000000}" name="Title (?)" dataDxfId="68"/>
    <tableColumn id="3" xr3:uid="{00000000-0010-0000-0100-000003000000}" name="Apel" dataDxfId="67"/>
    <tableColumn id="4" xr3:uid="{00000000-0010-0000-0100-000004000000}" name="Apel2" dataDxfId="66"/>
    <tableColumn id="5" xr3:uid="{00000000-0010-0000-0100-000005000000}" name="Hassler" dataDxfId="65"/>
    <tableColumn id="6" xr3:uid="{00000000-0010-0000-0100-000006000000}" name="Kittel" dataDxfId="64"/>
    <tableColumn id="7" xr3:uid="{00000000-0010-0000-0100-000007000000}" name="Rein" dataDxfId="63"/>
    <tableColumn id="8" xr3:uid="{00000000-0010-0000-0100-000008000000}" name="Speer" dataDxfId="62"/>
    <tableColumn id="9" xr3:uid="{00000000-0010-0000-0100-000009000000}" name="Weimar"/>
    <tableColumn id="10" xr3:uid="{00000000-0010-0000-0100-00000A000000}" name="Zinck" dataDxfId="6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8" displayName="Tabelle8" ref="A1:Y208">
  <autoFilter ref="A1:Y208" xr:uid="{00000000-0009-0000-0100-000003000000}"/>
  <sortState xmlns:xlrd2="http://schemas.microsoft.com/office/spreadsheetml/2017/richdata2" ref="A2:V208">
    <sortCondition ref="A1:A208"/>
  </sortState>
  <tableColumns count="25">
    <tableColumn id="1" xr3:uid="{00000000-0010-0000-0200-000001000000}" name="ID" dataDxfId="60"/>
    <tableColumn id="2" xr3:uid="{00000000-0010-0000-0200-000002000000}" name="RISM ID" dataDxfId="59"/>
    <tableColumn id="3" xr3:uid="{00000000-0010-0000-0200-000003000000}" name="RISM-Link" dataDxfId="58"/>
    <tableColumn id="4" xr3:uid="{00000000-0010-0000-0200-000004000000}" name="Book-ID" dataDxfId="57"/>
    <tableColumn id="5" xr3:uid="{00000000-0010-0000-0200-000005000000}" name="Choral-Nr" dataDxfId="56"/>
    <tableColumn id="6" xr3:uid="{00000000-0010-0000-0200-000006000000}" name="-" dataDxfId="55"/>
    <tableColumn id="7" xr3:uid="{00000000-0010-0000-0200-000007000000}" name="Set-ID"/>
    <tableColumn id="8" xr3:uid="{00000000-0010-0000-0200-000008000000}" name="Zahn-ID"/>
    <tableColumn id="9" xr3:uid="{00000000-0010-0000-0200-000009000000}" name="Title" dataDxfId="54"/>
    <tableColumn id="10" xr3:uid="{00000000-0010-0000-0200-00000A000000}" name="Additional Information"/>
    <tableColumn id="11" xr3:uid="{00000000-0010-0000-0200-00000B000000}" name="Notes"/>
    <tableColumn id="12" xr3:uid="{00000000-0010-0000-0200-00000C000000}" name="Figured Bass Editor"/>
    <tableColumn id="13" xr3:uid="{00000000-0010-0000-0200-00000D000000}" name="Key 1.1"/>
    <tableColumn id="14" xr3:uid="{00000000-0010-0000-0200-00000E000000}" name="Key 1.2"/>
    <tableColumn id="15" xr3:uid="{00000000-0010-0000-0200-00000F000000}" name="Key 2.1"/>
    <tableColumn id="16" xr3:uid="{00000000-0010-0000-0200-000010000000}" name="Key 2.2"/>
    <tableColumn id="17" xr3:uid="{00000000-0010-0000-0200-000011000000}" name="Composer" dataDxfId="53"/>
    <tableColumn id="18" xr3:uid="{00000000-0010-0000-0200-000012000000}" name="Choral book" dataDxfId="52"/>
    <tableColumn id="19" xr3:uid="{00000000-0010-0000-0200-000013000000}" name="Place" dataDxfId="51"/>
    <tableColumn id="20" xr3:uid="{00000000-0010-0000-0200-000014000000}" name="Year" dataDxfId="50"/>
    <tableColumn id="21" xr3:uid="{00000000-0010-0000-0200-000015000000}" name="Page(s)" dataDxfId="49"/>
    <tableColumn id="22" xr3:uid="{00000000-0010-0000-0200-000016000000}" name="Alternative Title" dataDxfId="48"/>
    <tableColumn id="23" xr3:uid="{00000000-0010-0000-0200-000017000000}" name="Alternative Title2"/>
    <tableColumn id="24" xr3:uid="{00000000-0010-0000-0200-000018000000}" name="Alternative Title3"/>
    <tableColumn id="25" xr3:uid="{00000000-0010-0000-0200-000019000000}" name="Alternative Title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" displayName="Tabelle3" ref="A1:Y69">
  <autoFilter ref="A1:Y69" xr:uid="{00000000-0009-0000-0100-000004000000}"/>
  <sortState xmlns:xlrd2="http://schemas.microsoft.com/office/spreadsheetml/2017/richdata2" ref="A2:V69">
    <sortCondition ref="A1:A69"/>
  </sortState>
  <tableColumns count="25">
    <tableColumn id="1" xr3:uid="{00000000-0010-0000-0300-000001000000}" name="ID"/>
    <tableColumn id="2" xr3:uid="{00000000-0010-0000-0300-000002000000}" name="RISM ID"/>
    <tableColumn id="3" xr3:uid="{00000000-0010-0000-0300-000003000000}" name="RISM-Link"/>
    <tableColumn id="4" xr3:uid="{00000000-0010-0000-0300-000004000000}" name="Book-ID"/>
    <tableColumn id="5" xr3:uid="{00000000-0010-0000-0300-000005000000}" name="Choral-Nr"/>
    <tableColumn id="6" xr3:uid="{00000000-0010-0000-0300-000006000000}" name="-"/>
    <tableColumn id="7" xr3:uid="{00000000-0010-0000-0300-000007000000}" name="Set-ID"/>
    <tableColumn id="8" xr3:uid="{00000000-0010-0000-0300-000008000000}" name="Zahn-ID"/>
    <tableColumn id="9" xr3:uid="{00000000-0010-0000-0300-000009000000}" name="Title"/>
    <tableColumn id="10" xr3:uid="{00000000-0010-0000-0300-00000A000000}" name="Additional Information"/>
    <tableColumn id="11" xr3:uid="{00000000-0010-0000-0300-00000B000000}" name="Notes"/>
    <tableColumn id="12" xr3:uid="{00000000-0010-0000-0300-00000C000000}" name="Figured Bass Editor"/>
    <tableColumn id="13" xr3:uid="{00000000-0010-0000-0300-00000D000000}" name="Key 1.1"/>
    <tableColumn id="14" xr3:uid="{00000000-0010-0000-0300-00000E000000}" name="Key 1.2"/>
    <tableColumn id="15" xr3:uid="{00000000-0010-0000-0300-00000F000000}" name="Key 2.1"/>
    <tableColumn id="16" xr3:uid="{00000000-0010-0000-0300-000010000000}" name="Key 2.2"/>
    <tableColumn id="17" xr3:uid="{00000000-0010-0000-0300-000011000000}" name="Composer"/>
    <tableColumn id="18" xr3:uid="{00000000-0010-0000-0300-000012000000}" name="Choral book"/>
    <tableColumn id="19" xr3:uid="{00000000-0010-0000-0300-000013000000}" name="Place"/>
    <tableColumn id="20" xr3:uid="{00000000-0010-0000-0300-000014000000}" name="Year"/>
    <tableColumn id="21" xr3:uid="{00000000-0010-0000-0300-000015000000}" name="Page(s)"/>
    <tableColumn id="22" xr3:uid="{00000000-0010-0000-0300-000016000000}" name="Alternative Title"/>
    <tableColumn id="23" xr3:uid="{00000000-0010-0000-0300-000017000000}" name="Alternative Title2"/>
    <tableColumn id="24" xr3:uid="{00000000-0010-0000-0300-000018000000}" name="Alternative Title3"/>
    <tableColumn id="25" xr3:uid="{00000000-0010-0000-0300-000019000000}" name="Alternative Title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2" displayName="Tabelle2" ref="A1:Y163">
  <autoFilter ref="A1:Y163" xr:uid="{00000000-0009-0000-0100-000005000000}">
    <filterColumn colId="6">
      <filters blank="1">
        <filter val="SID001"/>
        <filter val="SID002"/>
        <filter val="SID003"/>
        <filter val="SID004"/>
        <filter val="SID005"/>
        <filter val="SID006"/>
        <filter val="SID007"/>
        <filter val="SID008"/>
        <filter val="SID009"/>
        <filter val="SID010"/>
        <filter val="SID011"/>
        <filter val="SID012"/>
        <filter val="SID013"/>
        <filter val="SID014"/>
        <filter val="SID015"/>
        <filter val="SID016"/>
        <filter val="SID017"/>
        <filter val="SID018"/>
        <filter val="SID019"/>
        <filter val="SID020"/>
        <filter val="SID021"/>
        <filter val="SID022"/>
        <filter val="SID023"/>
        <filter val="SID024"/>
        <filter val="SID025"/>
        <filter val="SID026"/>
        <filter val="SID027"/>
        <filter val="SID028"/>
        <filter val="SID029"/>
        <filter val="SID030"/>
        <filter val="SID031"/>
        <filter val="SID032"/>
        <filter val="SID033"/>
        <filter val="SID034"/>
        <filter val="SID035"/>
        <filter val="SID036"/>
        <filter val="SID037"/>
        <filter val="SID038"/>
        <filter val="SID039"/>
        <filter val="SID040"/>
        <filter val="SID041"/>
        <filter val="SID042"/>
        <filter val="SID043"/>
        <filter val="SID044"/>
        <filter val="SID045"/>
        <filter val="SID046"/>
        <filter val="SID047"/>
        <filter val="SID048"/>
        <filter val="SID049"/>
        <filter val="SID050"/>
        <filter val="SID051"/>
        <filter val="SID052"/>
        <filter val="SID053"/>
        <filter val="SID054"/>
        <filter val="SID055"/>
        <filter val="SID057"/>
        <filter val="SID058"/>
        <filter val="SID059"/>
        <filter val="SID060"/>
        <filter val="SID061"/>
        <filter val="SID062"/>
        <filter val="SID063"/>
        <filter val="SID064"/>
        <filter val="SID065"/>
        <filter val="SID066"/>
        <filter val="SID067"/>
        <filter val="SID068"/>
        <filter val="SID069"/>
        <filter val="SID070"/>
        <filter val="SID071"/>
        <filter val="SID072"/>
        <filter val="SID073"/>
        <filter val="SID074"/>
        <filter val="SID075"/>
        <filter val="SID076"/>
        <filter val="SID077"/>
        <filter val="SID078"/>
        <filter val="SID079"/>
        <filter val="SID080"/>
        <filter val="SID081"/>
        <filter val="SID082"/>
        <filter val="SID083"/>
        <filter val="SID084"/>
        <filter val="SID085"/>
        <filter val="SID086"/>
        <filter val="SID087"/>
        <filter val="SID088"/>
        <filter val="SID089"/>
        <filter val="SID090"/>
        <filter val="SID091"/>
        <filter val="SID092"/>
        <filter val="SID093"/>
        <filter val="SID094"/>
        <filter val="SID095"/>
        <filter val="SID096"/>
        <filter val="SID097"/>
      </filters>
    </filterColumn>
  </autoFilter>
  <sortState xmlns:xlrd2="http://schemas.microsoft.com/office/spreadsheetml/2017/richdata2" ref="A2:V163">
    <sortCondition ref="A1:A163"/>
  </sortState>
  <tableColumns count="25">
    <tableColumn id="1" xr3:uid="{00000000-0010-0000-0400-000001000000}" name="ID" dataDxfId="47"/>
    <tableColumn id="2" xr3:uid="{00000000-0010-0000-0400-000002000000}" name="RISM ID" dataDxfId="46"/>
    <tableColumn id="3" xr3:uid="{00000000-0010-0000-0400-000003000000}" name="RISM-Link" dataDxfId="45"/>
    <tableColumn id="4" xr3:uid="{00000000-0010-0000-0400-000004000000}" name="Book-ID" dataDxfId="44"/>
    <tableColumn id="5" xr3:uid="{00000000-0010-0000-0400-000005000000}" name="Choral-Nr" dataDxfId="43"/>
    <tableColumn id="6" xr3:uid="{00000000-0010-0000-0400-000006000000}" name="-" dataDxfId="42"/>
    <tableColumn id="7" xr3:uid="{00000000-0010-0000-0400-000007000000}" name="Set-ID" dataDxfId="41"/>
    <tableColumn id="8" xr3:uid="{00000000-0010-0000-0400-000008000000}" name="Zahn-ID" dataDxfId="40"/>
    <tableColumn id="9" xr3:uid="{00000000-0010-0000-0400-000009000000}" name="Title" dataDxfId="39"/>
    <tableColumn id="10" xr3:uid="{00000000-0010-0000-0400-00000A000000}" name="Additional Information"/>
    <tableColumn id="11" xr3:uid="{00000000-0010-0000-0400-00000B000000}" name="Notes"/>
    <tableColumn id="12" xr3:uid="{00000000-0010-0000-0400-00000C000000}" name="Figured Bass Editor"/>
    <tableColumn id="13" xr3:uid="{00000000-0010-0000-0400-00000D000000}" name="Key 1.1"/>
    <tableColumn id="14" xr3:uid="{00000000-0010-0000-0400-00000E000000}" name="Key 1.2"/>
    <tableColumn id="15" xr3:uid="{00000000-0010-0000-0400-00000F000000}" name="Key 2.1"/>
    <tableColumn id="16" xr3:uid="{00000000-0010-0000-0400-000010000000}" name="Key 2.2"/>
    <tableColumn id="17" xr3:uid="{00000000-0010-0000-0400-000011000000}" name="Composer"/>
    <tableColumn id="18" xr3:uid="{00000000-0010-0000-0400-000012000000}" name="Choral book"/>
    <tableColumn id="19" xr3:uid="{00000000-0010-0000-0400-000013000000}" name="Place"/>
    <tableColumn id="20" xr3:uid="{00000000-0010-0000-0400-000014000000}" name="Year"/>
    <tableColumn id="21" xr3:uid="{00000000-0010-0000-0400-000015000000}" name="Page(s)"/>
    <tableColumn id="22" xr3:uid="{00000000-0010-0000-0400-000016000000}" name="Alternative Title"/>
    <tableColumn id="23" xr3:uid="{00000000-0010-0000-0400-000017000000}" name="Alternative Title2"/>
    <tableColumn id="24" xr3:uid="{00000000-0010-0000-0400-000018000000}" name="Alternative Title3"/>
    <tableColumn id="25" xr3:uid="{00000000-0010-0000-0400-000019000000}" name="Alternative Title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e4" displayName="Tabelle4" ref="A1:Y203">
  <autoFilter ref="A1:Y203" xr:uid="{00000000-0009-0000-0100-000006000000}"/>
  <sortState xmlns:xlrd2="http://schemas.microsoft.com/office/spreadsheetml/2017/richdata2" ref="A2:V203">
    <sortCondition ref="A1:A203"/>
  </sortState>
  <tableColumns count="25">
    <tableColumn id="1" xr3:uid="{00000000-0010-0000-0500-000001000000}" name="ID" dataDxfId="38"/>
    <tableColumn id="2" xr3:uid="{00000000-0010-0000-0500-000002000000}" name="RISM ID" dataDxfId="37"/>
    <tableColumn id="3" xr3:uid="{00000000-0010-0000-0500-000003000000}" name="RISM-Link" dataDxfId="36"/>
    <tableColumn id="4" xr3:uid="{00000000-0010-0000-0500-000004000000}" name="Book-ID" dataDxfId="35"/>
    <tableColumn id="5" xr3:uid="{00000000-0010-0000-0500-000005000000}" name="Choral-Nr" dataDxfId="34"/>
    <tableColumn id="6" xr3:uid="{00000000-0010-0000-0500-000006000000}" name="-" dataDxfId="33"/>
    <tableColumn id="7" xr3:uid="{00000000-0010-0000-0500-000007000000}" name="Set-ID" dataDxfId="32"/>
    <tableColumn id="8" xr3:uid="{00000000-0010-0000-0500-000008000000}" name="Zahn-ID" dataDxfId="31"/>
    <tableColumn id="9" xr3:uid="{00000000-0010-0000-0500-000009000000}" name="Title" dataDxfId="30"/>
    <tableColumn id="10" xr3:uid="{00000000-0010-0000-0500-00000A000000}" name="Additional Information"/>
    <tableColumn id="11" xr3:uid="{00000000-0010-0000-0500-00000B000000}" name="Notes"/>
    <tableColumn id="12" xr3:uid="{00000000-0010-0000-0500-00000C000000}" name="Figured Bass Editor"/>
    <tableColumn id="13" xr3:uid="{00000000-0010-0000-0500-00000D000000}" name="Key 1.1"/>
    <tableColumn id="14" xr3:uid="{00000000-0010-0000-0500-00000E000000}" name="Key 1.2"/>
    <tableColumn id="15" xr3:uid="{00000000-0010-0000-0500-00000F000000}" name="Key 2.1"/>
    <tableColumn id="16" xr3:uid="{00000000-0010-0000-0500-000010000000}" name="Key 2.2"/>
    <tableColumn id="17" xr3:uid="{00000000-0010-0000-0500-000011000000}" name="Composer"/>
    <tableColumn id="18" xr3:uid="{00000000-0010-0000-0500-000012000000}" name="Choral book"/>
    <tableColumn id="19" xr3:uid="{00000000-0010-0000-0500-000013000000}" name="Place"/>
    <tableColumn id="20" xr3:uid="{00000000-0010-0000-0500-000014000000}" name="Year"/>
    <tableColumn id="21" xr3:uid="{00000000-0010-0000-0500-000015000000}" name="Page(s)"/>
    <tableColumn id="22" xr3:uid="{00000000-0010-0000-0500-000016000000}" name="Alternative Title"/>
    <tableColumn id="23" xr3:uid="{00000000-0010-0000-0500-000017000000}" name="Alternative Title2"/>
    <tableColumn id="24" xr3:uid="{00000000-0010-0000-0500-000018000000}" name="Alternative Title3"/>
    <tableColumn id="25" xr3:uid="{00000000-0010-0000-0500-000019000000}" name="Alternative Title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e5" displayName="Tabelle5" ref="A1:Y317">
  <autoFilter ref="A1:Y317" xr:uid="{00000000-0009-0000-0100-000007000000}"/>
  <tableColumns count="25">
    <tableColumn id="1" xr3:uid="{00000000-0010-0000-0600-000001000000}" name="ID"/>
    <tableColumn id="2" xr3:uid="{00000000-0010-0000-0600-000002000000}" name="RISM ID"/>
    <tableColumn id="3" xr3:uid="{00000000-0010-0000-0600-000003000000}" name="RISM-Link"/>
    <tableColumn id="4" xr3:uid="{00000000-0010-0000-0600-000004000000}" name="Book-ID"/>
    <tableColumn id="5" xr3:uid="{00000000-0010-0000-0600-000005000000}" name="Choral-Nr"/>
    <tableColumn id="6" xr3:uid="{00000000-0010-0000-0600-000006000000}" name="-"/>
    <tableColumn id="7" xr3:uid="{00000000-0010-0000-0600-000007000000}" name="Set-ID"/>
    <tableColumn id="8" xr3:uid="{00000000-0010-0000-0600-000008000000}" name="Zahn-ID"/>
    <tableColumn id="9" xr3:uid="{00000000-0010-0000-0600-000009000000}" name="Title"/>
    <tableColumn id="10" xr3:uid="{00000000-0010-0000-0600-00000A000000}" name="Additional Information"/>
    <tableColumn id="11" xr3:uid="{00000000-0010-0000-0600-00000B000000}" name="Notes"/>
    <tableColumn id="12" xr3:uid="{00000000-0010-0000-0600-00000C000000}" name="Figured Bass Editor"/>
    <tableColumn id="13" xr3:uid="{00000000-0010-0000-0600-00000D000000}" name="Key 1.1"/>
    <tableColumn id="14" xr3:uid="{00000000-0010-0000-0600-00000E000000}" name="Key 1.2"/>
    <tableColumn id="15" xr3:uid="{00000000-0010-0000-0600-00000F000000}" name="Key 2.1"/>
    <tableColumn id="16" xr3:uid="{00000000-0010-0000-0600-000010000000}" name="Key 2.2"/>
    <tableColumn id="17" xr3:uid="{00000000-0010-0000-0600-000011000000}" name="Composer" dataDxfId="29"/>
    <tableColumn id="18" xr3:uid="{00000000-0010-0000-0600-000012000000}" name="Choral book" dataDxfId="28"/>
    <tableColumn id="19" xr3:uid="{00000000-0010-0000-0600-000013000000}" name="Place" dataDxfId="27"/>
    <tableColumn id="20" xr3:uid="{00000000-0010-0000-0600-000014000000}" name="Year" dataDxfId="26"/>
    <tableColumn id="21" xr3:uid="{00000000-0010-0000-0600-000015000000}" name="Page(s)"/>
    <tableColumn id="22" xr3:uid="{00000000-0010-0000-0600-000016000000}" name="Alternative Title"/>
    <tableColumn id="23" xr3:uid="{00000000-0010-0000-0600-000017000000}" name="Alternative Title2"/>
    <tableColumn id="24" xr3:uid="{00000000-0010-0000-0600-000018000000}" name="Alternative Title3"/>
    <tableColumn id="25" xr3:uid="{00000000-0010-0000-0600-000019000000}" name="Alternative Title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e6" displayName="Tabelle6" ref="A1:Y485">
  <autoFilter ref="A1:Y485" xr:uid="{00000000-0009-0000-0100-000008000000}"/>
  <tableColumns count="25">
    <tableColumn id="1" xr3:uid="{00000000-0010-0000-0700-000001000000}" name="ID"/>
    <tableColumn id="2" xr3:uid="{00000000-0010-0000-0700-000002000000}" name="RISM ID"/>
    <tableColumn id="3" xr3:uid="{00000000-0010-0000-0700-000003000000}" name="RISM-Link"/>
    <tableColumn id="4" xr3:uid="{00000000-0010-0000-0700-000004000000}" name="Book-ID"/>
    <tableColumn id="5" xr3:uid="{00000000-0010-0000-0700-000005000000}" name="Choral-Nr"/>
    <tableColumn id="6" xr3:uid="{00000000-0010-0000-0700-000006000000}" name="-"/>
    <tableColumn id="7" xr3:uid="{00000000-0010-0000-0700-000007000000}" name="Set-ID"/>
    <tableColumn id="8" xr3:uid="{00000000-0010-0000-0700-000008000000}" name="Zahn-ID"/>
    <tableColumn id="9" xr3:uid="{00000000-0010-0000-0700-000009000000}" name="Title"/>
    <tableColumn id="10" xr3:uid="{00000000-0010-0000-0700-00000A000000}" name="Additional Information"/>
    <tableColumn id="11" xr3:uid="{00000000-0010-0000-0700-00000B000000}" name="Notes"/>
    <tableColumn id="12" xr3:uid="{00000000-0010-0000-0700-00000C000000}" name="Figured Bass Editor"/>
    <tableColumn id="13" xr3:uid="{00000000-0010-0000-0700-00000D000000}" name="Key 1.1"/>
    <tableColumn id="14" xr3:uid="{00000000-0010-0000-0700-00000E000000}" name="Key 1.2"/>
    <tableColumn id="15" xr3:uid="{00000000-0010-0000-0700-00000F000000}" name="Key 2.1"/>
    <tableColumn id="16" xr3:uid="{00000000-0010-0000-0700-000010000000}" name="Key 2.2"/>
    <tableColumn id="17" xr3:uid="{00000000-0010-0000-0700-000011000000}" name="Composer" dataDxfId="25"/>
    <tableColumn id="18" xr3:uid="{00000000-0010-0000-0700-000012000000}" name="Choral book" dataDxfId="24"/>
    <tableColumn id="19" xr3:uid="{00000000-0010-0000-0700-000013000000}" name="Place" dataDxfId="23"/>
    <tableColumn id="20" xr3:uid="{00000000-0010-0000-0700-000014000000}" name="Year" dataDxfId="22"/>
    <tableColumn id="21" xr3:uid="{00000000-0010-0000-0700-000015000000}" name="Page(s)"/>
    <tableColumn id="22" xr3:uid="{00000000-0010-0000-0700-000016000000}" name="Alternative Title"/>
    <tableColumn id="23" xr3:uid="{00000000-0010-0000-0700-000017000000}" name="Alternative Title2"/>
    <tableColumn id="24" xr3:uid="{00000000-0010-0000-0700-000018000000}" name="Alternative Title3"/>
    <tableColumn id="25" xr3:uid="{00000000-0010-0000-0700-000019000000}" name="Alternative Title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le7" displayName="Tabelle7" ref="A1:Y163">
  <autoFilter ref="A1:Y163" xr:uid="{00000000-0009-0000-0100-000009000000}"/>
  <sortState xmlns:xlrd2="http://schemas.microsoft.com/office/spreadsheetml/2017/richdata2" ref="A2:V163">
    <sortCondition ref="A1:A163"/>
  </sortState>
  <tableColumns count="25">
    <tableColumn id="1" xr3:uid="{00000000-0010-0000-0800-000001000000}" name="ID" dataDxfId="21"/>
    <tableColumn id="2" xr3:uid="{00000000-0010-0000-0800-000002000000}" name="RISM ID" dataDxfId="20"/>
    <tableColumn id="3" xr3:uid="{00000000-0010-0000-0800-000003000000}" name="RISM-Link" dataDxfId="19"/>
    <tableColumn id="4" xr3:uid="{00000000-0010-0000-0800-000004000000}" name="Book-ID" dataDxfId="18"/>
    <tableColumn id="5" xr3:uid="{00000000-0010-0000-0800-000005000000}" name="Choral-Nr" dataDxfId="17"/>
    <tableColumn id="6" xr3:uid="{00000000-0010-0000-0800-000006000000}" name="-" dataDxfId="16"/>
    <tableColumn id="7" xr3:uid="{00000000-0010-0000-0800-000007000000}" name="Set-ID" dataDxfId="15"/>
    <tableColumn id="8" xr3:uid="{00000000-0010-0000-0800-000008000000}" name="Zahn-ID" dataDxfId="14"/>
    <tableColumn id="9" xr3:uid="{00000000-0010-0000-0800-000009000000}" name="Title" dataDxfId="13"/>
    <tableColumn id="10" xr3:uid="{00000000-0010-0000-0800-00000A000000}" name="Additional Information"/>
    <tableColumn id="11" xr3:uid="{00000000-0010-0000-0800-00000B000000}" name="Notes"/>
    <tableColumn id="12" xr3:uid="{00000000-0010-0000-0800-00000C000000}" name="Figured Bass Editor"/>
    <tableColumn id="13" xr3:uid="{00000000-0010-0000-0800-00000D000000}" name="Key 1.1"/>
    <tableColumn id="14" xr3:uid="{00000000-0010-0000-0800-00000E000000}" name="Key 1.2"/>
    <tableColumn id="15" xr3:uid="{00000000-0010-0000-0800-00000F000000}" name="Key 2.1"/>
    <tableColumn id="16" xr3:uid="{00000000-0010-0000-0800-000010000000}" name="Key 2.2"/>
    <tableColumn id="17" xr3:uid="{00000000-0010-0000-0800-000011000000}" name="Composer"/>
    <tableColumn id="18" xr3:uid="{00000000-0010-0000-0800-000012000000}" name="Choral book"/>
    <tableColumn id="19" xr3:uid="{00000000-0010-0000-0800-000013000000}" name="Place"/>
    <tableColumn id="20" xr3:uid="{00000000-0010-0000-0800-000014000000}" name="Year"/>
    <tableColumn id="21" xr3:uid="{00000000-0010-0000-0800-000015000000}" name="Page(s)"/>
    <tableColumn id="22" xr3:uid="{00000000-0010-0000-0800-000016000000}" name="Alternative Title"/>
    <tableColumn id="23" xr3:uid="{00000000-0010-0000-0800-000017000000}" name="Alternative Title2"/>
    <tableColumn id="24" xr3:uid="{00000000-0010-0000-0800-000018000000}" name="Alternative Title3"/>
    <tableColumn id="25" xr3:uid="{00000000-0010-0000-0800-000019000000}" name="Alternative Title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35"/>
  <sheetViews>
    <sheetView showGridLines="0" tabSelected="1" topLeftCell="A4" workbookViewId="0">
      <selection activeCell="D49" sqref="D49"/>
    </sheetView>
  </sheetViews>
  <sheetFormatPr baseColWidth="10" defaultColWidth="20.7109375" defaultRowHeight="15" x14ac:dyDescent="0.25"/>
  <sheetData>
    <row r="3" spans="1:25" ht="23.25" x14ac:dyDescent="0.35">
      <c r="A3" s="1" t="s">
        <v>0</v>
      </c>
    </row>
    <row r="5" spans="1:25" x14ac:dyDescent="0.25">
      <c r="A5" s="2" t="s">
        <v>1</v>
      </c>
      <c r="B5" s="3" t="str">
        <f>D5&amp;"-"&amp;IF(E5&lt;10,"00",IF(E5&gt;99,"","0"))&amp;E5&amp;F5</f>
        <v>-00</v>
      </c>
      <c r="D5" s="4"/>
      <c r="E5" s="4"/>
      <c r="F5" s="4"/>
    </row>
    <row r="7" spans="1:25" x14ac:dyDescent="0.25">
      <c r="A7" s="44" t="s">
        <v>4</v>
      </c>
      <c r="B7" s="44" t="s">
        <v>339</v>
      </c>
      <c r="C7" s="44" t="s">
        <v>2098</v>
      </c>
      <c r="D7" s="44" t="s">
        <v>341</v>
      </c>
      <c r="E7" s="44" t="s">
        <v>342</v>
      </c>
      <c r="F7" s="44" t="s">
        <v>343</v>
      </c>
      <c r="G7" s="44" t="s">
        <v>5</v>
      </c>
      <c r="H7" s="44" t="s">
        <v>344</v>
      </c>
      <c r="I7" s="45" t="s">
        <v>6</v>
      </c>
      <c r="J7" s="44" t="s">
        <v>7</v>
      </c>
      <c r="K7" s="44" t="s">
        <v>8</v>
      </c>
      <c r="L7" s="44" t="s">
        <v>9</v>
      </c>
      <c r="M7" s="44" t="s">
        <v>10</v>
      </c>
      <c r="N7" s="44" t="s">
        <v>11</v>
      </c>
      <c r="O7" s="44" t="s">
        <v>12</v>
      </c>
      <c r="P7" s="44" t="s">
        <v>13</v>
      </c>
      <c r="Q7" s="44" t="s">
        <v>14</v>
      </c>
      <c r="R7" s="44" t="s">
        <v>15</v>
      </c>
      <c r="S7" s="44" t="s">
        <v>16</v>
      </c>
      <c r="T7" s="44" t="s">
        <v>17</v>
      </c>
      <c r="U7" s="44" t="s">
        <v>18</v>
      </c>
      <c r="V7" s="44" t="s">
        <v>19</v>
      </c>
      <c r="W7" s="44" t="s">
        <v>345</v>
      </c>
      <c r="X7" s="44" t="s">
        <v>346</v>
      </c>
      <c r="Y7" s="44" t="s">
        <v>347</v>
      </c>
    </row>
    <row r="8" spans="1:25" s="6" customFormat="1" ht="75" customHeight="1" x14ac:dyDescent="0.25">
      <c r="A8" s="46" t="e">
        <f>VLOOKUP(B5,IF(D5="AP1832",Apel!A:Y,IF(D5="HA1608",Hassler!A:Y,IF(D5="KI1803",Kittel!A:Y,IF(D5="RE1755",Rein!A:Y,IF(D5="SP1692",Speer!A:Y,IF(D5="WE1803",Weimar!A:Y,IF(D5="WE1803A",Weimar!A:Y,IF(D5="ZI1785",Zinck!A:X,"")))))))),1,FALSE)</f>
        <v>#VALUE!</v>
      </c>
      <c r="B8" s="46" t="e">
        <f>VLOOKUP(B5,IF(D5="AP1832",Apel!A:Y,IF(D5="HA1608",Hassler!A:Y,IF(D5="KI1803",Kittel!A:Y,IF(D5="RE1755",Rein!A:Y,IF(D5="SP1692",Speer!A:Y,IF(D5="WE1803",Weimar!A:Y,IF(D5="WE1803A",Weimar!A:Y,IF(D5="ZI1785",Zinck!A:X,"")))))))),2,FALSE)</f>
        <v>#VALUE!</v>
      </c>
      <c r="C8" s="46" t="e">
        <f>VLOOKUP(B5,IF(D5="AP1832",Apel!A:Y,IF(D5="HA1608",Hassler!A:Y,IF(D5="KI1803",Kittel!A:Y,IF(D5="RE1755",Rein!A:Y,IF(D5="SP1692",Speer!A:Y,IF(D5="WE1803",Weimar!A:Y,IF(D5="WE1803A",Weimar!A:Y,IF(D5="ZI1785",Zinck!A:X,"")))))))),3,FALSE)</f>
        <v>#VALUE!</v>
      </c>
      <c r="D8" s="46" t="e">
        <f>VLOOKUP(B5,IF(D5="AP1832",Apel!A:Y,IF(D5="HA1608",Hassler!A:Y,IF(D5="KI1803",Kittel!A:Y,IF(D5="RE1755",Rein!A:Y,IF(D5="SP1692",Speer!A:Y,IF(D5="WE1803",Weimar!A:Y,IF(D5="WE1803A",Weimar!A:Y,IF(D5="ZI1785",Zinck!A:X,"")))))))),4,FALSE)</f>
        <v>#VALUE!</v>
      </c>
      <c r="E8" s="46" t="e">
        <f>VLOOKUP(B5,IF(D5="AP1832",Apel!A:Y,IF(D5="HA1608",Hassler!A:Y,IF(D5="KI1803",Kittel!A:Y,IF(D5="RE1755",Rein!A:Y,IF(D5="SP1692",Speer!A:Y,IF(D5="WE1803",Weimar!A:Y,IF(D5="WE1803A",Weimar!A:Y,IF(D5="ZI1785",Zinck!A:X,"")))))))),5,FALSE)</f>
        <v>#VALUE!</v>
      </c>
      <c r="F8" s="46" t="e">
        <f>VLOOKUP(B5,IF(D5="AP1832",Apel!A:Y,IF(D5="HA1608",Hassler!A:Y,IF(D5="KI1803",Kittel!A:Y,IF(D5="RE1755",Rein!A:Y,IF(D5="SP1692",Speer!A:Y,IF(D5="WE1803",Weimar!A:Y,IF(D5="WE1803A",Weimar!A:Y,IF(D5="ZI1785",Zinck!A:X,"")))))))),6,FALSE)</f>
        <v>#VALUE!</v>
      </c>
      <c r="G8" s="46" t="e">
        <f>VLOOKUP(B5,IF(D5="AP1832",Apel!A:Y,IF(D5="HA1608",Hassler!A:Y,IF(D5="KI1803",Kittel!A:Y,IF(D5="RE1755",Rein!A:Y,IF(D5="SP1692",Speer!A:Y,IF(D5="WE1803",Weimar!A:Y,IF(D5="WE1803A",Weimar!A:Y,IF(D5="ZI1785",Zinck!A:X,"")))))))),7,FALSE)</f>
        <v>#VALUE!</v>
      </c>
      <c r="H8" s="46" t="e">
        <f>VLOOKUP(B5,IF(D5="AP1832",Apel!A:Y,IF(D5="HA1608",Hassler!A:Y,IF(D5="KI1803",Kittel!A:Y,IF(D5="RE1755",Rein!A:Y,IF(D5="SP1692",Speer!A:Y,IF(D5="WE1803",Weimar!A:Y,IF(D5="WE1803A",Weimar!A:Y,IF(D5="ZI1785",Zinck!A:X,"")))))))),8,FALSE)</f>
        <v>#VALUE!</v>
      </c>
      <c r="I8" s="46" t="e">
        <f>VLOOKUP(B5,IF(D5="AP1832",Apel!A:Y,IF(D5="HA1608",Hassler!A:Y,IF(D5="KI1803",Kittel!A:Y,IF(D5="RE1755",Rein!A:Y,IF(D5="SP1692",Speer!A:Y,IF(D5="WE1803",Weimar!A:Y,IF(D5="WE1803A",Weimar!A:Y,IF(D5="ZI1785",Zinck!A:X,"")))))))),9,FALSE)</f>
        <v>#VALUE!</v>
      </c>
      <c r="J8" s="46" t="e">
        <f>VLOOKUP(B5,IF(D5="AP1832",Apel!A:Y,IF(D5="HA1608",Hassler!A:Y,IF(D5="KI1803",Kittel!A:Y,IF(D5="RE1755",Rein!A:Y,IF(D5="SP1692",Speer!A:Y,IF(D5="WE1803",Weimar!A:Y,IF(D5="WE1803A",Weimar!A:Y,IF(D5="ZI1785",Zinck!A:X,"")))))))),10,FALSE)</f>
        <v>#VALUE!</v>
      </c>
      <c r="K8" s="46" t="e">
        <f>VLOOKUP(B5,IF(D5="AP1832",Apel!A:Y,IF(D5="HA1608",Hassler!A:Y,IF(D5="KI1803",Kittel!A:Y,IF(D5="RE1755",Rein!A:Y,IF(D5="SP1692",Speer!A:Y,IF(D5="WE1803",Weimar!A:Y,IF(D5="WE1803A",Weimar!A:Y,IF(D5="ZI1785",Zinck!A:X,"")))))))),11,FALSE)</f>
        <v>#VALUE!</v>
      </c>
      <c r="L8" s="46" t="e">
        <f>VLOOKUP(B5,IF(D5="AP1832",Apel!A:Y,IF(D5="HA1608",Hassler!A:Y,IF(D5="KI1803",Kittel!A:Y,IF(D5="RE1755",Rein!A:Y,IF(D5="SP1692",Speer!A:Y,IF(D5="WE1803",Weimar!A:Y,IF(D5="WE1803A",Weimar!A:Y,IF(D5="ZI1785",Zinck!A:X,"")))))))),12,FALSE)</f>
        <v>#VALUE!</v>
      </c>
      <c r="M8" s="46" t="e">
        <f>VLOOKUP(B5,IF(D5="AP1832",Apel!A:Y,IF(D5="HA1608",Hassler!A:Y,IF(D5="KI1803",Kittel!A:Y,IF(D5="RE1755",Rein!A:Y,IF(D5="SP1692",Speer!A:Y,IF(D5="WE1803",Weimar!A:Y,IF(D5="WE1803A",Weimar!A:Y,IF(D5="ZI1785",Zinck!A:X,"")))))))),13,FALSE)</f>
        <v>#VALUE!</v>
      </c>
      <c r="N8" s="46" t="e">
        <f>VLOOKUP(B5,IF(D5="AP1832",Apel!A:Y,IF(D5="HA1608",Hassler!A:Y,IF(D5="KI1803",Kittel!A:Y,IF(D5="RE1755",Rein!A:Y,IF(D5="SP1692",Speer!A:Y,IF(D5="WE1803",Weimar!A:Y,IF(D5="WE1803A",Weimar!A:Y,IF(D5="ZI1785",Zinck!A:X,"")))))))),14,FALSE)</f>
        <v>#VALUE!</v>
      </c>
      <c r="O8" s="46" t="e">
        <f>VLOOKUP(B5,IF(D5="AP1832",Apel!A:Y,IF(D5="HA1608",Hassler!A:Y,IF(D5="KI1803",Kittel!A:Y,IF(D5="RE1755",Rein!A:Y,IF(D5="SP1692",Speer!A:Y,IF(D5="WE1803",Weimar!A:Y,IF(D5="WE1803A",Weimar!A:Y,IF(D5="ZI1785",Zinck!A:X,"")))))))),15,FALSE)</f>
        <v>#VALUE!</v>
      </c>
      <c r="P8" s="46" t="e">
        <f>VLOOKUP(B5,IF(D5="AP1832",Apel!A:Y,IF(D5="HA1608",Hassler!A:Y,IF(D5="KI1803",Kittel!A:Y,IF(D5="RE1755",Rein!A:Y,IF(D5="SP1692",Speer!A:Y,IF(D5="WE1803",Weimar!A:Y,IF(D5="WE1803A",Weimar!A:Y,IF(D5="ZI1785",Zinck!A:X,"")))))))),16,FALSE)</f>
        <v>#VALUE!</v>
      </c>
      <c r="Q8" s="46" t="e">
        <f>VLOOKUP(B5,IF(D5="AP1832",Apel!A:Y,IF(D5="HA1608",Hassler!A:Y,IF(D5="KI1803",Kittel!A:Y,IF(D5="RE1755",Rein!A:Y,IF(D5="SP1692",Speer!A:Y,IF(D5="WE1803",Weimar!A:Y,IF(D5="WE1803A",Weimar!A:Y,IF(D5="ZI1785",Zinck!A:X,"")))))))),17,FALSE)</f>
        <v>#VALUE!</v>
      </c>
      <c r="R8" s="46" t="e">
        <f>VLOOKUP(B5,IF(D5="AP1832",Apel!A:Y,IF(D5="HA1608",Hassler!A:Y,IF(D5="KI1803",Kittel!A:Y,IF(D5="RE1755",Rein!A:Y,IF(D5="SP1692",Speer!A:Y,IF(D5="WE1803",Weimar!A:Y,IF(D5="WE1803A",Weimar!A:Y,IF(D5="ZI1785",Zinck!A:X,"")))))))),18,FALSE)</f>
        <v>#VALUE!</v>
      </c>
      <c r="S8" s="46" t="e">
        <f>VLOOKUP(B5,IF(D5="AP1832",Apel!A:Y,IF(D5="HA1608",Hassler!A:Y,IF(D5="KI1803",Kittel!A:Y,IF(D5="RE1755",Rein!A:Y,IF(D5="SP1692",Speer!A:Y,IF(D5="WE1803",Weimar!A:Y,IF(D5="WE1803A",Weimar!A:Y,IF(D5="ZI1785",Zinck!A:X,"")))))))),19,FALSE)</f>
        <v>#VALUE!</v>
      </c>
      <c r="T8" s="46" t="e">
        <f>VLOOKUP(B5,IF(D5="AP1832",Apel!A:Y,IF(D5="HA1608",Hassler!A:Y,IF(D5="KI1803",Kittel!A:Y,IF(D5="RE1755",Rein!A:Y,IF(D5="SP1692",Speer!A:Y,IF(D5="WE1803",Weimar!A:Y,IF(D5="WE1803A",Weimar!A:Y,IF(D5="ZI1785",Zinck!A:X,"")))))))),20,FALSE)</f>
        <v>#VALUE!</v>
      </c>
      <c r="U8" s="46" t="e">
        <f>VLOOKUP(B5,IF(D5="AP1832",Apel!A:Y,IF(D5="HA1608",Hassler!A:Y,IF(D5="KI1803",Kittel!A:Y,IF(D5="RE1755",Rein!A:Y,IF(D5="SP1692",Speer!A:Y,IF(D5="WE1803",Weimar!A:Y,IF(D5="WE1803A",Weimar!A:Y,IF(D5="ZI1785",Zinck!A:X,"")))))))),21,FALSE)</f>
        <v>#VALUE!</v>
      </c>
      <c r="V8" s="46" t="e">
        <f>VLOOKUP(B5,IF(D5="AP1832",Apel!A:Y,IF(D5="HA1608",Hassler!A:Y,IF(D5="KI1803",Kittel!A:Y,IF(D5="RE1755",Rein!A:Y,IF(D5="SP1692",Speer!A:Y,IF(D5="WE1803",Weimar!A:Y,IF(D5="WE1803A",Weimar!A:Y,IF(D5="ZI1785",Zinck!A:X,"")))))))),22,FALSE)</f>
        <v>#VALUE!</v>
      </c>
      <c r="W8" s="46" t="e">
        <f>VLOOKUP(B5,IF(D5="AP1832",Apel!A:Y,IF(D5="HA1608",Hassler!A:Y,IF(D5="KI1803",Kittel!A:Y,IF(D5="RE1755",Rein!A:Y,IF(D5="SP1692",Speer!A:Y,IF(D5="WE1803",Weimar!A:Y,IF(D5="WE1803A",Weimar!A:Y,IF(D5="ZI1785",Zinck!A:X,"")))))))),23,FALSE)</f>
        <v>#VALUE!</v>
      </c>
      <c r="X8" s="46" t="e">
        <f>VLOOKUP(B5,IF(D5="AP1832",Apel!A:Y,IF(D5="HA1608",Hassler!A:Y,IF(D5="KI1803",Kittel!A:Y,IF(D5="RE1755",Rein!A:Y,IF(D5="SP1692",Speer!A:Y,IF(D5="WE1803",Weimar!A:Y,IF(D5="WE1803A",Weimar!A:Y,IF(D5="ZI1785",Zinck!A:X,"")))))))),24,FALSE)</f>
        <v>#VALUE!</v>
      </c>
      <c r="Y8" s="46" t="e">
        <f>VLOOKUP(B5,IF(D5="AP1832",Apel!A:Y,IF(D5="HA1608",Hassler!A:Y,IF(D5="KI1803",Kittel!A:Y,IF(D5="RE1755",Rein!A:Y,IF(D5="SP1692",Speer!A:Y,IF(D5="WE1803",Weimar!A:Y,IF(D5="WE1803A",Weimar!A:Y,IF(D5="ZI1785",Zinck!A:X,"")))))))),25,FALSE)</f>
        <v>#VALUE!</v>
      </c>
    </row>
    <row r="15" spans="1:25" ht="23.25" x14ac:dyDescent="0.35">
      <c r="A15" s="1" t="s">
        <v>20</v>
      </c>
    </row>
    <row r="17" spans="1:15" x14ac:dyDescent="0.25">
      <c r="A17" s="2" t="s">
        <v>21</v>
      </c>
      <c r="B17" s="3" t="str">
        <f>"SID"&amp;IF(D17&lt;10,"00",IF(D17&gt;99,"","0"))&amp;D17</f>
        <v>SID00</v>
      </c>
      <c r="D17" s="4"/>
    </row>
    <row r="19" spans="1:15" x14ac:dyDescent="0.25">
      <c r="A19" s="5" t="s">
        <v>22</v>
      </c>
      <c r="B19" s="39" t="s">
        <v>2097</v>
      </c>
      <c r="C19" s="8" t="s">
        <v>24</v>
      </c>
      <c r="D19" s="8" t="s">
        <v>25</v>
      </c>
      <c r="E19" s="5" t="s">
        <v>26</v>
      </c>
      <c r="F19" s="5" t="s">
        <v>27</v>
      </c>
      <c r="G19" s="5" t="s">
        <v>28</v>
      </c>
      <c r="H19" s="5" t="s">
        <v>29</v>
      </c>
      <c r="I19" s="5" t="s">
        <v>30</v>
      </c>
      <c r="J19" s="5" t="s">
        <v>31</v>
      </c>
      <c r="K19" s="5" t="s">
        <v>32</v>
      </c>
      <c r="L19" s="5" t="s">
        <v>33</v>
      </c>
      <c r="M19" s="5" t="s">
        <v>34</v>
      </c>
      <c r="N19" s="5" t="s">
        <v>35</v>
      </c>
      <c r="O19" s="5" t="s">
        <v>8</v>
      </c>
    </row>
    <row r="20" spans="1:15" ht="75" customHeight="1" x14ac:dyDescent="0.25">
      <c r="A20" s="7" t="e">
        <f>VLOOKUP($B$17,SID!$A:$O,1,FALSE)</f>
        <v>#N/A</v>
      </c>
      <c r="B20" s="7" t="e">
        <f>VLOOKUP($B$17,SID!$A:$O,2,FALSE)</f>
        <v>#N/A</v>
      </c>
      <c r="C20" s="7" t="e">
        <f>VLOOKUP($B$17,SID!$A:$O,3,FALSE)</f>
        <v>#N/A</v>
      </c>
      <c r="D20" s="7" t="e">
        <f>VLOOKUP($B$17,SID!$A:$O,4,FALSE)</f>
        <v>#N/A</v>
      </c>
      <c r="E20" s="7" t="e">
        <f>VLOOKUP($B$17,SID!$A:$O,5,FALSE)</f>
        <v>#N/A</v>
      </c>
      <c r="F20" s="7" t="e">
        <f>VLOOKUP($B$17,SID!$A:$O,6,FALSE)</f>
        <v>#N/A</v>
      </c>
      <c r="G20" s="7" t="e">
        <f>VLOOKUP($B$17,SID!$A:$O,7,FALSE)</f>
        <v>#N/A</v>
      </c>
      <c r="H20" s="7" t="e">
        <f>VLOOKUP($B$17,SID!$A:$O,8,FALSE)</f>
        <v>#N/A</v>
      </c>
      <c r="I20" s="7" t="e">
        <f>VLOOKUP($B$17,SID!$A:$O,9,FALSE)</f>
        <v>#N/A</v>
      </c>
      <c r="J20" s="7" t="e">
        <f>VLOOKUP($B$17,SID!$A:$O,10,FALSE)</f>
        <v>#N/A</v>
      </c>
      <c r="K20" s="7" t="e">
        <f>VLOOKUP($B$17,SID!$A:$O,11,FALSE)</f>
        <v>#N/A</v>
      </c>
      <c r="L20" s="7" t="e">
        <f>VLOOKUP($B$17,SID!$A:$O,12,FALSE)</f>
        <v>#N/A</v>
      </c>
      <c r="M20" s="7" t="e">
        <f>VLOOKUP($B$17,SID!$A:$O,13,FALSE)</f>
        <v>#N/A</v>
      </c>
      <c r="N20" s="7" t="e">
        <f>VLOOKUP($B$17,SID!$A:$O,14,FALSE)</f>
        <v>#N/A</v>
      </c>
      <c r="O20" s="7" t="e">
        <f>VLOOKUP($B$17,SID!$A:$O,15,FALSE)</f>
        <v>#N/A</v>
      </c>
    </row>
    <row r="27" spans="1:15" ht="23.25" x14ac:dyDescent="0.35">
      <c r="A27" s="36" t="s">
        <v>2095</v>
      </c>
    </row>
    <row r="28" spans="1:15" ht="15.75" thickBot="1" x14ac:dyDescent="0.3">
      <c r="E28" s="32"/>
      <c r="F28" s="32"/>
      <c r="G28" s="31"/>
    </row>
    <row r="29" spans="1:15" ht="15.75" thickBot="1" x14ac:dyDescent="0.3">
      <c r="A29" s="2" t="s">
        <v>2094</v>
      </c>
      <c r="B29" s="3"/>
      <c r="D29" s="33"/>
      <c r="E29" s="34"/>
      <c r="F29" s="35"/>
      <c r="G29" s="31"/>
    </row>
    <row r="31" spans="1:15" x14ac:dyDescent="0.25">
      <c r="A31" s="37" t="s">
        <v>26</v>
      </c>
      <c r="B31" s="37" t="s">
        <v>28</v>
      </c>
      <c r="C31" s="37" t="s">
        <v>29</v>
      </c>
      <c r="D31" s="37" t="s">
        <v>31</v>
      </c>
      <c r="E31" s="37" t="s">
        <v>33</v>
      </c>
      <c r="F31" s="37" t="s">
        <v>34</v>
      </c>
      <c r="G31" s="37" t="s">
        <v>35</v>
      </c>
    </row>
    <row r="32" spans="1:15" x14ac:dyDescent="0.25">
      <c r="A32" s="38" t="str" cm="1">
        <f t="array" ref="A32">IFERROR(INDEX(Tabelle8[ID],_xlfn.AGGREGATE(15,6,ROW(Tabelle8[ID])/(Tabelle8[Title]=Search!$D$29),ROW()-31)-1,1),"")</f>
        <v/>
      </c>
      <c r="B32" s="38" t="str" cm="1">
        <f t="array" ref="B32">IFERROR(INDEX(Tabelle3[ID],_xlfn.AGGREGATE(15,6,ROW(Tabelle3[ID])/(Tabelle3[Title]=Search!$D$29),ROW()-31)-1,1),"")</f>
        <v/>
      </c>
      <c r="C32" s="38" t="str" cm="1">
        <f t="array" ref="C32">IFERROR(INDEX(Tabelle2[ID],_xlfn.AGGREGATE(15,6,ROW(Tabelle2[ID])/(Tabelle2[Title]=Search!$D$29),ROW()-31)-1,1),"")</f>
        <v/>
      </c>
      <c r="D32" s="38" t="str" cm="1">
        <f t="array" ref="D32">IFERROR(INDEX(Tabelle4[ID],_xlfn.AGGREGATE(15,6,ROW(Tabelle4[ID])/(Tabelle4[Title]=Search!$D$29),ROW()-31)-1,1),"")</f>
        <v/>
      </c>
      <c r="E32" s="38" t="str" cm="1">
        <f t="array" ref="E32">IFERROR(INDEX(Tabelle5[ID],_xlfn.AGGREGATE(15,6,ROW(Tabelle5[ID])/(Tabelle5[Title]=Search!$D$29),ROW()-31)-1,1),"")</f>
        <v/>
      </c>
      <c r="F32" s="38" t="str" cm="1">
        <f t="array" ref="F32">IFERROR(INDEX(Tabelle6[ID],_xlfn.AGGREGATE(15,6,ROW(Tabelle6[ID])/(Tabelle6[Title]=Search!$D$29),ROW()-31)-1,1),"")</f>
        <v/>
      </c>
      <c r="G32" s="38" t="str" cm="1">
        <f t="array" ref="G32">IFERROR(INDEX(Tabelle7[ID],_xlfn.AGGREGATE(15,6,ROW(Tabelle7[ID])/(Tabelle7[Title]=Search!$D$29),ROW()-31)-1,1),"")</f>
        <v/>
      </c>
    </row>
    <row r="33" spans="1:7" x14ac:dyDescent="0.25">
      <c r="A33" s="38" t="str" cm="1">
        <f t="array" ref="A33">IFERROR(INDEX(Tabelle8[ID],_xlfn.AGGREGATE(15,6,ROW(Tabelle8[ID])/(Tabelle8[Title]=Search!$D$29),ROW()-31)-1,1),"")</f>
        <v/>
      </c>
      <c r="B33" s="38" t="str" cm="1">
        <f t="array" ref="B33">IFERROR(INDEX(Tabelle3[ID],_xlfn.AGGREGATE(15,6,ROW(Tabelle3[ID])/(Tabelle3[Title]=Search!$D$29),ROW()-31)-1,1),"")</f>
        <v/>
      </c>
      <c r="C33" s="38" t="str" cm="1">
        <f t="array" ref="C33">IFERROR(INDEX(Tabelle2[ID],_xlfn.AGGREGATE(15,6,ROW(Tabelle2[ID])/(Tabelle2[Title]=Search!$D$29),ROW()-31)-1,1),"")</f>
        <v/>
      </c>
      <c r="D33" s="38" t="str" cm="1">
        <f t="array" ref="D33">IFERROR(INDEX(Tabelle4[ID],_xlfn.AGGREGATE(15,6,ROW(Tabelle4[ID])/(Tabelle4[Title]=Search!$D$29),ROW()-31)-1,1),"")</f>
        <v/>
      </c>
      <c r="E33" s="38" t="str" cm="1">
        <f t="array" ref="E33">IFERROR(INDEX(Tabelle5[ID],_xlfn.AGGREGATE(15,6,ROW(Tabelle5[ID])/(Tabelle5[Title]=Search!$D$29),ROW()-31)-1,1),"")</f>
        <v/>
      </c>
      <c r="F33" s="38" t="str" cm="1">
        <f t="array" ref="F33">IFERROR(INDEX(Tabelle6[ID],_xlfn.AGGREGATE(15,6,ROW(Tabelle6[ID])/(Tabelle6[Title]=Search!$D$29),ROW()-31)-1,1),"")</f>
        <v/>
      </c>
      <c r="G33" s="38" t="str" cm="1">
        <f t="array" ref="G33">IFERROR(INDEX(Tabelle7[ID],_xlfn.AGGREGATE(15,6,ROW(Tabelle7[ID])/(Tabelle7[Title]=Search!$D$29),ROW()-31)-1,1),"")</f>
        <v/>
      </c>
    </row>
    <row r="34" spans="1:7" x14ac:dyDescent="0.25">
      <c r="A34" s="38" t="str" cm="1">
        <f t="array" ref="A34">IFERROR(INDEX(Tabelle8[ID],_xlfn.AGGREGATE(15,6,ROW(Tabelle8[ID])/(Tabelle8[Title]=Search!$D$29),ROW()-31)-1,1),"")</f>
        <v/>
      </c>
      <c r="B34" s="38" t="str" cm="1">
        <f t="array" ref="B34">IFERROR(INDEX(Tabelle3[ID],_xlfn.AGGREGATE(15,6,ROW(Tabelle3[ID])/(Tabelle3[Title]=Search!$D$29),ROW()-31)-1,1),"")</f>
        <v/>
      </c>
      <c r="C34" s="38" t="str" cm="1">
        <f t="array" ref="C34">IFERROR(INDEX(Tabelle2[ID],_xlfn.AGGREGATE(15,6,ROW(Tabelle2[ID])/(Tabelle2[Title]=Search!$D$29),ROW()-31)-1,1),"")</f>
        <v/>
      </c>
      <c r="D34" s="38" t="str" cm="1">
        <f t="array" ref="D34">IFERROR(INDEX(Tabelle4[ID],_xlfn.AGGREGATE(15,6,ROW(Tabelle4[ID])/(Tabelle4[Title]=Search!$D$29),ROW()-31)-1,1),"")</f>
        <v/>
      </c>
      <c r="E34" s="38" t="str" cm="1">
        <f t="array" ref="E34">IFERROR(INDEX(Tabelle5[ID],_xlfn.AGGREGATE(15,6,ROW(Tabelle5[ID])/(Tabelle5[Title]=Search!$D$29),ROW()-31)-1,1),"")</f>
        <v/>
      </c>
      <c r="F34" s="38" t="str" cm="1">
        <f t="array" ref="F34">IFERROR(INDEX(Tabelle6[ID],_xlfn.AGGREGATE(15,6,ROW(Tabelle6[ID])/(Tabelle6[Title]=Search!$D$29),ROW()-31)-1,1),"")</f>
        <v/>
      </c>
      <c r="G34" s="38" t="str" cm="1">
        <f t="array" ref="G34">IFERROR(INDEX(Tabelle7[ID],_xlfn.AGGREGATE(15,6,ROW(Tabelle7[ID])/(Tabelle7[Title]=Search!$D$29),ROW()-31)-1,1),"")</f>
        <v/>
      </c>
    </row>
    <row r="35" spans="1:7" x14ac:dyDescent="0.25">
      <c r="A35" s="38" t="str" cm="1">
        <f t="array" ref="A35">IFERROR(INDEX(Tabelle8[ID],_xlfn.AGGREGATE(15,6,ROW(Tabelle8[ID])/(Tabelle8[Title]=Search!$D$29),ROW()-31)-1,1),"")</f>
        <v/>
      </c>
      <c r="B35" s="38" t="str" cm="1">
        <f t="array" ref="B35">IFERROR(INDEX(Tabelle3[ID],_xlfn.AGGREGATE(15,6,ROW(Tabelle3[ID])/(Tabelle3[Title]=Search!$D$29),ROW()-31)-1,1),"")</f>
        <v/>
      </c>
      <c r="C35" s="38" t="str" cm="1">
        <f t="array" ref="C35">IFERROR(INDEX(Tabelle2[ID],_xlfn.AGGREGATE(15,6,ROW(Tabelle2[ID])/(Tabelle2[Title]=Search!$D$29),ROW()-31)-1,1),"")</f>
        <v/>
      </c>
      <c r="D35" s="38" t="str" cm="1">
        <f t="array" ref="D35">IFERROR(INDEX(Tabelle4[ID],_xlfn.AGGREGATE(15,6,ROW(Tabelle4[ID])/(Tabelle4[Title]=Search!$D$29),ROW()-31)-1,1),"")</f>
        <v/>
      </c>
      <c r="E35" s="38" t="str" cm="1">
        <f t="array" ref="E35">IFERROR(INDEX(Tabelle5[ID],_xlfn.AGGREGATE(15,6,ROW(Tabelle5[ID])/(Tabelle5[Title]=Search!$D$29),ROW()-31)-1,1),"")</f>
        <v/>
      </c>
      <c r="F35" s="38" t="str" cm="1">
        <f t="array" ref="F35">IFERROR(INDEX(Tabelle6[ID],_xlfn.AGGREGATE(15,6,ROW(Tabelle6[ID])/(Tabelle6[Title]=Search!$D$29),ROW()-31)-1,1),"")</f>
        <v/>
      </c>
      <c r="G35" s="38" t="str" cm="1">
        <f t="array" ref="G35">IFERROR(INDEX(Tabelle7[ID],_xlfn.AGGREGATE(15,6,ROW(Tabelle7[ID])/(Tabelle7[Title]=Search!$D$29),ROW()-31)-1,1),"")</f>
        <v/>
      </c>
    </row>
    <row r="36" spans="1:7" x14ac:dyDescent="0.25">
      <c r="A36" s="38" t="str" cm="1">
        <f t="array" ref="A36">IFERROR(INDEX(Tabelle8[ID],_xlfn.AGGREGATE(15,6,ROW(Tabelle8[ID])/(Tabelle8[Title]=Search!$D$29),ROW()-31)-1,1),"")</f>
        <v/>
      </c>
      <c r="B36" s="38" t="str" cm="1">
        <f t="array" ref="B36">IFERROR(INDEX(Tabelle3[ID],_xlfn.AGGREGATE(15,6,ROW(Tabelle3[ID])/(Tabelle3[Title]=Search!$D$29),ROW()-31)-1,1),"")</f>
        <v/>
      </c>
      <c r="C36" s="38" t="str" cm="1">
        <f t="array" ref="C36">IFERROR(INDEX(Tabelle2[ID],_xlfn.AGGREGATE(15,6,ROW(Tabelle2[ID])/(Tabelle2[Title]=Search!$D$29),ROW()-31)-1,1),"")</f>
        <v/>
      </c>
      <c r="D36" s="38" t="str" cm="1">
        <f t="array" ref="D36">IFERROR(INDEX(Tabelle4[ID],_xlfn.AGGREGATE(15,6,ROW(Tabelle4[ID])/(Tabelle4[Title]=Search!$D$29),ROW()-31)-1,1),"")</f>
        <v/>
      </c>
      <c r="E36" s="38" t="str" cm="1">
        <f t="array" ref="E36">IFERROR(INDEX(Tabelle5[ID],_xlfn.AGGREGATE(15,6,ROW(Tabelle5[ID])/(Tabelle5[Title]=Search!$D$29),ROW()-31)-1,1),"")</f>
        <v/>
      </c>
      <c r="F36" s="38" t="str" cm="1">
        <f t="array" ref="F36">IFERROR(INDEX(Tabelle6[ID],_xlfn.AGGREGATE(15,6,ROW(Tabelle6[ID])/(Tabelle6[Title]=Search!$D$29),ROW()-31)-1,1),"")</f>
        <v/>
      </c>
      <c r="G36" s="38" t="str" cm="1">
        <f t="array" ref="G36">IFERROR(INDEX(Tabelle7[ID],_xlfn.AGGREGATE(15,6,ROW(Tabelle7[ID])/(Tabelle7[Title]=Search!$D$29),ROW()-31)-1,1),"")</f>
        <v/>
      </c>
    </row>
    <row r="37" spans="1:7" x14ac:dyDescent="0.25">
      <c r="A37" s="38" t="str" cm="1">
        <f t="array" ref="A37">IFERROR(INDEX(Tabelle8[ID],_xlfn.AGGREGATE(15,6,ROW(Tabelle8[ID])/(Tabelle8[Title]=Search!$D$29),ROW()-31)-1,1),"")</f>
        <v/>
      </c>
      <c r="B37" s="38" t="str" cm="1">
        <f t="array" ref="B37">IFERROR(INDEX(Tabelle3[ID],_xlfn.AGGREGATE(15,6,ROW(Tabelle3[ID])/(Tabelle3[Title]=Search!$D$29),ROW()-31)-1,1),"")</f>
        <v/>
      </c>
      <c r="C37" s="38" t="str" cm="1">
        <f t="array" ref="C37">IFERROR(INDEX(Tabelle2[ID],_xlfn.AGGREGATE(15,6,ROW(Tabelle2[ID])/(Tabelle2[Title]=Search!$D$29),ROW()-31)-1,1),"")</f>
        <v/>
      </c>
      <c r="D37" s="38" t="str" cm="1">
        <f t="array" ref="D37">IFERROR(INDEX(Tabelle4[ID],_xlfn.AGGREGATE(15,6,ROW(Tabelle4[ID])/(Tabelle4[Title]=Search!$D$29),ROW()-31)-1,1),"")</f>
        <v/>
      </c>
      <c r="E37" s="38" t="str" cm="1">
        <f t="array" ref="E37">IFERROR(INDEX(Tabelle5[ID],_xlfn.AGGREGATE(15,6,ROW(Tabelle5[ID])/(Tabelle5[Title]=Search!$D$29),ROW()-31)-1,1),"")</f>
        <v/>
      </c>
      <c r="F37" s="38" t="str" cm="1">
        <f t="array" ref="F37">IFERROR(INDEX(Tabelle6[ID],_xlfn.AGGREGATE(15,6,ROW(Tabelle6[ID])/(Tabelle6[Title]=Search!$D$29),ROW()-31)-1,1),"")</f>
        <v/>
      </c>
      <c r="G37" s="38" t="str" cm="1">
        <f t="array" ref="G37">IFERROR(INDEX(Tabelle7[ID],_xlfn.AGGREGATE(15,6,ROW(Tabelle7[ID])/(Tabelle7[Title]=Search!$D$29),ROW()-31)-1,1),"")</f>
        <v/>
      </c>
    </row>
    <row r="38" spans="1:7" x14ac:dyDescent="0.25">
      <c r="A38" s="38" t="str" cm="1">
        <f t="array" ref="A38">IFERROR(INDEX(Tabelle8[ID],_xlfn.AGGREGATE(15,6,ROW(Tabelle8[ID])/(Tabelle8[Title]=Search!$D$29),ROW()-31)-1,1),"")</f>
        <v/>
      </c>
      <c r="B38" s="38" t="str" cm="1">
        <f t="array" ref="B38">IFERROR(INDEX(Tabelle3[ID],_xlfn.AGGREGATE(15,6,ROW(Tabelle3[ID])/(Tabelle3[Title]=Search!$D$29),ROW()-31)-1,1),"")</f>
        <v/>
      </c>
      <c r="C38" s="38" t="str" cm="1">
        <f t="array" ref="C38">IFERROR(INDEX(Tabelle2[ID],_xlfn.AGGREGATE(15,6,ROW(Tabelle2[ID])/(Tabelle2[Title]=Search!$D$29),ROW()-31)-1,1),"")</f>
        <v/>
      </c>
      <c r="D38" s="38" t="str" cm="1">
        <f t="array" ref="D38">IFERROR(INDEX(Tabelle4[ID],_xlfn.AGGREGATE(15,6,ROW(Tabelle4[ID])/(Tabelle4[Title]=Search!$D$29),ROW()-31)-1,1),"")</f>
        <v/>
      </c>
      <c r="E38" s="38" t="str" cm="1">
        <f t="array" ref="E38">IFERROR(INDEX(Tabelle5[ID],_xlfn.AGGREGATE(15,6,ROW(Tabelle5[ID])/(Tabelle5[Title]=Search!$D$29),ROW()-31)-1,1),"")</f>
        <v/>
      </c>
      <c r="F38" s="38" t="str" cm="1">
        <f t="array" ref="F38">IFERROR(INDEX(Tabelle6[ID],_xlfn.AGGREGATE(15,6,ROW(Tabelle6[ID])/(Tabelle6[Title]=Search!$D$29),ROW()-31)-1,1),"")</f>
        <v/>
      </c>
      <c r="G38" s="38" t="str" cm="1">
        <f t="array" ref="G38">IFERROR(INDEX(Tabelle7[ID],_xlfn.AGGREGATE(15,6,ROW(Tabelle7[ID])/(Tabelle7[Title]=Search!$D$29),ROW()-31)-1,1),"")</f>
        <v/>
      </c>
    </row>
    <row r="39" spans="1:7" x14ac:dyDescent="0.25">
      <c r="A39" s="38" t="str" cm="1">
        <f t="array" ref="A39">IFERROR(INDEX(Tabelle8[ID],_xlfn.AGGREGATE(15,6,ROW(Tabelle8[ID])/(Tabelle8[Title]=Search!$D$29),ROW()-31)-1,1),"")</f>
        <v/>
      </c>
      <c r="B39" s="38" t="str" cm="1">
        <f t="array" ref="B39">IFERROR(INDEX(Tabelle3[ID],_xlfn.AGGREGATE(15,6,ROW(Tabelle3[ID])/(Tabelle3[Title]=Search!$D$29),ROW()-31)-1,1),"")</f>
        <v/>
      </c>
      <c r="C39" s="38" t="str" cm="1">
        <f t="array" ref="C39">IFERROR(INDEX(Tabelle2[ID],_xlfn.AGGREGATE(15,6,ROW(Tabelle2[ID])/(Tabelle2[Title]=Search!$D$29),ROW()-31)-1,1),"")</f>
        <v/>
      </c>
      <c r="D39" s="38" t="str" cm="1">
        <f t="array" ref="D39">IFERROR(INDEX(Tabelle4[ID],_xlfn.AGGREGATE(15,6,ROW(Tabelle4[ID])/(Tabelle4[Title]=Search!$D$29),ROW()-31)-1,1),"")</f>
        <v/>
      </c>
      <c r="E39" s="38" t="str" cm="1">
        <f t="array" ref="E39">IFERROR(INDEX(Tabelle5[ID],_xlfn.AGGREGATE(15,6,ROW(Tabelle5[ID])/(Tabelle5[Title]=Search!$D$29),ROW()-31)-1,1),"")</f>
        <v/>
      </c>
      <c r="F39" s="38" t="str" cm="1">
        <f t="array" ref="F39">IFERROR(INDEX(Tabelle6[ID],_xlfn.AGGREGATE(15,6,ROW(Tabelle6[ID])/(Tabelle6[Title]=Search!$D$29),ROW()-31)-1,1),"")</f>
        <v/>
      </c>
      <c r="G39" s="38" t="str" cm="1">
        <f t="array" ref="G39">IFERROR(INDEX(Tabelle7[ID],_xlfn.AGGREGATE(15,6,ROW(Tabelle7[ID])/(Tabelle7[Title]=Search!$D$29),ROW()-31)-1,1),"")</f>
        <v/>
      </c>
    </row>
    <row r="40" spans="1:7" x14ac:dyDescent="0.25">
      <c r="A40" s="38" t="str" cm="1">
        <f t="array" ref="A40">IFERROR(INDEX(Tabelle8[ID],_xlfn.AGGREGATE(15,6,ROW(Tabelle8[ID])/(Tabelle8[Title]=Search!$D$29),ROW()-31)-1,1),"")</f>
        <v/>
      </c>
      <c r="B40" s="38" t="str" cm="1">
        <f t="array" ref="B40">IFERROR(INDEX(Tabelle3[ID],_xlfn.AGGREGATE(15,6,ROW(Tabelle3[ID])/(Tabelle3[Title]=Search!$D$29),ROW()-31)-1,1),"")</f>
        <v/>
      </c>
      <c r="C40" s="38" t="str" cm="1">
        <f t="array" ref="C40">IFERROR(INDEX(Tabelle2[ID],_xlfn.AGGREGATE(15,6,ROW(Tabelle2[ID])/(Tabelle2[Title]=Search!$D$29),ROW()-31)-1,1),"")</f>
        <v/>
      </c>
      <c r="D40" s="38" t="str" cm="1">
        <f t="array" ref="D40">IFERROR(INDEX(Tabelle4[ID],_xlfn.AGGREGATE(15,6,ROW(Tabelle4[ID])/(Tabelle4[Title]=Search!$D$29),ROW()-31)-1,1),"")</f>
        <v/>
      </c>
      <c r="E40" s="38" t="str" cm="1">
        <f t="array" ref="E40">IFERROR(INDEX(Tabelle5[ID],_xlfn.AGGREGATE(15,6,ROW(Tabelle5[ID])/(Tabelle5[Title]=Search!$D$29),ROW()-31)-1,1),"")</f>
        <v/>
      </c>
      <c r="F40" s="38" t="str" cm="1">
        <f t="array" ref="F40">IFERROR(INDEX(Tabelle6[ID],_xlfn.AGGREGATE(15,6,ROW(Tabelle6[ID])/(Tabelle6[Title]=Search!$D$29),ROW()-31)-1,1),"")</f>
        <v/>
      </c>
      <c r="G40" s="38" t="str" cm="1">
        <f t="array" ref="G40">IFERROR(INDEX(Tabelle7[ID],_xlfn.AGGREGATE(15,6,ROW(Tabelle7[ID])/(Tabelle7[Title]=Search!$D$29),ROW()-31)-1,1),"")</f>
        <v/>
      </c>
    </row>
    <row r="47" spans="1:7" ht="23.25" x14ac:dyDescent="0.35">
      <c r="A47" s="36" t="s">
        <v>2096</v>
      </c>
    </row>
    <row r="48" spans="1:7" ht="15.75" thickBot="1" x14ac:dyDescent="0.3">
      <c r="E48" s="32"/>
      <c r="F48" s="32"/>
      <c r="G48" s="31"/>
    </row>
    <row r="49" spans="1:21" ht="15.75" thickBot="1" x14ac:dyDescent="0.3">
      <c r="A49" s="2" t="s">
        <v>2094</v>
      </c>
      <c r="B49" s="3"/>
      <c r="D49" s="33"/>
      <c r="E49" s="34"/>
      <c r="F49" s="35"/>
      <c r="G49" s="31"/>
    </row>
    <row r="51" spans="1:21" x14ac:dyDescent="0.25">
      <c r="A51" s="41" t="s">
        <v>26</v>
      </c>
      <c r="B51" s="42"/>
      <c r="C51" s="43"/>
      <c r="D51" s="41" t="s">
        <v>28</v>
      </c>
      <c r="E51" s="42"/>
      <c r="F51" s="43"/>
      <c r="G51" s="41" t="s">
        <v>29</v>
      </c>
      <c r="H51" s="42"/>
      <c r="I51" s="43"/>
      <c r="J51" s="41" t="s">
        <v>31</v>
      </c>
      <c r="K51" s="42"/>
      <c r="L51" s="43"/>
      <c r="M51" s="41" t="s">
        <v>33</v>
      </c>
      <c r="N51" s="42"/>
      <c r="O51" s="43"/>
      <c r="P51" s="41" t="s">
        <v>34</v>
      </c>
      <c r="Q51" s="42"/>
      <c r="R51" s="43"/>
      <c r="S51" s="41" t="s">
        <v>35</v>
      </c>
      <c r="T51" s="42"/>
      <c r="U51" s="43"/>
    </row>
    <row r="52" spans="1:21" x14ac:dyDescent="0.25">
      <c r="A52" t="str" cm="1">
        <f t="array" ref="A52:A258">_xlfn._xlws.FILTER(Tabelle8[ID],ISNUMBER(SEARCH($D$49,Tabelle8[Title])),"")</f>
        <v>AP1832-001</v>
      </c>
      <c r="B52" t="str" cm="1">
        <f t="array" ref="B52:B258">_xlfn._xlws.FILTER(Tabelle8[Title],ISNUMBER(SEARCH($D$49,Tabelle8[Title])),"")</f>
        <v>Ach! dass ich Gottes Weg verliess</v>
      </c>
      <c r="D52" t="str" cm="1">
        <f t="array" ref="D52:D119">_xlfn._xlws.FILTER(Tabelle3[ID],ISNUMBER(SEARCH($D$49,Tabelle3[Title])),"")</f>
        <v>HA1608-001</v>
      </c>
      <c r="E52" t="str" cm="1">
        <f t="array" ref="E52:E119">_xlfn._xlws.FILTER(Tabelle3[Title],ISNUMBER(SEARCH($D$49,Tabelle3[Title])),"")</f>
        <v>Nun komm der Heyden Heyland</v>
      </c>
      <c r="G52" t="str" cm="1">
        <f t="array" ref="G52:G213">_xlfn._xlws.FILTER(Tabelle2[ID],ISNUMBER(SEARCH($D$49,Tabelle2[Title])),"")</f>
        <v>KI1803-001</v>
      </c>
      <c r="H52" t="str" cm="1">
        <f t="array" ref="H52:H213">_xlfn._xlws.FILTER(Tabelle2[Title],ISNUMBER(SEARCH($D$49,Tabelle2[Title])),"")</f>
        <v>Ach! Daß ich Gottes Weg'</v>
      </c>
      <c r="J52" t="str" cm="1">
        <f t="array" ref="J52:J253">_xlfn._xlws.FILTER(Tabelle4[ID],ISNUMBER(SEARCH($D$49,Tabelle4[Title])),"")</f>
        <v>RE1755-001</v>
      </c>
      <c r="K52" t="str" cm="1">
        <f t="array" ref="K52:K253">_xlfn._xlws.FILTER(Tabelle4[Title],ISNUMBER(SEARCH($D$49,Tabelle4[Title])),"")</f>
        <v>Ach! ach! wie drücken meine Sünden</v>
      </c>
      <c r="M52" t="str" cm="1">
        <f t="array" ref="M52:M367">_xlfn._xlws.FILTER(Tabelle5[ID],ISNUMBER(SEARCH($D$49,Tabelle5[Title])),"")</f>
        <v>SP1692-001</v>
      </c>
      <c r="N52" t="str" cm="1">
        <f t="array" ref="N52:N367">_xlfn._xlws.FILTER(Tabelle5[Title],ISNUMBER(SEARCH($D$49,Tabelle5[Title])),"")</f>
        <v>Nun komm der Heyden-Heyland.</v>
      </c>
      <c r="P52" t="str" cm="1">
        <f t="array" ref="P52:P535">_xlfn._xlws.FILTER(Tabelle6[ID],ISNUMBER(SEARCH($D$49,Tabelle6[Title])),"")</f>
        <v>WE1803-001</v>
      </c>
      <c r="Q52" t="str" cm="1">
        <f t="array" ref="Q52:Q535">_xlfn._xlws.FILTER(Tabelle6[Title],ISNUMBER(SEARCH($D$49,Tabelle6[Title])),"")</f>
        <v>Ach bleib bey uns Herr Jesu Christ</v>
      </c>
      <c r="S52" t="str" cm="1">
        <f t="array" ref="S52:S213">_xlfn._xlws.FILTER(Tabelle7[ID],ISNUMBER(SEARCH($D$49,Tabelle7[Title])),"")</f>
        <v>ZI1785-001</v>
      </c>
      <c r="T52" t="str" cm="1">
        <f t="array" ref="T52:T213">_xlfn._xlws.FILTER(Tabelle7[Title],ISNUMBER(SEARCH($D$49,Tabelle7[Title])),"")</f>
        <v>Mein erst Gefühl sey Preiß und Dank</v>
      </c>
    </row>
    <row r="53" spans="1:21" x14ac:dyDescent="0.25">
      <c r="A53" t="str">
        <v>AP1832-002a</v>
      </c>
      <c r="B53" t="str">
        <v>Ach Gott! ruf deinen Richterblick</v>
      </c>
      <c r="D53" t="str">
        <v>HA1608-002</v>
      </c>
      <c r="E53" t="str">
        <v>Christum wir sollen loben schon</v>
      </c>
      <c r="G53" t="str">
        <v>KI1803-002</v>
      </c>
      <c r="H53" t="str">
        <v>Ach Gott! ruf deinen Richterblick</v>
      </c>
      <c r="J53" t="str">
        <v>RE1755-002</v>
      </c>
      <c r="K53" t="str">
        <v>Ach, alles was Himmel und Erden umschließet</v>
      </c>
      <c r="M53" t="str">
        <v>SP1692-002</v>
      </c>
      <c r="N53" t="str">
        <v>Menschen=Kind merck eben.</v>
      </c>
      <c r="P53" t="str">
        <v>WE1803-002</v>
      </c>
      <c r="Q53" t="str">
        <v>Ach bleib mit deiner Gnade</v>
      </c>
      <c r="S53" t="str">
        <v>ZI1785-002a</v>
      </c>
      <c r="T53" t="str">
        <v>Erwachet, Harf und Psalter [Melodie a]</v>
      </c>
    </row>
    <row r="54" spans="1:21" x14ac:dyDescent="0.25">
      <c r="A54" t="str">
        <v>AP1832-002b</v>
      </c>
      <c r="B54" t="str">
        <v>Ach Gott! ruf deinen Richterblick</v>
      </c>
      <c r="D54" t="str">
        <v>HA1608-003</v>
      </c>
      <c r="E54" t="str">
        <v>Ein Kindelein so löbelich</v>
      </c>
      <c r="G54" t="str">
        <v>KI1803-003</v>
      </c>
      <c r="H54" t="str">
        <v>Ach Gott und Herr!</v>
      </c>
      <c r="J54" t="str">
        <v>RE1755-003</v>
      </c>
      <c r="K54" t="str">
        <v>Ach, bleib bey uns Herr Jesu Christ</v>
      </c>
      <c r="M54" t="str">
        <v>SP1692-003</v>
      </c>
      <c r="N54" t="str">
        <v>Wachet auff rufft uns die Stimme.</v>
      </c>
      <c r="P54" t="str">
        <v>WE1803-003</v>
      </c>
      <c r="Q54" t="str">
        <v>Ach Gott erhör mein Seufzen</v>
      </c>
      <c r="S54" t="str">
        <v>ZI1785-002b</v>
      </c>
      <c r="T54" t="str">
        <v>Erwachet, Harf und Psalter [Melodie b]</v>
      </c>
    </row>
    <row r="55" spans="1:21" x14ac:dyDescent="0.25">
      <c r="A55" t="str">
        <v>AP1832-003</v>
      </c>
      <c r="B55" t="str">
        <v>Ach Gott und Herr</v>
      </c>
      <c r="D55" t="str">
        <v>HA1608-004</v>
      </c>
      <c r="E55" t="str">
        <v>Gelobet seystu Jesu Christ</v>
      </c>
      <c r="G55" t="str">
        <v>KI1803-004</v>
      </c>
      <c r="H55" t="str">
        <v>Ach Gott! vom Himmel sieh' darein</v>
      </c>
      <c r="J55" t="str">
        <v>RE1755-004</v>
      </c>
      <c r="K55" t="str">
        <v>Ach, daß ein jeder nahm in acht</v>
      </c>
      <c r="M55" t="str">
        <v>SP1692-004</v>
      </c>
      <c r="N55" t="str">
        <v>Es wird schier der letzte Tag herkommen.</v>
      </c>
      <c r="P55" t="str">
        <v>WE1803-004</v>
      </c>
      <c r="Q55" t="str">
        <v>Ach Gott und Herr</v>
      </c>
      <c r="S55" t="str">
        <v>ZI1785-002c</v>
      </c>
      <c r="T55" t="str">
        <v>Erwachet, Harf und Psalter [Melodie c]</v>
      </c>
    </row>
    <row r="56" spans="1:21" x14ac:dyDescent="0.25">
      <c r="A56" t="str">
        <v>AP1832-004</v>
      </c>
      <c r="B56" t="str">
        <v>Ach Gott vom Himmel sieh darein</v>
      </c>
      <c r="D56" t="str">
        <v>HA1608-005</v>
      </c>
      <c r="E56" t="str">
        <v>In dulci jubilo</v>
      </c>
      <c r="G56" t="str">
        <v>KI1803-005</v>
      </c>
      <c r="H56" t="str">
        <v>Ach was soll ich Sünder machen</v>
      </c>
      <c r="J56" t="str">
        <v>RE1755-005</v>
      </c>
      <c r="K56" t="str">
        <v>Ach, ein Wort von großer Treue</v>
      </c>
      <c r="M56" t="str">
        <v>SP1692-005</v>
      </c>
      <c r="N56" t="str">
        <v>Der Tag der ist so freudenreich.</v>
      </c>
      <c r="P56" t="str">
        <v>WE1803-005</v>
      </c>
      <c r="Q56" t="str">
        <v>Ach Gott vom Himmel sieh darein</v>
      </c>
      <c r="S56" t="str">
        <v>ZI1785-003</v>
      </c>
      <c r="T56" t="str">
        <v>Wach auf mein Herz und singe</v>
      </c>
    </row>
    <row r="57" spans="1:21" x14ac:dyDescent="0.25">
      <c r="A57" t="str">
        <v>AP1832-005</v>
      </c>
      <c r="B57" t="str">
        <v>Ach wer auf späte Busse hofft</v>
      </c>
      <c r="D57" t="str">
        <v>HA1608-006</v>
      </c>
      <c r="E57" t="str">
        <v>Vom Himmel hoch da komm ich her</v>
      </c>
      <c r="G57" t="str">
        <v>KI1803-006</v>
      </c>
      <c r="H57" t="str">
        <v>Ach! Wie viel Böses wohnt</v>
      </c>
      <c r="J57" t="str">
        <v>RE1755-006</v>
      </c>
      <c r="K57" t="str">
        <v>Ach, freundlichster Herr Jesu Christ</v>
      </c>
      <c r="M57" t="str">
        <v>SP1692-006</v>
      </c>
      <c r="N57" t="str">
        <v>Christum wir sollen loben schon.</v>
      </c>
      <c r="P57" t="str">
        <v>WE1803-006</v>
      </c>
      <c r="Q57" t="str">
        <v>Ach, schönster Jesu mein Verlangen</v>
      </c>
      <c r="S57" t="str">
        <v>ZI1785-004</v>
      </c>
      <c r="T57" t="str">
        <v>Gott des Himmels und der Erde</v>
      </c>
    </row>
    <row r="58" spans="1:21" x14ac:dyDescent="0.25">
      <c r="A58" t="str">
        <v>AP1832-006</v>
      </c>
      <c r="B58" t="str">
        <v>Ach, wie ist der Menschen Liebe</v>
      </c>
      <c r="D58" t="str">
        <v>HA1608-007</v>
      </c>
      <c r="E58" t="str">
        <v>Puer natus in Bethlehem</v>
      </c>
      <c r="G58" t="str">
        <v>KI1803-007</v>
      </c>
      <c r="H58" t="str">
        <v>Allein Gott in der Höh' sey Ehr'</v>
      </c>
      <c r="J58" t="str">
        <v>RE1755-007</v>
      </c>
      <c r="K58" t="str">
        <v>Ach Gott! es hat mich ganz verderbt</v>
      </c>
      <c r="M58" t="str">
        <v>SP1692-007</v>
      </c>
      <c r="N58" t="str">
        <v>Gelobet seyst du Jesu Christ.</v>
      </c>
      <c r="P58" t="str">
        <v>WE1803-007</v>
      </c>
      <c r="Q58" t="str">
        <v>Ach, was soll ich Sünder machen</v>
      </c>
      <c r="S58" t="str">
        <v>ZI1785-005</v>
      </c>
      <c r="T58" t="str">
        <v>Des Morgens erste Stunde</v>
      </c>
    </row>
    <row r="59" spans="1:21" x14ac:dyDescent="0.25">
      <c r="A59" t="str">
        <v>AP1832-007</v>
      </c>
      <c r="B59" t="str">
        <v>Ach, wie viel Böses wohnt in mir</v>
      </c>
      <c r="D59" t="str">
        <v>HA1608-008</v>
      </c>
      <c r="E59" t="str">
        <v>Resonet in laudibus</v>
      </c>
      <c r="G59" t="str">
        <v>KI1803-008</v>
      </c>
      <c r="H59" t="str">
        <v>Allein zu dir Herr Jesu Christ</v>
      </c>
      <c r="J59" t="str">
        <v>RE1755-008</v>
      </c>
      <c r="K59" t="str">
        <v>Ach Gott! ich dencke nun daran</v>
      </c>
      <c r="M59" t="str">
        <v>SP1692-008</v>
      </c>
      <c r="N59" t="str">
        <v>Vom Himmel hoch da komm ich her.</v>
      </c>
      <c r="P59" t="str">
        <v>WE1803-008</v>
      </c>
      <c r="Q59" t="str">
        <v>Ach wenn wird ich dahin kommen</v>
      </c>
      <c r="S59" t="str">
        <v>ZI1785-006</v>
      </c>
      <c r="T59" t="str">
        <v>Noch erleuchtet mich dein Licht</v>
      </c>
    </row>
    <row r="60" spans="1:21" x14ac:dyDescent="0.25">
      <c r="A60" t="str">
        <v>AP1832-008</v>
      </c>
      <c r="B60" t="str">
        <v>Allein Gott in der Höh sey Ehr</v>
      </c>
      <c r="D60" t="str">
        <v>HA1608-009</v>
      </c>
      <c r="E60" t="str">
        <v>Allein Gott in der Höh sey ehr</v>
      </c>
      <c r="G60" t="str">
        <v>KI1803-009</v>
      </c>
      <c r="H60" t="str">
        <v>Alle Menschen müssen sterben</v>
      </c>
      <c r="J60" t="str">
        <v>RE1755-009</v>
      </c>
      <c r="K60" t="str">
        <v>Ach Gott! in was für Freudigkeit</v>
      </c>
      <c r="M60" t="str">
        <v>SP1692-009</v>
      </c>
      <c r="N60" t="str">
        <v>In dulci jubilo.</v>
      </c>
      <c r="P60" t="str">
        <v>WE1803-009</v>
      </c>
      <c r="Q60" t="str">
        <v>Ach, wie betrübt sind fromme Seelen</v>
      </c>
      <c r="S60" t="str">
        <v>ZI1785-007</v>
      </c>
      <c r="T60" t="str">
        <v>Ihm, der das Licht entstehen ließ</v>
      </c>
    </row>
    <row r="61" spans="1:21" x14ac:dyDescent="0.25">
      <c r="A61" t="str">
        <v>AP1832-009</v>
      </c>
      <c r="B61" t="str">
        <v>Allein zu dir, Herr Jesu Christ</v>
      </c>
      <c r="D61" t="str">
        <v>HA1608-010</v>
      </c>
      <c r="E61" t="str">
        <v>Helfft mir Gotts güte preisen</v>
      </c>
      <c r="G61" t="str">
        <v>KI1803-010</v>
      </c>
      <c r="H61" t="str">
        <v>Allenthalben, wo ich stehe</v>
      </c>
      <c r="J61" t="str">
        <v>RE1755-010</v>
      </c>
      <c r="K61" t="str">
        <v>Ach Gott! mich drückt ein schwerer Stein</v>
      </c>
      <c r="M61" t="str">
        <v>SP1692-010</v>
      </c>
      <c r="N61" t="str">
        <v>Ein Kind gebohrn zu Bethlehem.</v>
      </c>
      <c r="P61" t="str">
        <v>WE1803-010</v>
      </c>
      <c r="Q61" t="str">
        <v>Ach, wir armen Sünder</v>
      </c>
      <c r="S61" t="str">
        <v>ZI1785-008</v>
      </c>
      <c r="T61" t="str">
        <v>Laßt Gott uns preisen</v>
      </c>
    </row>
    <row r="62" spans="1:21" x14ac:dyDescent="0.25">
      <c r="A62" t="str">
        <v>AP1832-010</v>
      </c>
      <c r="B62" t="str">
        <v>Alle Menschen müssen sterben</v>
      </c>
      <c r="D62" t="str">
        <v>HA1608-011</v>
      </c>
      <c r="E62" t="str">
        <v>Meine Seel erhebt den Herren</v>
      </c>
      <c r="G62" t="str">
        <v>KI1803-011</v>
      </c>
      <c r="H62" t="str">
        <v>Anbetend stand der Seher</v>
      </c>
      <c r="J62" t="str">
        <v>RE1755-011</v>
      </c>
      <c r="K62" t="str">
        <v>Ach Gott und Herr! wie</v>
      </c>
      <c r="M62" t="str">
        <v>SP1692-011</v>
      </c>
      <c r="N62" t="str">
        <v>Freuet euch ihr Christen alle.</v>
      </c>
      <c r="P62" t="str">
        <v>WE1803-011</v>
      </c>
      <c r="Q62" t="str">
        <v>Allein Gott in der Höh sey Ehr</v>
      </c>
      <c r="S62" t="str">
        <v>ZI1785-009</v>
      </c>
      <c r="T62" t="str">
        <v>Dir, Vater, dir, mein Heil, o Sohn</v>
      </c>
    </row>
    <row r="63" spans="1:21" x14ac:dyDescent="0.25">
      <c r="A63" t="str">
        <v>AP1832-011</v>
      </c>
      <c r="B63" t="str">
        <v>Allenthalben wo ich stehe</v>
      </c>
      <c r="D63" t="str">
        <v>HA1608-012</v>
      </c>
      <c r="E63" t="str">
        <v>Christus, der uns selig macht</v>
      </c>
      <c r="G63" t="str">
        <v>KI1803-012</v>
      </c>
      <c r="H63" t="str">
        <v>Anbetung, Jubel und Gesang</v>
      </c>
      <c r="J63" t="str">
        <v>RE1755-012</v>
      </c>
      <c r="K63" t="str">
        <v>Ach Gott! vom Himmel sieh darein</v>
      </c>
      <c r="M63" t="str">
        <v>SP1692-012</v>
      </c>
      <c r="N63" t="str">
        <v>Helfft mir Gotts Güte preisen.</v>
      </c>
      <c r="P63" t="str">
        <v>WE1803-012</v>
      </c>
      <c r="Q63" t="str">
        <v>Allein zu dir Herr Jesu Christ</v>
      </c>
      <c r="S63" t="str">
        <v>ZI1785-010a</v>
      </c>
      <c r="T63" t="str">
        <v>Vergangen ist auch diese Nacht [Melodie a]</v>
      </c>
    </row>
    <row r="64" spans="1:21" x14ac:dyDescent="0.25">
      <c r="A64" t="str">
        <v>AP1832-012</v>
      </c>
      <c r="B64" t="str">
        <v>Anbetend stand der Seher</v>
      </c>
      <c r="D64" t="str">
        <v>HA1608-013</v>
      </c>
      <c r="E64" t="str">
        <v>O Mensch bewein dein Sünde groß</v>
      </c>
      <c r="G64" t="str">
        <v>KI1803-013</v>
      </c>
      <c r="H64" t="str">
        <v>An dir allein, an dir hab'</v>
      </c>
      <c r="J64" t="str">
        <v>RE1755-013</v>
      </c>
      <c r="K64" t="str">
        <v>Ach Gott! wie ist dein Ebenbild</v>
      </c>
      <c r="M64" t="str">
        <v>SP1692-013</v>
      </c>
      <c r="N64" t="str">
        <v>O süsser Jesu wer an dich gedenckt.</v>
      </c>
      <c r="P64" t="str">
        <v>WE1803-013</v>
      </c>
      <c r="Q64" t="str">
        <v>Alle Menschen müssen sterben</v>
      </c>
      <c r="S64" t="str">
        <v>ZI1785-010b</v>
      </c>
      <c r="T64" t="str">
        <v>Vergangen ist auch diese Nacht [Melodie c]</v>
      </c>
    </row>
    <row r="65" spans="1:20" x14ac:dyDescent="0.25">
      <c r="A65" t="str">
        <v>AP1832-013a</v>
      </c>
      <c r="B65" t="str">
        <v>Anbetung Jubel und Gesang</v>
      </c>
      <c r="D65" t="str">
        <v>HA1608-014</v>
      </c>
      <c r="E65" t="str">
        <v>Da Jesus an dem Creutze stund</v>
      </c>
      <c r="G65" t="str">
        <v>KI1803-014</v>
      </c>
      <c r="H65" t="str">
        <v>Auf! auf! mein Herz mit Freuden</v>
      </c>
      <c r="J65" t="str">
        <v>RE1755-014</v>
      </c>
      <c r="K65" t="str">
        <v>Ach Gott! wie schrecklich ist dein Grimm</v>
      </c>
      <c r="M65" t="str">
        <v>SP1692-014</v>
      </c>
      <c r="N65" t="str">
        <v>Mit Fried und Freud ich fahr dahin.</v>
      </c>
      <c r="P65" t="str">
        <v>WE1803-014</v>
      </c>
      <c r="Q65" t="str">
        <v>Alles ist an Gottes Seegen</v>
      </c>
      <c r="S65" t="str">
        <v>ZI1785-011a</v>
      </c>
      <c r="T65" t="str">
        <v>Mein Gott nun ist es wieder Morgen [Melodie a]</v>
      </c>
    </row>
    <row r="66" spans="1:20" x14ac:dyDescent="0.25">
      <c r="A66" t="str">
        <v>AP1832-013b</v>
      </c>
      <c r="B66" t="str">
        <v>Anbetung Jubel und Gesang</v>
      </c>
      <c r="D66" t="str">
        <v>HA1608-015</v>
      </c>
      <c r="E66" t="str">
        <v>Christ ist erstanden</v>
      </c>
      <c r="G66" t="str">
        <v>KI1803-015</v>
      </c>
      <c r="H66" t="str">
        <v>Auferstehn, ja auferstehn</v>
      </c>
      <c r="J66" t="str">
        <v>RE1755-015</v>
      </c>
      <c r="K66" t="str">
        <v>Ach Herre, du gerechter Gott</v>
      </c>
      <c r="M66" t="str">
        <v>SP1692-015</v>
      </c>
      <c r="N66" t="str">
        <v>Ein Engel schon / von Gottes Thron.</v>
      </c>
      <c r="P66" t="str">
        <v>WE1803-015a</v>
      </c>
      <c r="Q66" t="str">
        <v>Allgütiger mein Lebelang</v>
      </c>
      <c r="S66" t="str">
        <v>ZI1785-011b</v>
      </c>
      <c r="T66" t="str">
        <v>Mein Gott nun ist es wieder Morgen [Melodie b]</v>
      </c>
    </row>
    <row r="67" spans="1:20" x14ac:dyDescent="0.25">
      <c r="A67" t="str">
        <v>AP1832-014</v>
      </c>
      <c r="B67" t="str">
        <v>An dir allein, an dir hab ich gesündigt</v>
      </c>
      <c r="D67" t="str">
        <v>HA1608-016</v>
      </c>
      <c r="E67" t="str">
        <v>Erstanden ist der heilige Christ</v>
      </c>
      <c r="G67" t="str">
        <v>KI1803-016</v>
      </c>
      <c r="H67" t="str">
        <v>Auf meinen lieben Gott trau ich</v>
      </c>
      <c r="J67" t="str">
        <v>RE1755-016</v>
      </c>
      <c r="K67" t="str">
        <v>Ach Herr! lehre mich bedencken</v>
      </c>
      <c r="M67" t="str">
        <v>SP1692-016</v>
      </c>
      <c r="N67" t="str">
        <v>Mein Seel erhebt den Herren mein.</v>
      </c>
      <c r="P67" t="str">
        <v>WE1803-015b</v>
      </c>
      <c r="Q67" t="str">
        <v>[Allgütiger mein Lebelang.] Auf eine andere Art.</v>
      </c>
      <c r="S67" t="str">
        <v>ZI1785-011c</v>
      </c>
      <c r="T67" t="str">
        <v>Mein Gott nun ist es wieder Morgen [Melodie c]</v>
      </c>
    </row>
    <row r="68" spans="1:20" x14ac:dyDescent="0.25">
      <c r="A68" t="str">
        <v>AP1832-015</v>
      </c>
      <c r="B68" t="str">
        <v>Auf! auf! mein Herz mit Freuden</v>
      </c>
      <c r="D68" t="str">
        <v>HA1608-017</v>
      </c>
      <c r="E68" t="str">
        <v>Christ lag in todtesbanden</v>
      </c>
      <c r="G68" t="str">
        <v>KI1803-017</v>
      </c>
      <c r="H68" t="str">
        <v>Auf! meine Seele singe</v>
      </c>
      <c r="J68" t="str">
        <v>RE1755-017</v>
      </c>
      <c r="K68" t="str">
        <v>Ach höchster Gott! verleihe mir</v>
      </c>
      <c r="M68" t="str">
        <v>SP1692-017</v>
      </c>
      <c r="N68" t="str">
        <v xml:space="preserve">O Lamb Gottes unschuldig. </v>
      </c>
      <c r="P68" t="str">
        <v>WE1803-016</v>
      </c>
      <c r="Q68" t="str">
        <v>Also heilig ist der Tag</v>
      </c>
      <c r="S68" t="str">
        <v>ZI1785-012</v>
      </c>
      <c r="T68" t="str">
        <v>So tret ich freudig an</v>
      </c>
    </row>
    <row r="69" spans="1:20" x14ac:dyDescent="0.25">
      <c r="A69" t="str">
        <v>AP1832-016a</v>
      </c>
      <c r="B69" t="str">
        <v>Auferstehn, ja auferstehn</v>
      </c>
      <c r="D69" t="str">
        <v>HA1608-018</v>
      </c>
      <c r="E69" t="str">
        <v>Jesus Christus unser Heyland</v>
      </c>
      <c r="G69" t="str">
        <v>KI1803-018</v>
      </c>
      <c r="H69" t="str">
        <v>Auf! schicke dich, recht</v>
      </c>
      <c r="J69" t="str">
        <v>RE1755-018</v>
      </c>
      <c r="K69" t="str">
        <v>Ach hört doch und faßt guten Muth</v>
      </c>
      <c r="M69" t="str">
        <v>SP1692-018</v>
      </c>
      <c r="N69" t="str">
        <v>O Mensch bewein dein Sünde groß.</v>
      </c>
      <c r="P69" t="str">
        <v>WE1803-017</v>
      </c>
      <c r="Q69" t="str">
        <v>Amen, wir haben gehöret; Amen Gott Vater und Sohn</v>
      </c>
      <c r="S69" t="str">
        <v>ZI1785-013</v>
      </c>
      <c r="T69" t="str">
        <v>Wenn ich einst von jenem Schlummer</v>
      </c>
    </row>
    <row r="70" spans="1:20" x14ac:dyDescent="0.25">
      <c r="A70" t="str">
        <v>AP1832-016b</v>
      </c>
      <c r="B70" t="str">
        <v>Auferstehn, ja auferstehn</v>
      </c>
      <c r="D70" t="str">
        <v>HA1608-019</v>
      </c>
      <c r="E70" t="str">
        <v>Christ fuhr gen Himmel</v>
      </c>
      <c r="G70" t="str">
        <v>KI1803-019</v>
      </c>
      <c r="H70" t="str">
        <v>Aus ganzem Herzen lieb'</v>
      </c>
      <c r="J70" t="str">
        <v>RE1755-019</v>
      </c>
      <c r="K70" t="str">
        <v>Ach Jesu, deßen Treu</v>
      </c>
      <c r="M70" t="str">
        <v>SP1692-019</v>
      </c>
      <c r="N70" t="str">
        <v>Hilff Gott / laß mirs gelingen.</v>
      </c>
      <c r="P70" t="str">
        <v>WE1803-018</v>
      </c>
      <c r="Q70" t="str">
        <v>Am Sabbath früh</v>
      </c>
      <c r="S70" t="str">
        <v>ZI1785-014a</v>
      </c>
      <c r="T70" t="str">
        <v>Auf dich, o Vater, schauen unsre [Melodie a]</v>
      </c>
    </row>
    <row r="71" spans="1:20" x14ac:dyDescent="0.25">
      <c r="A71" t="str">
        <v>AP1832-017</v>
      </c>
      <c r="B71" t="str">
        <v>Auf meinen lieben Gott</v>
      </c>
      <c r="D71" t="str">
        <v>HA1608-020</v>
      </c>
      <c r="E71" t="str">
        <v>Nun bitten wir den heiligen Geist</v>
      </c>
      <c r="G71" t="str">
        <v>KI1803-020</v>
      </c>
      <c r="H71" t="str">
        <v>Aus meines Herzens Grunde</v>
      </c>
      <c r="J71" t="str">
        <v>RE1755-020</v>
      </c>
      <c r="K71" t="str">
        <v>Ach Jesu, meiner Seelen Freude</v>
      </c>
      <c r="M71" t="str">
        <v>SP1692-020</v>
      </c>
      <c r="N71" t="str">
        <v>Da Jesus an dem Creutze stund.</v>
      </c>
      <c r="P71" t="str">
        <v>WE1803-019</v>
      </c>
      <c r="Q71" t="str">
        <v>An diesen Tag, o Jesus, weiht</v>
      </c>
      <c r="S71" t="str">
        <v>ZI1785-014b</v>
      </c>
      <c r="T71" t="str">
        <v>Auf dich, o Vater, schauen unsre [Melodie b]</v>
      </c>
    </row>
    <row r="72" spans="1:20" x14ac:dyDescent="0.25">
      <c r="A72" t="str">
        <v>AP1832-018</v>
      </c>
      <c r="B72" t="str">
        <v>Auf meine Seele singe</v>
      </c>
      <c r="D72" t="str">
        <v>HA1608-021</v>
      </c>
      <c r="E72" t="str">
        <v>Komm, heiliger Geist Herre Gott</v>
      </c>
      <c r="G72" t="str">
        <v>KI1803-021</v>
      </c>
      <c r="H72" t="str">
        <v>Aus tiefer Noth schrey ich zu dir</v>
      </c>
      <c r="J72" t="str">
        <v>RE1755-021</v>
      </c>
      <c r="K72" t="str">
        <v>Ach Jesu, werther Gnaden Thron</v>
      </c>
      <c r="M72" t="str">
        <v>SP1692-021</v>
      </c>
      <c r="N72" t="str">
        <v>Christus der uns seelig macht.</v>
      </c>
      <c r="P72" t="str">
        <v>WE1803-020</v>
      </c>
      <c r="Q72" t="str">
        <v>An dir hab ich gesündigt Herr</v>
      </c>
      <c r="S72" t="str">
        <v>ZI1785-015</v>
      </c>
      <c r="T72" t="str">
        <v>Danck dem milden Vater! Danck!</v>
      </c>
    </row>
    <row r="73" spans="1:20" x14ac:dyDescent="0.25">
      <c r="A73" t="str">
        <v>AP1832-019</v>
      </c>
      <c r="B73" t="str">
        <v>Auf schicke dich</v>
      </c>
      <c r="D73" t="str">
        <v>HA1608-022</v>
      </c>
      <c r="E73" t="str">
        <v>Gott der Vater wohn uns bey</v>
      </c>
      <c r="G73" t="str">
        <v>KI1803-022</v>
      </c>
      <c r="H73" t="str">
        <v>Befiehl du deine Wege</v>
      </c>
      <c r="J73" t="str">
        <v>RE1755-022</v>
      </c>
      <c r="K73" t="str">
        <v>Ach komm, du süßer Hertzens-Gast</v>
      </c>
      <c r="M73" t="str">
        <v>SP1692-022</v>
      </c>
      <c r="N73" t="str">
        <v>Ein Lämblein geht und trägt die Schuld.</v>
      </c>
      <c r="P73" t="str">
        <v>WE1803-021</v>
      </c>
      <c r="Q73" t="str">
        <v>Auf auf mein Herz mit Freuden</v>
      </c>
      <c r="S73" t="str">
        <v>ZI1785-016a</v>
      </c>
      <c r="T73" t="str">
        <v>Wir danken freudig, dir, für [Melodie a]</v>
      </c>
    </row>
    <row r="74" spans="1:20" x14ac:dyDescent="0.25">
      <c r="A74" t="str">
        <v>AP1832-020</v>
      </c>
      <c r="B74" t="str">
        <v>Aus ganzem Herzen lieb ich dich</v>
      </c>
      <c r="D74" t="str">
        <v>HA1608-023</v>
      </c>
      <c r="E74" t="str">
        <v>Christ, unser Herr zum Jordan kam</v>
      </c>
      <c r="G74" t="str">
        <v>KI1803-023</v>
      </c>
      <c r="H74" t="str">
        <v>Begrabt den Leib in seine Gruft</v>
      </c>
      <c r="J74" t="str">
        <v>RE1755-023</v>
      </c>
      <c r="K74" t="str">
        <v>Ach lieber Mensch, erkenne recht</v>
      </c>
      <c r="M74" t="str">
        <v>SP1692-023</v>
      </c>
      <c r="N74" t="str">
        <v>Da der Herr Christ zu Tische saß.</v>
      </c>
      <c r="P74" t="str">
        <v>WE1803-022</v>
      </c>
      <c r="Q74" t="str">
        <v>Auf diesen Tag bednekn wir</v>
      </c>
      <c r="S74" t="str">
        <v>ZI1785-016b</v>
      </c>
      <c r="T74" t="str">
        <v>Wir danken freudig, dir, für [Melodie b]</v>
      </c>
    </row>
    <row r="75" spans="1:20" x14ac:dyDescent="0.25">
      <c r="A75" t="str">
        <v>AP1832-021</v>
      </c>
      <c r="B75" t="str">
        <v>Aus meines Herzens Grunde</v>
      </c>
      <c r="D75" t="str">
        <v>HA1608-024</v>
      </c>
      <c r="E75" t="str">
        <v>Wir gelauben all an einen Gott</v>
      </c>
      <c r="G75" t="str">
        <v>KI1803-024</v>
      </c>
      <c r="H75" t="str">
        <v>Besitz' ich nur ein ruhiges Gewissen</v>
      </c>
      <c r="J75" t="str">
        <v>RE1755-024</v>
      </c>
      <c r="K75" t="str">
        <v>Ach mein Jesu! welch Verderben</v>
      </c>
      <c r="M75" t="str">
        <v>SP1692-024</v>
      </c>
      <c r="N75" t="str">
        <v>O Traurigkeit! O Herzeleid.</v>
      </c>
      <c r="P75" t="str">
        <v>WE1803-023</v>
      </c>
      <c r="Q75" t="str">
        <v xml:space="preserve">Auf dankt dem Herrn </v>
      </c>
      <c r="S75" t="str">
        <v>ZI1785-017</v>
      </c>
      <c r="T75" t="str">
        <v>Wie ein Geschwätz des Tags verfließt</v>
      </c>
    </row>
    <row r="76" spans="1:20" x14ac:dyDescent="0.25">
      <c r="A76" t="str">
        <v>AP1832-022</v>
      </c>
      <c r="B76" t="str">
        <v>Aus tiefer Not shrey ich zu dir</v>
      </c>
      <c r="D76" t="str">
        <v>HA1608-025</v>
      </c>
      <c r="E76" t="str">
        <v>Vater unser im Himmelreich</v>
      </c>
      <c r="G76" t="str">
        <v>KI1803-025</v>
      </c>
      <c r="H76" t="str">
        <v>Christe! du Lamm Gottes</v>
      </c>
      <c r="J76" t="str">
        <v>RE1755-025</v>
      </c>
      <c r="K76" t="str">
        <v>Ach Liebster! zeuch mich von der Erden</v>
      </c>
      <c r="M76" t="str">
        <v>SP1692-025</v>
      </c>
      <c r="N76" t="str">
        <v>Christ lag in Todes Banden.</v>
      </c>
      <c r="P76" t="str">
        <v>WE1803-024</v>
      </c>
      <c r="Q76" t="str">
        <v>Auf jauchzt dem Herrn, auf</v>
      </c>
      <c r="S76" t="str">
        <v>ZI1785-018</v>
      </c>
      <c r="T76" t="str">
        <v>Erhalter, Menschenhüter! Danck</v>
      </c>
    </row>
    <row r="77" spans="1:20" x14ac:dyDescent="0.25">
      <c r="A77" t="str">
        <v>AP1832-023a</v>
      </c>
      <c r="B77" t="str">
        <v>Befiehl du deine Wege</v>
      </c>
      <c r="D77" t="str">
        <v>HA1608-026</v>
      </c>
      <c r="E77" t="str">
        <v>Dieß sind die heiligen zehen Gebot</v>
      </c>
      <c r="G77" t="str">
        <v>KI1803-026</v>
      </c>
      <c r="H77" t="str">
        <v>Christ der du bist der helle Tag</v>
      </c>
      <c r="J77" t="str">
        <v>RE1755-026</v>
      </c>
      <c r="K77" t="str">
        <v>Ach! meine Seel kan ihre Ruh</v>
      </c>
      <c r="M77" t="str">
        <v>SP1692-026</v>
      </c>
      <c r="N77" t="str">
        <v>Christ ist erstanden / von der Marter aller.</v>
      </c>
      <c r="P77" t="str">
        <v>WE1803-025a</v>
      </c>
      <c r="Q77" t="str">
        <v>Auf meinen Herrn, auf Jesum Christ</v>
      </c>
      <c r="S77" t="str">
        <v>ZI1785-019</v>
      </c>
      <c r="T77" t="str">
        <v>Du, Herr, hast mir das Leben</v>
      </c>
    </row>
    <row r="78" spans="1:20" x14ac:dyDescent="0.25">
      <c r="A78" t="str">
        <v>AP1832-023b</v>
      </c>
      <c r="B78" t="str">
        <v>Befiehl du deine Wege</v>
      </c>
      <c r="D78" t="str">
        <v>HA1608-027</v>
      </c>
      <c r="E78" t="str">
        <v>Gott sey gelobet und gebenedeiet</v>
      </c>
      <c r="G78" t="str">
        <v>KI1803-027</v>
      </c>
      <c r="H78" t="str">
        <v>Christ fuhr gen Himmel</v>
      </c>
      <c r="J78" t="str">
        <v>RE1755-027</v>
      </c>
      <c r="K78" t="str">
        <v>Ach mein Herze, gieb dich drein</v>
      </c>
      <c r="M78" t="str">
        <v>SP1692-027</v>
      </c>
      <c r="N78" t="str">
        <v>Jesus Christus unser Heyland.</v>
      </c>
      <c r="P78" t="str">
        <v>WE1803-025b</v>
      </c>
      <c r="Q78" t="str">
        <v>Auf meinen Herrn, auf Jesum Christ</v>
      </c>
      <c r="S78" t="str">
        <v>ZI1785-020</v>
      </c>
      <c r="T78" t="str">
        <v>Der Tag ist wieder hin, und</v>
      </c>
    </row>
    <row r="79" spans="1:20" x14ac:dyDescent="0.25">
      <c r="A79" t="str">
        <v>AP1832-024</v>
      </c>
      <c r="B79" t="str">
        <v>Begrabt den Leib in seine Gruft</v>
      </c>
      <c r="D79" t="str">
        <v>HA1608-028</v>
      </c>
      <c r="E79" t="str">
        <v>Jesus Christus unser Heyland</v>
      </c>
      <c r="G79" t="str">
        <v>KI1803-028</v>
      </c>
      <c r="H79" t="str">
        <v>Christ ist erstanden</v>
      </c>
      <c r="J79" t="str">
        <v>RE1755-028</v>
      </c>
      <c r="K79" t="str">
        <v>Ach! möcht' ich meinen Jesum sehen</v>
      </c>
      <c r="M79" t="str">
        <v>SP1692-028</v>
      </c>
      <c r="N79" t="str">
        <v>Erstanden ist der heilig Christ.</v>
      </c>
      <c r="P79" t="str">
        <v>WE1803-026</v>
      </c>
      <c r="Q79" t="str">
        <v>Auf meinen lieben Gott</v>
      </c>
      <c r="S79" t="str">
        <v>ZI1785-021</v>
      </c>
      <c r="T79" t="str">
        <v>Für alle Güte sey gepreißt</v>
      </c>
    </row>
    <row r="80" spans="1:20" x14ac:dyDescent="0.25">
      <c r="A80" t="str">
        <v>AP1832-025a</v>
      </c>
      <c r="B80" t="str">
        <v>Besitz ich nur ein ruhiges Gewissen</v>
      </c>
      <c r="D80" t="str">
        <v>HA1608-029</v>
      </c>
      <c r="E80" t="str">
        <v>Ach Gott von Himmel sih darein</v>
      </c>
      <c r="G80" t="str">
        <v>KI1803-029</v>
      </c>
      <c r="H80" t="str">
        <v>Christ unser Herr zum Jordan</v>
      </c>
      <c r="J80" t="str">
        <v>RE1755-029</v>
      </c>
      <c r="K80" t="str">
        <v>Ach! traure nicht, mein Herz und Sinn</v>
      </c>
      <c r="M80" t="str">
        <v>SP1692-029</v>
      </c>
      <c r="N80" t="str">
        <v>Erschienen ist der herrlich Tag.</v>
      </c>
      <c r="P80" t="str">
        <v>WE1803-027</v>
      </c>
      <c r="Q80" t="str">
        <v>Aus der Tiefe rufe ich</v>
      </c>
      <c r="S80" t="str">
        <v>ZI1785-022</v>
      </c>
      <c r="T80" t="str">
        <v>Gepriesen, Gott, sey dein Erbarmen</v>
      </c>
    </row>
    <row r="81" spans="1:20" x14ac:dyDescent="0.25">
      <c r="A81" t="str">
        <v>AP1832-025b</v>
      </c>
      <c r="B81" t="str">
        <v>Besitz ich nur ein ruhiges</v>
      </c>
      <c r="D81" t="str">
        <v>HA1608-030</v>
      </c>
      <c r="E81" t="str">
        <v>Herr, wie lang wilt vergessen mein</v>
      </c>
      <c r="G81" t="str">
        <v>KI1803-030</v>
      </c>
      <c r="H81" t="str">
        <v>Christus der ist mein Leben</v>
      </c>
      <c r="J81" t="str">
        <v>RE1755-030</v>
      </c>
      <c r="K81" t="str">
        <v>Ach treib aus meiner Seel</v>
      </c>
      <c r="M81" t="str">
        <v>SP1692-030</v>
      </c>
      <c r="N81" t="str">
        <v>Heut triumpiret Gottes Sohn.</v>
      </c>
      <c r="P81" t="str">
        <v>WE1803-028</v>
      </c>
      <c r="Q81" t="str">
        <v>Aus Jakobs Stamm ein</v>
      </c>
      <c r="S81" t="str">
        <v>ZI1785-023</v>
      </c>
      <c r="T81" t="str">
        <v>Herr es ist von meinem Leben</v>
      </c>
    </row>
    <row r="82" spans="1:20" x14ac:dyDescent="0.25">
      <c r="A82" t="str">
        <v>AP1832-026</v>
      </c>
      <c r="B82" t="str">
        <v>Christe, du Lamm Gottes</v>
      </c>
      <c r="D82" t="str">
        <v>HA1608-031</v>
      </c>
      <c r="E82" t="str">
        <v>Es spricht der unweisen mund wol</v>
      </c>
      <c r="G82" t="str">
        <v>KI1803-031a</v>
      </c>
      <c r="H82" t="str">
        <v>Christus der uns selig macht</v>
      </c>
      <c r="J82" t="str">
        <v>RE1755-031</v>
      </c>
      <c r="K82" t="str">
        <v>Ach weh! ach weh! wo soll ich hin</v>
      </c>
      <c r="M82" t="str">
        <v>SP1692-031</v>
      </c>
      <c r="N82" t="str">
        <v>Christus ist erstanden / hat überwunden.</v>
      </c>
      <c r="P82" t="str">
        <v>WE1803-029</v>
      </c>
      <c r="Q82" t="str">
        <v>Aus meines Herzens Grunde</v>
      </c>
      <c r="S82" t="str">
        <v>ZI1785-024</v>
      </c>
      <c r="T82" t="str">
        <v>Frohlockend danck ich, Vater, dir</v>
      </c>
    </row>
    <row r="83" spans="1:20" x14ac:dyDescent="0.25">
      <c r="A83" t="str">
        <v>AP1832-027</v>
      </c>
      <c r="B83" t="str">
        <v>Christ fuhr gen Himmel</v>
      </c>
      <c r="D83" t="str">
        <v>HA1608-032</v>
      </c>
      <c r="E83" t="str">
        <v>Der Herr ist mein getreuer Hirt</v>
      </c>
      <c r="G83" t="str">
        <v>KI1803-031b</v>
      </c>
      <c r="H83" t="str">
        <v>Christus der uns selig macht</v>
      </c>
      <c r="J83" t="str">
        <v>RE1755-032</v>
      </c>
      <c r="K83" t="str">
        <v>Ach! wenn kömmet doch die Stunde</v>
      </c>
      <c r="M83" t="str">
        <v>SP1692-032</v>
      </c>
      <c r="N83" t="str">
        <v>Auff diesen Tag bedencken wir.</v>
      </c>
      <c r="P83" t="str">
        <v>WE1803-030</v>
      </c>
      <c r="Q83" t="str">
        <v>Aus tiefer Noth schrey</v>
      </c>
      <c r="S83" t="str">
        <v>ZI1785-025</v>
      </c>
      <c r="T83" t="str">
        <v>Herr Jesu Christ, dich zu uns wend</v>
      </c>
    </row>
    <row r="84" spans="1:20" x14ac:dyDescent="0.25">
      <c r="A84" t="str">
        <v>AP1832-028</v>
      </c>
      <c r="B84" t="str">
        <v>Christ ist erstanden</v>
      </c>
      <c r="D84" t="str">
        <v>HA1608-033</v>
      </c>
      <c r="E84" t="str">
        <v>In dich hab ich gehoffet, Herr</v>
      </c>
      <c r="G84" t="str">
        <v>KI1803-032</v>
      </c>
      <c r="H84" t="str">
        <v>Dank dem milden Vater</v>
      </c>
      <c r="J84" t="str">
        <v>RE1755-033</v>
      </c>
      <c r="K84" t="str">
        <v>Ach! wie elend ist unser Zeit</v>
      </c>
      <c r="M84" t="str">
        <v>SP1692-033</v>
      </c>
      <c r="N84" t="str">
        <v>Nun freut euch Gottes Kinder all.</v>
      </c>
      <c r="P84" t="str">
        <v>WE1803-031</v>
      </c>
      <c r="Q84" t="str">
        <v>Bedenke Mensch das</v>
      </c>
      <c r="S84" t="str">
        <v>ZI1785-026</v>
      </c>
      <c r="T84" t="str">
        <v>Zeige dich uns ohne Hülle</v>
      </c>
    </row>
    <row r="85" spans="1:20" x14ac:dyDescent="0.25">
      <c r="A85" t="str">
        <v>AP1832-029</v>
      </c>
      <c r="B85" t="str">
        <v>Christ unser Herr und Heiland kam</v>
      </c>
      <c r="D85" t="str">
        <v>HA1608-034</v>
      </c>
      <c r="E85" t="str">
        <v>Ein veste Burgk ist unser Gott</v>
      </c>
      <c r="G85" t="str">
        <v>KI1803-033</v>
      </c>
      <c r="H85" t="str">
        <v>Das ist mein Leib, so sagte</v>
      </c>
      <c r="J85" t="str">
        <v>RE1755-034</v>
      </c>
      <c r="K85" t="str">
        <v>Ach wie köstlich! ach wie tröstlich!</v>
      </c>
      <c r="M85" t="str">
        <v>SP1692-034</v>
      </c>
      <c r="N85" t="str">
        <v>Komm heiliger Geist Herre Gott.</v>
      </c>
      <c r="P85" t="str">
        <v>WE1803-032</v>
      </c>
      <c r="Q85" t="str">
        <v>Begrabt den Leib in</v>
      </c>
      <c r="S85" t="str">
        <v>ZI1785-027a</v>
      </c>
      <c r="T85" t="str">
        <v>Herr, deine Kirche dancket dir [Melodie a]</v>
      </c>
    </row>
    <row r="86" spans="1:20" x14ac:dyDescent="0.25">
      <c r="A86" t="str">
        <v>AP1832-030a</v>
      </c>
      <c r="B86" t="str">
        <v>Christus der uns selig macht</v>
      </c>
      <c r="D86" t="str">
        <v>HA1608-035</v>
      </c>
      <c r="E86" t="str">
        <v>O Herre Gott begnade mich</v>
      </c>
      <c r="G86" t="str">
        <v>KI1803-034</v>
      </c>
      <c r="H86" t="str">
        <v>Der Herr, der uns bey Gott</v>
      </c>
      <c r="J86" t="str">
        <v>RE1755-035</v>
      </c>
      <c r="K86" t="str">
        <v>Ach wunder-großer Sieges-Held</v>
      </c>
      <c r="M86" t="str">
        <v>SP1692-035</v>
      </c>
      <c r="N86" t="str">
        <v>Nun bitte wir den heil. Geist.</v>
      </c>
      <c r="P86" t="str">
        <v>WE1803-033a</v>
      </c>
      <c r="Q86" t="str">
        <v>Brich an du schönes Tages Licht</v>
      </c>
      <c r="S86" t="str">
        <v>ZI1785-027b</v>
      </c>
      <c r="T86" t="str">
        <v>Herr, deine Kirche dancket dir [Melodie b]</v>
      </c>
    </row>
    <row r="87" spans="1:20" x14ac:dyDescent="0.25">
      <c r="A87" t="str">
        <v>AP1832-030b</v>
      </c>
      <c r="B87" t="str">
        <v>Christus der uns selig macht</v>
      </c>
      <c r="D87" t="str">
        <v>HA1608-036</v>
      </c>
      <c r="E87" t="str">
        <v>Erbarm dich mein, o Herre Gott</v>
      </c>
      <c r="G87" t="str">
        <v>KI1803-035</v>
      </c>
      <c r="H87" t="str">
        <v>Der Herr liebt unser Leben</v>
      </c>
      <c r="J87" t="str">
        <v>RE1755-036</v>
      </c>
      <c r="K87" t="str">
        <v>Ade, du süße Welt</v>
      </c>
      <c r="M87" t="str">
        <v>SP1692-036</v>
      </c>
      <c r="N87" t="str">
        <v>O du allersüßste Freude.</v>
      </c>
      <c r="P87" t="str">
        <v>WE1803-033b</v>
      </c>
      <c r="Q87" t="str">
        <v>Bringt Preis und Ruhm</v>
      </c>
      <c r="S87" t="str">
        <v>ZI1785-027c</v>
      </c>
      <c r="T87" t="str">
        <v>Herr, deine Kirche dancket dir [Melodie c]</v>
      </c>
    </row>
    <row r="88" spans="1:20" x14ac:dyDescent="0.25">
      <c r="A88" t="str">
        <v>AP1832-031</v>
      </c>
      <c r="B88" t="str">
        <v>Dank, dem milden Vater, Dank</v>
      </c>
      <c r="D88" t="str">
        <v>HA1608-037</v>
      </c>
      <c r="E88" t="str">
        <v>Es wollt uns Gott genedig sein</v>
      </c>
      <c r="G88" t="str">
        <v>KI1803-036</v>
      </c>
      <c r="H88" t="str">
        <v>Der Wollust Reiz zu widerstreben</v>
      </c>
      <c r="J88" t="str">
        <v>RE1755-037</v>
      </c>
      <c r="K88" t="str">
        <v>Allein Gott in der Höh sey Ehr</v>
      </c>
      <c r="M88" t="str">
        <v>SP1692-037</v>
      </c>
      <c r="N88" t="str">
        <v>Gott der Vatter wohn uns bey.</v>
      </c>
      <c r="P88" t="str">
        <v>WE1803-034</v>
      </c>
      <c r="Q88" t="str">
        <v>Brich entzwey</v>
      </c>
      <c r="S88" t="str">
        <v>ZI1785-028a</v>
      </c>
      <c r="T88" t="str">
        <v>Das Jahr das nun vergangen ist [Melodie a]</v>
      </c>
    </row>
    <row r="89" spans="1:20" x14ac:dyDescent="0.25">
      <c r="A89" t="str">
        <v>AP1832-032</v>
      </c>
      <c r="B89" t="str">
        <v>Das ist mein Leib</v>
      </c>
      <c r="D89" t="str">
        <v>HA1608-038</v>
      </c>
      <c r="E89" t="str">
        <v>Herr Gott ich trau allein auff dich</v>
      </c>
      <c r="G89" t="str">
        <v>KI1803-037</v>
      </c>
      <c r="H89" t="str">
        <v>Des Ewigen und der Sterbl.</v>
      </c>
      <c r="J89" t="str">
        <v>RE1755-038</v>
      </c>
      <c r="K89" t="str">
        <v>Allein zu dir Herr Jesu Christ</v>
      </c>
      <c r="M89" t="str">
        <v>SP1692-038</v>
      </c>
      <c r="N89" t="str">
        <v>Allein Gott in der Höh sey Ehr</v>
      </c>
      <c r="P89" t="str">
        <v>WE1803-035</v>
      </c>
      <c r="Q89" t="str">
        <v>Christe der du bist Tag</v>
      </c>
      <c r="S89" t="str">
        <v>ZI1785-028b</v>
      </c>
      <c r="T89" t="str">
        <v>Das Jahr das nun vergangen ist [Melodie b]</v>
      </c>
    </row>
    <row r="90" spans="1:20" x14ac:dyDescent="0.25">
      <c r="A90" t="str">
        <v>AP1832-033</v>
      </c>
      <c r="B90" t="str">
        <v>Der Herr, der uns bei Gott vertrat</v>
      </c>
      <c r="D90" t="str">
        <v>HA1608-039</v>
      </c>
      <c r="E90" t="str">
        <v>Wer in dem Schutz des Höchsten ist</v>
      </c>
      <c r="G90" t="str">
        <v>KI1803-038</v>
      </c>
      <c r="H90" t="str">
        <v>Die Himmel rühmen des Ewigen</v>
      </c>
      <c r="J90" t="str">
        <v>RE1755-039</v>
      </c>
      <c r="K90" t="str">
        <v>Allenthalben, wo ich gehe</v>
      </c>
      <c r="M90" t="str">
        <v>SP1692-039</v>
      </c>
      <c r="N90" t="str">
        <v>Gott Vatter HErr wir dancken dir.</v>
      </c>
      <c r="P90" t="str">
        <v>WE1803-036</v>
      </c>
      <c r="Q90" t="str">
        <v>Christe du Lamm Gottes</v>
      </c>
      <c r="S90" t="str">
        <v>ZI1785-029</v>
      </c>
      <c r="T90" t="str">
        <v>Helft Gottes Güt' uns preisen</v>
      </c>
    </row>
    <row r="91" spans="1:20" x14ac:dyDescent="0.25">
      <c r="A91" t="str">
        <v>AP1832-034</v>
      </c>
      <c r="B91" t="str">
        <v>Der Herr liebt unser Leben</v>
      </c>
      <c r="D91" t="str">
        <v>HA1608-040</v>
      </c>
      <c r="E91" t="str">
        <v>Nun lob mein Seel den Herren</v>
      </c>
      <c r="G91" t="str">
        <v>KI1803-039</v>
      </c>
      <c r="H91" t="str">
        <v>Diesen Saamen segne Gott</v>
      </c>
      <c r="J91" t="str">
        <v>RE1755-040</v>
      </c>
      <c r="K91" t="str">
        <v>Alles was wir Gott gegeben</v>
      </c>
      <c r="M91" t="str">
        <v>SP1692-040</v>
      </c>
      <c r="N91" t="str">
        <v>Kyrie / eleison / HErr / erbarme dich.</v>
      </c>
      <c r="P91" t="str">
        <v>WE1803-037</v>
      </c>
      <c r="Q91" t="str">
        <v>Christ, der du bist der helle Tag</v>
      </c>
      <c r="S91" t="str">
        <v>ZI1785-030</v>
      </c>
      <c r="T91" t="str">
        <v>Tausend Jahre sind vor dir</v>
      </c>
    </row>
    <row r="92" spans="1:20" x14ac:dyDescent="0.25">
      <c r="A92" t="str">
        <v>AP1832-035</v>
      </c>
      <c r="B92" t="str">
        <v>Der Wollust Reiz zu widerstreben</v>
      </c>
      <c r="D92" t="str">
        <v>HA1608-041</v>
      </c>
      <c r="E92" t="str">
        <v>Wer Gott nicht mit uns diese Zeit</v>
      </c>
      <c r="G92" t="str">
        <v>KI1803-040</v>
      </c>
      <c r="H92" t="str">
        <v>Dies sind die Rechte, welche</v>
      </c>
      <c r="J92" t="str">
        <v>RE1755-041</v>
      </c>
      <c r="K92" t="str">
        <v>Allwißender vollkommner Geist</v>
      </c>
      <c r="M92" t="str">
        <v>SP1692-041</v>
      </c>
      <c r="N92" t="str">
        <v>O heilige Dreyfaltigkeit / voll Majestät.</v>
      </c>
      <c r="P92" t="str">
        <v>WE1803-038</v>
      </c>
      <c r="Q92" t="str">
        <v>Christ fuhr gen Himmel</v>
      </c>
      <c r="S92" t="str">
        <v>ZI1785-031</v>
      </c>
      <c r="T92" t="str">
        <v>Hilf, Herr Jesu laß gelingen</v>
      </c>
    </row>
    <row r="93" spans="1:20" x14ac:dyDescent="0.25">
      <c r="A93" t="str">
        <v>AP1832-036a</v>
      </c>
      <c r="B93" t="str">
        <v>Des Ewigen und der Sterblichen Sohn</v>
      </c>
      <c r="D93" t="str">
        <v>HA1608-042</v>
      </c>
      <c r="E93" t="str">
        <v>Ihr seyt, die der Herr gesegnet hat</v>
      </c>
      <c r="G93" t="str">
        <v>KI1803-041</v>
      </c>
      <c r="H93" t="str">
        <v>Dir Gott, dir will ich fröhlich singen</v>
      </c>
      <c r="J93" t="str">
        <v>RE1755-042</v>
      </c>
      <c r="K93" t="str">
        <v>Als Christus gebohren war</v>
      </c>
      <c r="M93" t="str">
        <v>SP1692-042</v>
      </c>
      <c r="N93" t="str">
        <v>Gebenedeyt sey Gott der HErr / deß.</v>
      </c>
      <c r="P93" t="str">
        <v>WE1803-039</v>
      </c>
      <c r="Q93" t="str">
        <v>Christ ist erstanden von der</v>
      </c>
      <c r="S93" t="str">
        <v>ZI1785-032</v>
      </c>
      <c r="T93" t="str">
        <v>Wie schnell ist doch ein Jahr vergangen</v>
      </c>
    </row>
    <row r="94" spans="1:20" x14ac:dyDescent="0.25">
      <c r="A94" t="str">
        <v>AP1832-036b</v>
      </c>
      <c r="B94" t="str">
        <v>Des Ewigen und der Sterblichen Sohn</v>
      </c>
      <c r="D94" t="str">
        <v>HA1608-043</v>
      </c>
      <c r="E94" t="str">
        <v>Wo Gott der Herr nicht bey uns helt</v>
      </c>
      <c r="G94" t="str">
        <v>KI1803-042</v>
      </c>
      <c r="H94" t="str">
        <v>Dir versöhnt vor deinem</v>
      </c>
      <c r="J94" t="str">
        <v>RE1755-043</v>
      </c>
      <c r="K94" t="str">
        <v>Also hat Gott die Welt geliebt</v>
      </c>
      <c r="M94" t="str">
        <v>SP1692-043</v>
      </c>
      <c r="N94" t="str">
        <v>Es stehn für Gottes Throne.</v>
      </c>
      <c r="P94" t="str">
        <v>WE1803-040</v>
      </c>
      <c r="Q94" t="str">
        <v>Christ unser Herr, zum Jordan</v>
      </c>
      <c r="S94" t="str">
        <v>ZI1785-033</v>
      </c>
      <c r="T94" t="str">
        <v>Wo tönt der Psalm, der dich erreicht</v>
      </c>
    </row>
    <row r="95" spans="1:20" x14ac:dyDescent="0.25">
      <c r="A95" t="str">
        <v>AP1832-037</v>
      </c>
      <c r="B95" t="str">
        <v>Des Vaters und des Sohnes Geist</v>
      </c>
      <c r="D95" t="str">
        <v>HA1608-044</v>
      </c>
      <c r="E95" t="str">
        <v>Wo Gott zum Hauß nit gibt sein gunst</v>
      </c>
      <c r="G95" t="str">
        <v>KI1803-043</v>
      </c>
      <c r="H95" t="str">
        <v>Du klagst, und fühlest die Beschwerden</v>
      </c>
      <c r="J95" t="str">
        <v>RE1755-044</v>
      </c>
      <c r="K95" t="str">
        <v>Auf! auf! ihr Reichs-Genoßen</v>
      </c>
      <c r="M95" t="str">
        <v>SP1692-044</v>
      </c>
      <c r="N95" t="str">
        <v>Christ unser HErr zum Jordan kam.</v>
      </c>
      <c r="P95" t="str">
        <v>WE1803-041</v>
      </c>
      <c r="Q95" t="str">
        <v>Christum wir sollen loben schon</v>
      </c>
      <c r="S95" t="str">
        <v>ZI1785-034</v>
      </c>
      <c r="T95" t="str">
        <v>Unermeßlich, ewig ist</v>
      </c>
    </row>
    <row r="96" spans="1:20" x14ac:dyDescent="0.25">
      <c r="A96" t="str">
        <v>AP1832-038a</v>
      </c>
      <c r="B96" t="str">
        <v>Die Himmel rühmen des Ewigen Ehre</v>
      </c>
      <c r="D96" t="str">
        <v>HA1608-045</v>
      </c>
      <c r="E96" t="str">
        <v>Auf tieffer noth schrey ich zu dir</v>
      </c>
      <c r="G96" t="str">
        <v>KI1803-044</v>
      </c>
      <c r="H96" t="str">
        <v>Durch Adams Sünde wurden</v>
      </c>
      <c r="J96" t="str">
        <v>RE1755-045</v>
      </c>
      <c r="K96" t="str">
        <v>Auf! auf! mein Geist auf!</v>
      </c>
      <c r="M96" t="str">
        <v>SP1692-045</v>
      </c>
      <c r="N96" t="str">
        <v>Wir glauben all an einen Gott.</v>
      </c>
      <c r="P96" t="str">
        <v>WE1803-042</v>
      </c>
      <c r="Q96" t="str">
        <v>Christus, der uns seelig macht</v>
      </c>
      <c r="S96" t="str">
        <v>ZI1785-035</v>
      </c>
      <c r="T96" t="str">
        <v>Wo sind die Weisen, die mich lehren</v>
      </c>
    </row>
    <row r="97" spans="1:20" x14ac:dyDescent="0.25">
      <c r="A97" t="str">
        <v>AP1832-038b</v>
      </c>
      <c r="B97" t="str">
        <v>Die Himmel rühmen des Ewigen Ehre</v>
      </c>
      <c r="D97" t="str">
        <v>HA1608-046</v>
      </c>
      <c r="E97" t="str">
        <v>An Wasserflüssen Babylon</v>
      </c>
      <c r="G97" t="str">
        <v>KI1803-045</v>
      </c>
      <c r="H97" t="str">
        <v>Eine feste Burg ist unser Gott</v>
      </c>
      <c r="J97" t="str">
        <v>RE1755-046</v>
      </c>
      <c r="K97" t="str">
        <v>Auf! auf! mein Geist, ermuntre dich</v>
      </c>
      <c r="M97" t="str">
        <v>SP1692-046</v>
      </c>
      <c r="N97" t="str">
        <v>Ich glaub an Gott Vatter / den Allmächtigen.</v>
      </c>
      <c r="P97" t="str">
        <v>WE1803-043a</v>
      </c>
      <c r="Q97" t="str">
        <v>Christus ist erstanden von (aus)</v>
      </c>
      <c r="S97" t="str">
        <v>ZI1785-036</v>
      </c>
      <c r="T97" t="str">
        <v>Umsonst, umsonst verhüllst du dich</v>
      </c>
    </row>
    <row r="98" spans="1:20" x14ac:dyDescent="0.25">
      <c r="A98" t="str">
        <v>AP1832-039</v>
      </c>
      <c r="B98" t="str">
        <v>Diesen Samen segne Gott</v>
      </c>
      <c r="D98" t="str">
        <v>HA1608-047</v>
      </c>
      <c r="E98" t="str">
        <v>Herr Gott, der du erforschest mich</v>
      </c>
      <c r="G98" t="str">
        <v>KI1803-046</v>
      </c>
      <c r="H98" t="str">
        <v>Ein Lamm geht hin</v>
      </c>
      <c r="J98" t="str">
        <v>RE1755-047</v>
      </c>
      <c r="K98" t="str">
        <v>Auf! auf! mein Geist, zu loben</v>
      </c>
      <c r="M98" t="str">
        <v>SP1692-047</v>
      </c>
      <c r="N98" t="str">
        <v>Unser Vatter im Himmelreich.</v>
      </c>
      <c r="P98" t="str">
        <v>WE1803-043b</v>
      </c>
      <c r="Q98" t="str">
        <v>[Christus ist erstanden von (aus)] Auf andere Art</v>
      </c>
      <c r="S98" t="str">
        <v>ZI1785-037</v>
      </c>
      <c r="T98" t="str">
        <v>Gott, grenzenlos, undenckbar groß</v>
      </c>
    </row>
    <row r="99" spans="1:20" x14ac:dyDescent="0.25">
      <c r="A99" t="str">
        <v>AP1832-040</v>
      </c>
      <c r="B99" t="str">
        <v>Dies sind die Rechte</v>
      </c>
      <c r="D99" t="str">
        <v>HA1608-048</v>
      </c>
      <c r="E99" t="str">
        <v>Jesaia dem Propheten das geschah</v>
      </c>
      <c r="G99" t="str">
        <v>KI1803-047</v>
      </c>
      <c r="H99" t="str">
        <v>Einst reift die Saat, mein</v>
      </c>
      <c r="J99" t="str">
        <v>RE1755-048</v>
      </c>
      <c r="K99" t="str">
        <v>Auf! auf! mein Herz mit Freuden</v>
      </c>
      <c r="M99" t="str">
        <v>SP1692-048</v>
      </c>
      <c r="N99" t="str">
        <v>Vatter unser /der du im Himmel bist.</v>
      </c>
      <c r="P99" t="str">
        <v>WE1803-044</v>
      </c>
      <c r="Q99" t="str">
        <v>Dank dem milden Vater</v>
      </c>
      <c r="S99" t="str">
        <v>ZI1785-038</v>
      </c>
      <c r="T99" t="str">
        <v>Kommt, kommt den Herrn zu preisen</v>
      </c>
    </row>
    <row r="100" spans="1:20" x14ac:dyDescent="0.25">
      <c r="A100" t="str">
        <v>AP1832-041</v>
      </c>
      <c r="B100" t="str">
        <v>Dir versöhnt von deinem Sohne</v>
      </c>
      <c r="D100" t="str">
        <v>HA1608-049</v>
      </c>
      <c r="E100" t="str">
        <v>Herr Gott wir loben dich</v>
      </c>
      <c r="G100" t="str">
        <v>KI1803-048</v>
      </c>
      <c r="H100" t="str">
        <v>Entehre nicht mein Herz</v>
      </c>
      <c r="J100" t="str">
        <v>RE1755-049</v>
      </c>
      <c r="K100" t="str">
        <v>Auf! auf! weil der Tag erschienen</v>
      </c>
      <c r="M100" t="str">
        <v>SP1692-049</v>
      </c>
      <c r="N100" t="str">
        <v>Unser Vatter / in dem Himmel.</v>
      </c>
      <c r="P100" t="str">
        <v>WE1803-045</v>
      </c>
      <c r="Q100" t="str">
        <v>Dank sagen wir alle</v>
      </c>
      <c r="S100" t="str">
        <v>ZI1785-039</v>
      </c>
      <c r="T100" t="str">
        <v>Wenn ich o Schöpfer, deine Macht</v>
      </c>
    </row>
    <row r="101" spans="1:20" x14ac:dyDescent="0.25">
      <c r="A101" t="str">
        <v>AP1832-042</v>
      </c>
      <c r="B101" t="str">
        <v>Du bist ein Mensch</v>
      </c>
      <c r="D101" t="str">
        <v>HA1608-050</v>
      </c>
      <c r="E101" t="str">
        <v>Es ist das Heil uns kommen her</v>
      </c>
      <c r="G101" t="str">
        <v>KI1803-049</v>
      </c>
      <c r="H101" t="str">
        <v>Erbarm' dich mein o Herre Gott</v>
      </c>
      <c r="J101" t="str">
        <v>RE1755-050</v>
      </c>
      <c r="K101" t="str">
        <v>Auf! hinauf zu deiner Freude</v>
      </c>
      <c r="M101" t="str">
        <v>SP1692-050</v>
      </c>
      <c r="N101" t="str">
        <v>Diß sind die heilgen zehen Gebott.</v>
      </c>
      <c r="P101" t="str">
        <v>WE1803-046</v>
      </c>
      <c r="Q101" t="str">
        <v>Dank sey Gott in der Höhe</v>
      </c>
      <c r="S101" t="str">
        <v>ZI1785-040</v>
      </c>
      <c r="T101" t="str">
        <v>Gott, wer ist dir zu vergleichen?</v>
      </c>
    </row>
    <row r="102" spans="1:20" x14ac:dyDescent="0.25">
      <c r="A102" t="str">
        <v>AP1832-043</v>
      </c>
      <c r="B102" t="str">
        <v>Du bist erblaßt</v>
      </c>
      <c r="D102" t="str">
        <v>HA1608-051</v>
      </c>
      <c r="E102" t="str">
        <v>Nun freut Euch, lieben Christen gmein</v>
      </c>
      <c r="G102" t="str">
        <v>KI1803-050</v>
      </c>
      <c r="H102" t="str">
        <v>Erhalt uns Herr bey deinem</v>
      </c>
      <c r="J102" t="str">
        <v>RE1755-051</v>
      </c>
      <c r="K102" t="str">
        <v>Fried und Freyheit ist die Krone</v>
      </c>
      <c r="M102" t="str">
        <v>SP1692-051</v>
      </c>
      <c r="N102" t="str">
        <v>Eine andere Melodey. [zu Nr. 50]</v>
      </c>
      <c r="P102" t="str">
        <v>WE1803-047a</v>
      </c>
      <c r="Q102" t="str">
        <v>Dankt dem Herrn, mit frohen Gaben</v>
      </c>
      <c r="S102" t="str">
        <v>ZI1785-041</v>
      </c>
      <c r="T102" t="str">
        <v>Gott, wie viel Langmuth und Geduld</v>
      </c>
    </row>
    <row r="103" spans="1:20" x14ac:dyDescent="0.25">
      <c r="A103" t="str">
        <v>AP1832-044</v>
      </c>
      <c r="B103" t="str">
        <v>Du Geist des Vaters, Geist des Sohns</v>
      </c>
      <c r="D103" t="str">
        <v>HA1608-052</v>
      </c>
      <c r="E103" t="str">
        <v>Durch Adams Fall ist ganz verderbt</v>
      </c>
      <c r="G103" t="str">
        <v>KI1803-051</v>
      </c>
      <c r="H103" t="str">
        <v>Erheb', erheb', o meine Seele</v>
      </c>
      <c r="J103" t="str">
        <v>RE1755-052</v>
      </c>
      <c r="K103" t="str">
        <v>Auf! ihr Christen laßt uns singen</v>
      </c>
      <c r="M103" t="str">
        <v>SP1692-052</v>
      </c>
      <c r="N103" t="str">
        <v>Mensch wilt du leben seliglich.</v>
      </c>
      <c r="P103" t="str">
        <v>WE1803-047b</v>
      </c>
      <c r="Q103" t="str">
        <v>[Dankt dem Herrn, mit frohen Gaben] Auf andere Art, von Kittel</v>
      </c>
      <c r="S103" t="str">
        <v>ZI1785-042</v>
      </c>
      <c r="T103" t="str">
        <v>Es sey mein ernstlicher Entschluß</v>
      </c>
    </row>
    <row r="104" spans="1:20" x14ac:dyDescent="0.25">
      <c r="A104" t="str">
        <v>AP1832-045a</v>
      </c>
      <c r="B104" t="str">
        <v>Du klagst, und fühlest die Beschwerden</v>
      </c>
      <c r="D104" t="str">
        <v>HA1608-053</v>
      </c>
      <c r="E104" t="str">
        <v>Erhalt uns Herr bey deinem Wort</v>
      </c>
      <c r="G104" t="str">
        <v>KI1803-052</v>
      </c>
      <c r="H104" t="str">
        <v>Ermuntre dich mein</v>
      </c>
      <c r="J104" t="str">
        <v>RE1755-053</v>
      </c>
      <c r="K104" t="str">
        <v>Auf! laßet uns den Herren frölich singen</v>
      </c>
      <c r="M104" t="str">
        <v>SP1692-053</v>
      </c>
      <c r="N104" t="str">
        <v>Gott sey gelobet und gebenedeyet.</v>
      </c>
      <c r="P104" t="str">
        <v>WE1803-048</v>
      </c>
      <c r="Q104" t="str">
        <v>Da Jesus an dem Kreutze</v>
      </c>
      <c r="S104" t="str">
        <v>ZI1785-043</v>
      </c>
      <c r="T104" t="str">
        <v>Der du, Gott, die Wahrheit bist</v>
      </c>
    </row>
    <row r="105" spans="1:20" x14ac:dyDescent="0.25">
      <c r="A105" t="str">
        <v>AP1832-045b</v>
      </c>
      <c r="B105" t="str">
        <v>Du klagst, und fühlest die Beschwerden</v>
      </c>
      <c r="D105" t="str">
        <v>HA1608-054</v>
      </c>
      <c r="E105" t="str">
        <v>Verleih uns Frieden gnediglich</v>
      </c>
      <c r="G105" t="str">
        <v>KI1803-053</v>
      </c>
      <c r="H105" t="str">
        <v>Erschienen ist der Siegestag</v>
      </c>
      <c r="J105" t="str">
        <v>RE1755-054</v>
      </c>
      <c r="K105" t="str">
        <v>Auf! lobt den Herrn und danckt</v>
      </c>
      <c r="M105" t="str">
        <v>SP1692-054</v>
      </c>
      <c r="N105" t="str">
        <v>Jesus Christus unser Heyland.</v>
      </c>
      <c r="P105" t="str">
        <v>WE1803-049</v>
      </c>
      <c r="Q105" t="str">
        <v>Das alte Jahr ist nun entflohn</v>
      </c>
      <c r="S105" t="str">
        <v>ZI1785-044</v>
      </c>
      <c r="T105" t="str">
        <v>Gott ist getreu, sein Hetrz</v>
      </c>
    </row>
    <row r="106" spans="1:20" x14ac:dyDescent="0.25">
      <c r="A106" t="str">
        <v>AP1832-046a</v>
      </c>
      <c r="B106" t="str">
        <v>Durch Adams Sünde wurden wir</v>
      </c>
      <c r="D106" t="str">
        <v>HA1608-055</v>
      </c>
      <c r="E106" t="str">
        <v>Mag ich Unglück nit widerstahn</v>
      </c>
      <c r="G106" t="str">
        <v>KI1803-054</v>
      </c>
      <c r="H106" t="str">
        <v>Es jauchze Gott und preise</v>
      </c>
      <c r="J106" t="str">
        <v>RE1755-055</v>
      </c>
      <c r="K106" t="str">
        <v>Auf! mein Herz, wach auf und singe</v>
      </c>
      <c r="M106" t="str">
        <v>SP1692-055</v>
      </c>
      <c r="N106" t="str">
        <v>So wahr ich leb / spricht Gott der HErr.</v>
      </c>
      <c r="P106" t="str">
        <v>WE1803-050</v>
      </c>
      <c r="Q106" t="str">
        <v>Das Jesulein soll doch</v>
      </c>
      <c r="S106" t="str">
        <v>ZI1785-045</v>
      </c>
      <c r="T106" t="str">
        <v>Allein Gott in der Höh sey Ehr</v>
      </c>
    </row>
    <row r="107" spans="1:20" x14ac:dyDescent="0.25">
      <c r="A107" t="str">
        <v>AP1832-046b</v>
      </c>
      <c r="B107" t="str">
        <v>Durch Adams Sünde wurden wir</v>
      </c>
      <c r="D107" t="str">
        <v>HA1608-056</v>
      </c>
      <c r="E107" t="str">
        <v>Ich ruff zu dir Herr Jesu Christ</v>
      </c>
      <c r="G107" t="str">
        <v>KI1803-055</v>
      </c>
      <c r="H107" t="str">
        <v>Es ist genug, so nimm</v>
      </c>
      <c r="J107" t="str">
        <v>RE1755-056</v>
      </c>
      <c r="K107" t="str">
        <v>Auf! Seele, Jesus, Gottes-Lamm</v>
      </c>
      <c r="M107" t="str">
        <v>SP1692-056</v>
      </c>
      <c r="N107" t="str">
        <v>Gelobet sey der Herre Gott.</v>
      </c>
      <c r="P107" t="str">
        <v>WE1803-051</v>
      </c>
      <c r="Q107" t="str">
        <v>Das neugebohrne Kindelein</v>
      </c>
      <c r="S107" t="str">
        <v>ZI1785-046</v>
      </c>
      <c r="T107" t="str">
        <v>Wir gläuben all' an einen Gott</v>
      </c>
    </row>
    <row r="108" spans="1:20" x14ac:dyDescent="0.25">
      <c r="A108" t="str">
        <v>AP1832-047</v>
      </c>
      <c r="B108" t="str">
        <v>Ein' feste Burg ist unser Gott</v>
      </c>
      <c r="D108" t="str">
        <v>HA1608-057</v>
      </c>
      <c r="E108" t="str">
        <v>Allein zu dir, Herr Jesu Christ</v>
      </c>
      <c r="G108" t="str">
        <v>KI1803-056</v>
      </c>
      <c r="H108" t="str">
        <v>Es spricht der Unweisen Mund wohl</v>
      </c>
      <c r="J108" t="str">
        <v>RE1755-057</v>
      </c>
      <c r="K108" t="str">
        <v>Auf! Zion, auf, umgürte deine</v>
      </c>
      <c r="M108" t="str">
        <v>SP1692-057</v>
      </c>
      <c r="N108" t="str">
        <v>O Gott du höchster Gnaden=Hort.</v>
      </c>
      <c r="P108" t="str">
        <v>WE1803-052</v>
      </c>
      <c r="Q108" t="str">
        <v>Das walt mein Gott</v>
      </c>
      <c r="S108" t="str">
        <v>ZI1785-047</v>
      </c>
      <c r="T108" t="str">
        <v>Ich gläub an Gott, den Einigen</v>
      </c>
    </row>
    <row r="109" spans="1:20" x14ac:dyDescent="0.25">
      <c r="A109" t="str">
        <v>AP1832-048</v>
      </c>
      <c r="B109" t="str">
        <v>Ein Lamm geht hin</v>
      </c>
      <c r="D109" t="str">
        <v>HA1608-058</v>
      </c>
      <c r="E109" t="str">
        <v>Herr Christ der einig Gott's Sohn</v>
      </c>
      <c r="G109" t="str">
        <v>KI1803-057</v>
      </c>
      <c r="H109" t="str">
        <v>Es wolle Gott uns gnädig seyn</v>
      </c>
      <c r="J109" t="str">
        <v>RE1755-058</v>
      </c>
      <c r="K109" t="str">
        <v>Aus meines Hertzens-Grunde</v>
      </c>
      <c r="M109" t="str">
        <v>SP1692-058</v>
      </c>
      <c r="N109" t="str">
        <v>Liebster JEsu / wir seynd hier.</v>
      </c>
      <c r="P109" t="str">
        <v>WE1803-053</v>
      </c>
      <c r="Q109" t="str">
        <v>Dem ich meine Lieder singe</v>
      </c>
      <c r="S109" t="str">
        <v>ZI1785-048a</v>
      </c>
      <c r="T109" t="str">
        <v>Preis sey dem Vater [Melodie a]</v>
      </c>
    </row>
    <row r="110" spans="1:20" x14ac:dyDescent="0.25">
      <c r="A110" t="str">
        <v>AP1832-049</v>
      </c>
      <c r="B110" t="str">
        <v>Ein starker Schutz ist unser Gott</v>
      </c>
      <c r="D110" t="str">
        <v>HA1608-059</v>
      </c>
      <c r="E110" t="str">
        <v>Kommt her zu mir, spricht Gottes Sohn</v>
      </c>
      <c r="G110" t="str">
        <v>KI1803-058</v>
      </c>
      <c r="H110" t="str">
        <v>Freue dich o meine Seele</v>
      </c>
      <c r="J110" t="str">
        <v>RE1755-059</v>
      </c>
      <c r="K110" t="str">
        <v>Aus tiefer Noth schrey ich zu dir</v>
      </c>
      <c r="M110" t="str">
        <v>SP1692-059</v>
      </c>
      <c r="N110" t="str">
        <v>HErr Jesu Christ dich zu uns wend.</v>
      </c>
      <c r="P110" t="str">
        <v>WE1803-054a</v>
      </c>
      <c r="Q110" t="str">
        <v>Der güldnen Sonnen Lauf</v>
      </c>
      <c r="S110" t="str">
        <v>ZI1785-048b</v>
      </c>
      <c r="T110" t="str">
        <v>Preis sey dem Vater [Melodie b]</v>
      </c>
    </row>
    <row r="111" spans="1:20" x14ac:dyDescent="0.25">
      <c r="A111" t="str">
        <v>AP1832-050</v>
      </c>
      <c r="B111" t="str">
        <v>Entehre nicht, mein Herz, mit Klagen</v>
      </c>
      <c r="D111" t="str">
        <v>HA1608-060</v>
      </c>
      <c r="E111" t="str">
        <v>Christe der du bist Tag und Liecht</v>
      </c>
      <c r="G111" t="str">
        <v>KI1803-059</v>
      </c>
      <c r="H111" t="str">
        <v>Gebeugte Sünder hört!</v>
      </c>
      <c r="J111" t="str">
        <v>RE1755-060</v>
      </c>
      <c r="K111" t="str">
        <v>Beklemmtes Herz, was wilt du lange sorgen</v>
      </c>
      <c r="M111" t="str">
        <v>SP1692-060</v>
      </c>
      <c r="N111" t="str">
        <v>Wohl dem Menschen der wandelt nicht.</v>
      </c>
      <c r="P111" t="str">
        <v>WE1803-054b</v>
      </c>
      <c r="Q111" t="str">
        <v>[Der güldnen Sonnen Lauf] Auf eine andere Art</v>
      </c>
      <c r="S111" t="str">
        <v>ZI1785-049</v>
      </c>
      <c r="T111" t="str">
        <v>Lob, Preis und Ehre bringen wir</v>
      </c>
    </row>
    <row r="112" spans="1:20" x14ac:dyDescent="0.25">
      <c r="A112" t="str">
        <v>AP1832-051</v>
      </c>
      <c r="B112" t="str">
        <v>Erhalt uns Herr bei deinem Wort</v>
      </c>
      <c r="D112" t="str">
        <v>HA1608-061</v>
      </c>
      <c r="E112" t="str">
        <v>Wann mein stündlein vorhanden ist</v>
      </c>
      <c r="G112" t="str">
        <v>KI1803-060</v>
      </c>
      <c r="H112" t="str">
        <v>Gedanke, der uns Leben</v>
      </c>
      <c r="J112" t="str">
        <v>RE1755-061</v>
      </c>
      <c r="K112" t="str">
        <v>Beschwertes Herz, leg ab die Sorgen</v>
      </c>
      <c r="M112" t="str">
        <v>SP1692-061</v>
      </c>
      <c r="N112" t="str">
        <v>Ach Gott vom Himmel sieh darein.</v>
      </c>
      <c r="P112" t="str">
        <v>WE1803-055</v>
      </c>
      <c r="Q112" t="str">
        <v>Der heilige Geist vom Himmel kam</v>
      </c>
      <c r="S112" t="str">
        <v>ZI1785-050</v>
      </c>
      <c r="T112" t="str">
        <v>Preis ihm, er schuf und er erhält</v>
      </c>
    </row>
    <row r="113" spans="1:20" x14ac:dyDescent="0.25">
      <c r="A113" t="str">
        <v>AP1832-052</v>
      </c>
      <c r="B113" t="str">
        <v>Erheb', erheb' o meine Seele</v>
      </c>
      <c r="D113" t="str">
        <v>HA1608-062</v>
      </c>
      <c r="E113" t="str">
        <v>Herr Jesu Christ, wahr Mensch und Gott</v>
      </c>
      <c r="G113" t="str">
        <v>KI1803-061</v>
      </c>
      <c r="H113" t="str">
        <v>Gelobet seyst du Jesu Christ, der du Mensch</v>
      </c>
      <c r="J113" t="str">
        <v>RE1755-062</v>
      </c>
      <c r="K113" t="str">
        <v>Bin ich allein ein Fremdling</v>
      </c>
      <c r="M113" t="str">
        <v>SP1692-062</v>
      </c>
      <c r="N113" t="str">
        <v>Ach HErr / wie sind menr Feind so viel.</v>
      </c>
      <c r="P113" t="str">
        <v>WE1803-056</v>
      </c>
      <c r="Q113" t="str">
        <v>Der Heilgen Leben</v>
      </c>
      <c r="S113" t="str">
        <v>ZI1785-051</v>
      </c>
      <c r="T113" t="str">
        <v>Tief anbetend, tief im Staube</v>
      </c>
    </row>
    <row r="114" spans="1:20" x14ac:dyDescent="0.25">
      <c r="A114" t="str">
        <v>AP1832-053</v>
      </c>
      <c r="B114" t="str">
        <v>Erheb' uns zu dir</v>
      </c>
      <c r="D114" t="str">
        <v>HA1608-063</v>
      </c>
      <c r="E114" t="str">
        <v>Was mein Gott will, das gscheh' allzeit</v>
      </c>
      <c r="G114" t="str">
        <v>KI1803-062</v>
      </c>
      <c r="H114" t="str">
        <v>Gepriesen sey Gott dein Erbarmen</v>
      </c>
      <c r="J114" t="str">
        <v>RE1755-063</v>
      </c>
      <c r="K114" t="str">
        <v>Bist du nicht, Jesus, Gottes Sohn</v>
      </c>
      <c r="M114" t="str">
        <v>SP1692-063</v>
      </c>
      <c r="N114" t="str">
        <v>Ach Gott wie lang vergissest mein.</v>
      </c>
      <c r="P114" t="str">
        <v>WE1803-057</v>
      </c>
      <c r="Q114" t="str">
        <v>Der Herr ist mein getreuer Hirt</v>
      </c>
      <c r="S114" t="str">
        <v>ZI1785-052</v>
      </c>
      <c r="T114" t="str">
        <v>Erheb, erheb, o meine Seele</v>
      </c>
    </row>
    <row r="115" spans="1:20" x14ac:dyDescent="0.25">
      <c r="A115" t="str">
        <v>AP1832-054</v>
      </c>
      <c r="B115" t="str">
        <v>Erkühnt sich schon der Gleissner Mund</v>
      </c>
      <c r="D115" t="str">
        <v>HA1608-064</v>
      </c>
      <c r="E115" t="str">
        <v>Warumb betrübst du dich, mein Herz</v>
      </c>
      <c r="G115" t="str">
        <v>KI1803-063</v>
      </c>
      <c r="H115" t="str">
        <v>Glaubet, glaubet, er ist das</v>
      </c>
      <c r="J115" t="str">
        <v>RE1755-064</v>
      </c>
      <c r="K115" t="str">
        <v>Blicke meine Seele an</v>
      </c>
      <c r="M115" t="str">
        <v>SP1692-064</v>
      </c>
      <c r="N115" t="str">
        <v>Es spricht der Unweisen Mund wohl.</v>
      </c>
      <c r="P115" t="str">
        <v>WE1803-058a</v>
      </c>
      <c r="Q115" t="str">
        <v>Die Nacht ist vor der Thür</v>
      </c>
      <c r="S115" t="str">
        <v>ZI1785-053</v>
      </c>
      <c r="T115" t="str">
        <v>Es war noch keine Zeit</v>
      </c>
    </row>
    <row r="116" spans="1:20" x14ac:dyDescent="0.25">
      <c r="A116" t="str">
        <v>AP1832-055</v>
      </c>
      <c r="B116" t="str">
        <v>Erschienen ist der Siegestag</v>
      </c>
      <c r="D116" t="str">
        <v>HA1608-065</v>
      </c>
      <c r="E116" t="str">
        <v>O Herre Gott, dein Göttlich Wort</v>
      </c>
      <c r="G116" t="str">
        <v>KI1803-064</v>
      </c>
      <c r="H116" t="str">
        <v>Gott der Vater, wohn' uns bey</v>
      </c>
      <c r="J116" t="str">
        <v>RE1755-065</v>
      </c>
      <c r="K116" t="str">
        <v>Brunnquell aller Güter</v>
      </c>
      <c r="M116" t="str">
        <v>SP1692-065</v>
      </c>
      <c r="N116" t="str">
        <v>Hilff Gott wie geht es immer zu.</v>
      </c>
      <c r="P116" t="str">
        <v>WE1803-058b</v>
      </c>
      <c r="Q116" t="str">
        <v>[Die Nacht ist vor der Thür] Auf eine andere Art</v>
      </c>
      <c r="S116" t="str">
        <v>ZI1785-054</v>
      </c>
      <c r="T116" t="str">
        <v>Die Himmel rühmen des Ewigen Ehre</v>
      </c>
    </row>
    <row r="117" spans="1:20" x14ac:dyDescent="0.25">
      <c r="A117" t="str">
        <v>AP1832-056a</v>
      </c>
      <c r="B117" t="str">
        <v>Es jauchze Gott, und preise</v>
      </c>
      <c r="D117" t="str">
        <v>HA1608-066</v>
      </c>
      <c r="E117" t="str">
        <v>Ich danck dir lieber Herre</v>
      </c>
      <c r="G117" t="str">
        <v>KI1803-065</v>
      </c>
      <c r="H117" t="str">
        <v>Gott des Himmels und der Erden</v>
      </c>
      <c r="J117" t="str">
        <v>RE1755-066</v>
      </c>
      <c r="K117" t="str">
        <v>Christe, der du bist Tag und Licht</v>
      </c>
      <c r="M117" t="str">
        <v>SP1692-066</v>
      </c>
      <c r="N117" t="str">
        <v>Der HErr ist mein getreuer Hirt.</v>
      </c>
      <c r="P117" t="str">
        <v>WE1803-058c</v>
      </c>
      <c r="Q117" t="str">
        <v>[Die Nacht ist vor der Thür] Noch auf eine andere Art</v>
      </c>
      <c r="S117" t="str">
        <v>ZI1785-055a</v>
      </c>
      <c r="T117" t="str">
        <v>Wenn wir unsern Lauf vollenden [Melodie a]</v>
      </c>
    </row>
    <row r="118" spans="1:20" x14ac:dyDescent="0.25">
      <c r="A118" t="str">
        <v>AP1832-056b</v>
      </c>
      <c r="B118" t="str">
        <v>Es jauchze Gott, und preise</v>
      </c>
      <c r="D118" t="str">
        <v>HA1608-067</v>
      </c>
      <c r="E118" t="str">
        <v>Christe der du bist der helle Tag</v>
      </c>
      <c r="G118" t="str">
        <v>KI1803-066</v>
      </c>
      <c r="H118" t="str">
        <v>Gott! ihr Menschen</v>
      </c>
      <c r="J118" t="str">
        <v>RE1755-067</v>
      </c>
      <c r="K118" t="str">
        <v>Christe, mein Leben, mein Hoffen</v>
      </c>
      <c r="M118" t="str">
        <v>SP1692-067</v>
      </c>
      <c r="N118" t="str">
        <v>In dich hab ich gehoffet HErr.</v>
      </c>
      <c r="P118" t="str">
        <v>WE1803-059</v>
      </c>
      <c r="Q118" t="str">
        <v>Der Wollust Reiz zu</v>
      </c>
      <c r="S118" t="str">
        <v>ZI1785-055b</v>
      </c>
      <c r="T118" t="str">
        <v>Wenn wir unsern Lauf vollenden [Melodie b]</v>
      </c>
    </row>
    <row r="119" spans="1:20" x14ac:dyDescent="0.25">
      <c r="A119" t="str">
        <v>AP1832-057</v>
      </c>
      <c r="B119" t="str">
        <v>Es wolle Gott uns gnädig seyn</v>
      </c>
      <c r="D119" t="str">
        <v>HA1608-068</v>
      </c>
      <c r="E119" t="str">
        <v>Singen wir auß hertzen=grund</v>
      </c>
      <c r="G119" t="str">
        <v>KI1803-067</v>
      </c>
      <c r="H119" t="str">
        <v>Gott sey gelobet und gebenedeyet</v>
      </c>
      <c r="J119" t="str">
        <v>RE1755-068</v>
      </c>
      <c r="K119" t="str">
        <v>Schönster Immanuel, Herzog der</v>
      </c>
      <c r="M119" t="str">
        <v>SP1692-068</v>
      </c>
      <c r="N119" t="str">
        <v>Erzürn dich nicht o frommer Christ.</v>
      </c>
      <c r="P119" t="str">
        <v>WE1803-060a</v>
      </c>
      <c r="Q119" t="str">
        <v>Der Welten Herrscher dir</v>
      </c>
      <c r="S119" t="str">
        <v>ZI1785-055c</v>
      </c>
      <c r="T119" t="str">
        <v>Wenn wir unsern Lauf vollenden [Melodie c]</v>
      </c>
    </row>
    <row r="120" spans="1:20" x14ac:dyDescent="0.25">
      <c r="A120" t="str">
        <v>AP1832-058</v>
      </c>
      <c r="B120" t="str">
        <v>Freue dich, o meine Seele</v>
      </c>
      <c r="G120" t="str">
        <v>KI1803-068</v>
      </c>
      <c r="H120" t="str">
        <v>Gott sey gelobet und gebenedeyet (Zweyte Melodie)</v>
      </c>
      <c r="J120" t="str">
        <v>RE1755-069</v>
      </c>
      <c r="K120" t="str">
        <v>Christus der uns selig macht</v>
      </c>
      <c r="M120" t="str">
        <v>SP1692-069</v>
      </c>
      <c r="N120" t="str">
        <v>Ein feste Burg ist unser Gott.</v>
      </c>
      <c r="P120" t="str">
        <v>WE1803-060b</v>
      </c>
      <c r="Q120" t="str">
        <v>Dich Heiland loben wir</v>
      </c>
      <c r="S120" t="str">
        <v>ZI1785-056</v>
      </c>
      <c r="T120" t="str">
        <v>Aus Erde ward mein Leib erbaut</v>
      </c>
    </row>
    <row r="121" spans="1:20" x14ac:dyDescent="0.25">
      <c r="A121" t="str">
        <v>AP1832-059</v>
      </c>
      <c r="B121" t="str">
        <v xml:space="preserve">Gebeugte Sünder, hört! </v>
      </c>
      <c r="G121" t="str">
        <v>KI1803-069</v>
      </c>
      <c r="H121" t="str">
        <v>Gott welcher das Vermögen</v>
      </c>
      <c r="J121" t="str">
        <v>RE1755-070</v>
      </c>
      <c r="K121" t="str">
        <v>Christ fuhr gen Himmel, was</v>
      </c>
      <c r="M121" t="str">
        <v>SP1692-070</v>
      </c>
      <c r="N121" t="str">
        <v>O Herre Gott begnade mich.</v>
      </c>
      <c r="P121" t="str">
        <v>WE1803-061</v>
      </c>
      <c r="Q121" t="str">
        <v>Dich o Herr zu loben</v>
      </c>
      <c r="S121" t="str">
        <v>ZI1785-057</v>
      </c>
      <c r="T121" t="str">
        <v>Fleuch auf mein Psalm, mein</v>
      </c>
    </row>
    <row r="122" spans="1:20" x14ac:dyDescent="0.25">
      <c r="A122" t="str">
        <v>AP1832-060</v>
      </c>
      <c r="B122" t="str">
        <v>Gedanke, der uns Leben giebt</v>
      </c>
      <c r="G122" t="str">
        <v>KI1803-070</v>
      </c>
      <c r="H122" t="str">
        <v>Herr Gott dich loben wir</v>
      </c>
      <c r="J122" t="str">
        <v>RE1755-071</v>
      </c>
      <c r="K122" t="str">
        <v>Christ ist erstanden, von der</v>
      </c>
      <c r="M122" t="str">
        <v>SP1692-071</v>
      </c>
      <c r="N122" t="str">
        <v>Erbarm dich mein O Herre GOtt.</v>
      </c>
      <c r="P122" t="str">
        <v>WE1803-062a</v>
      </c>
      <c r="Q122" t="str">
        <v>Die Himmel rühmen des Ewigen</v>
      </c>
      <c r="S122" t="str">
        <v>ZI1785-058</v>
      </c>
      <c r="T122" t="str">
        <v>Anbetung, Jubel und Gesang</v>
      </c>
    </row>
    <row r="123" spans="1:20" x14ac:dyDescent="0.25">
      <c r="A123" t="str">
        <v>AP1832-061</v>
      </c>
      <c r="B123" t="str">
        <v>Geist Gottes, komm, wir warten dein</v>
      </c>
      <c r="G123" t="str">
        <v>KI1803-071</v>
      </c>
      <c r="H123" t="str">
        <v>[Vorspiel zu dem nach der vorigen Melodie gehenden Choral: Erwürgt, erwürgt ist er]</v>
      </c>
      <c r="J123" t="str">
        <v>RE1755-072</v>
      </c>
      <c r="K123" t="str">
        <v>Christus der ist mein Leben</v>
      </c>
      <c r="M123" t="str">
        <v>SP1692-072</v>
      </c>
      <c r="N123" t="str">
        <v>Der thorecht spricht: Es ist kein Gott.</v>
      </c>
      <c r="P123" t="str">
        <v>WE1803-062b</v>
      </c>
      <c r="Q123" t="str">
        <v>[Die Himmel rühmen des Ewigen] Auf eine andere Art</v>
      </c>
      <c r="S123" t="str">
        <v>ZI1785-059a</v>
      </c>
      <c r="T123" t="str">
        <v>Lobt unsern Gott mit frölichem Gemüthe</v>
      </c>
    </row>
    <row r="124" spans="1:20" x14ac:dyDescent="0.25">
      <c r="A124" t="str">
        <v>AP1832-062</v>
      </c>
      <c r="B124" t="str">
        <v>Gelobet seyst du Jesu Christ, dass du Mensch</v>
      </c>
      <c r="G124" t="str">
        <v>KI1803-072</v>
      </c>
      <c r="H124" t="str">
        <v>Herr, ich habe misgehandelt</v>
      </c>
      <c r="J124" t="str">
        <v>RE1755-073</v>
      </c>
      <c r="K124" t="str">
        <v>Das Jesulein kan keine Herberg finden</v>
      </c>
      <c r="M124" t="str">
        <v>SP1692-073</v>
      </c>
      <c r="N124" t="str">
        <v>Es woll uns GOtt genädig seyn.</v>
      </c>
      <c r="P124" t="str">
        <v>WE1803-062c</v>
      </c>
      <c r="Q124" t="str">
        <v>[Die Himmel rühmen des Ewigen] Noch auf eine andere Art</v>
      </c>
      <c r="S124" t="str">
        <v>ZI1785-059b</v>
      </c>
      <c r="T124" t="str">
        <v>Was Lobes solln wir dir, o Vater singen</v>
      </c>
    </row>
    <row r="125" spans="1:20" x14ac:dyDescent="0.25">
      <c r="A125" t="str">
        <v>AP1832-063</v>
      </c>
      <c r="B125" t="str">
        <v>Gelobet seyst du Jesu Christ, von aller</v>
      </c>
      <c r="G125" t="str">
        <v>KI1803-073</v>
      </c>
      <c r="H125" t="str">
        <v>Herr Jesu Christ dich zu uns wend</v>
      </c>
      <c r="J125" t="str">
        <v>RE1755-074</v>
      </c>
      <c r="K125" t="str">
        <v>Das ist ein theures Wort, daß Jesus</v>
      </c>
      <c r="M125" t="str">
        <v>SP1692-074</v>
      </c>
      <c r="N125" t="str">
        <v>HErr Gott / ich trau allein auff dich.</v>
      </c>
      <c r="P125" t="str">
        <v>WE1803-063</v>
      </c>
      <c r="Q125" t="str">
        <v>Dies ist der Tage, den</v>
      </c>
      <c r="S125" t="str">
        <v>ZI1785-060</v>
      </c>
      <c r="T125" t="str">
        <v>Gott, deine weise Macht erhält</v>
      </c>
    </row>
    <row r="126" spans="1:20" x14ac:dyDescent="0.25">
      <c r="A126" t="str">
        <v>AP1832-064</v>
      </c>
      <c r="B126" t="str">
        <v>Gepriesen, Gott, sey dein Erbarmen</v>
      </c>
      <c r="G126" t="str">
        <v>KI1803-074</v>
      </c>
      <c r="H126" t="str">
        <v>Herr Jesu Christ, du höchstes Gut</v>
      </c>
      <c r="J126" t="str">
        <v>RE1755-075</v>
      </c>
      <c r="K126" t="str">
        <v>Das ist mir lieb, daß Gott mein Hort</v>
      </c>
      <c r="M126" t="str">
        <v>SP1692-075</v>
      </c>
      <c r="N126" t="str">
        <v>GOtt ist so gut dem Israel.</v>
      </c>
      <c r="P126" t="str">
        <v>WE1803-064</v>
      </c>
      <c r="Q126" t="str">
        <v>Dieß sind die heilgen zehn Gebot</v>
      </c>
      <c r="S126" t="str">
        <v>ZI1785-061</v>
      </c>
      <c r="T126" t="str">
        <v>Gott, ihr Menschen! gab das Leben</v>
      </c>
    </row>
    <row r="127" spans="1:20" x14ac:dyDescent="0.25">
      <c r="A127" t="str">
        <v>AP1832-065</v>
      </c>
      <c r="B127" t="str">
        <v>Getrost und freudig geh ich hin</v>
      </c>
      <c r="G127" t="str">
        <v>KI1803-075</v>
      </c>
      <c r="H127" t="str">
        <v>Herr Jesu Christ meins Lebens Licht</v>
      </c>
      <c r="J127" t="str">
        <v>RE1755-076</v>
      </c>
      <c r="K127" t="str">
        <v>Dein Mittler kömmt, auf blöde</v>
      </c>
      <c r="M127" t="str">
        <v>SP1692-076</v>
      </c>
      <c r="N127" t="str">
        <v>HErr / es sind Heyden in dein Erb.</v>
      </c>
      <c r="P127" t="str">
        <v>WE1803-065a</v>
      </c>
      <c r="Q127" t="str">
        <v>Dir dank ich heute für mein</v>
      </c>
      <c r="S127" t="str">
        <v>ZI1785-062</v>
      </c>
      <c r="T127" t="str">
        <v>O Herr mein Gott durch den ich bin und lebe</v>
      </c>
    </row>
    <row r="128" spans="1:20" x14ac:dyDescent="0.25">
      <c r="A128" t="str">
        <v>AP1832-066</v>
      </c>
      <c r="B128" t="str">
        <v>Glaubet, glaubt, er ist das Leben</v>
      </c>
      <c r="G128" t="str">
        <v>KI1803-076</v>
      </c>
      <c r="H128" t="str">
        <v>Herr! lehre mich, wenn ich der Tugend</v>
      </c>
      <c r="J128" t="str">
        <v>RE1755-077</v>
      </c>
      <c r="K128" t="str">
        <v>Nun laßt uns Gott dem</v>
      </c>
      <c r="M128" t="str">
        <v>SP1692-077</v>
      </c>
      <c r="N128" t="str">
        <v xml:space="preserve">Wer in dem Schutz deß höchsten ist. </v>
      </c>
      <c r="P128" t="str">
        <v>WE1803-065b</v>
      </c>
      <c r="Q128" t="str">
        <v>[Dir dank ich heute für mein] Auf eine andere Art</v>
      </c>
      <c r="S128" t="str">
        <v>ZI1785-063</v>
      </c>
      <c r="T128" t="str">
        <v>Preißt, Menschen, Gott, durch eure</v>
      </c>
    </row>
    <row r="129" spans="1:20" x14ac:dyDescent="0.25">
      <c r="A129" t="str">
        <v>AP1832-067</v>
      </c>
      <c r="B129" t="str">
        <v>Gott der Vater wohn' uns bei</v>
      </c>
      <c r="G129" t="str">
        <v>KI1803-077</v>
      </c>
      <c r="H129" t="str">
        <v>Hier liegt mein Herz vor dir</v>
      </c>
      <c r="J129" t="str">
        <v>RE1755-078</v>
      </c>
      <c r="K129" t="str">
        <v>Der du bist A und O Anfang</v>
      </c>
      <c r="M129" t="str">
        <v>SP1692-078</v>
      </c>
      <c r="N129" t="str">
        <v>Nun lob mein Seel dn Herren.</v>
      </c>
      <c r="P129" t="str">
        <v>WE1803-065c</v>
      </c>
      <c r="Q129" t="str">
        <v>[Dir dank ich heute für mein] Noch auf eine andere Art</v>
      </c>
      <c r="S129" t="str">
        <v>ZI1785-064</v>
      </c>
      <c r="T129" t="str">
        <v>Es jauchze Gott und preise</v>
      </c>
    </row>
    <row r="130" spans="1:20" x14ac:dyDescent="0.25">
      <c r="A130" t="str">
        <v>AP1832-068a</v>
      </c>
      <c r="B130" t="str">
        <v>Gott des Himmels und der Erde</v>
      </c>
      <c r="G130" t="str">
        <v>KI1803-078</v>
      </c>
      <c r="H130" t="str">
        <v>Ich bin ein Christ! mein</v>
      </c>
      <c r="J130" t="str">
        <v>RE1755-079</v>
      </c>
      <c r="K130" t="str">
        <v>Der lieben Sonnen Licht und</v>
      </c>
      <c r="M130" t="str">
        <v>SP1692-079</v>
      </c>
      <c r="N130" t="str">
        <v>Da Israel aus Egypten zog.</v>
      </c>
      <c r="P130" t="str">
        <v>WE1803-066</v>
      </c>
      <c r="Q130" t="str">
        <v>Dir dir, Jehova, will ich</v>
      </c>
      <c r="S130" t="str">
        <v>ZI1785-065a</v>
      </c>
      <c r="T130" t="str">
        <v>Ich hab in Gottes Hertz und Sinn [Melodie a]</v>
      </c>
    </row>
    <row r="131" spans="1:20" x14ac:dyDescent="0.25">
      <c r="A131" t="str">
        <v>AP1832-068b</v>
      </c>
      <c r="B131" t="str">
        <v>Gott des Himmels und der Erde</v>
      </c>
      <c r="G131" t="str">
        <v>KI1803-079</v>
      </c>
      <c r="H131" t="str">
        <v>Ich bin's voll Zuversicht</v>
      </c>
      <c r="J131" t="str">
        <v>RE1755-080</v>
      </c>
      <c r="K131" t="str">
        <v>Der Tag hat sich geneiget</v>
      </c>
      <c r="M131" t="str">
        <v>SP1692-080</v>
      </c>
      <c r="N131" t="str">
        <v>Frölich wollen wir Alleluja singen.</v>
      </c>
      <c r="P131" t="str">
        <v>WE1803-067</v>
      </c>
      <c r="Q131" t="str">
        <v>Du, des sich alle Himmel freuen</v>
      </c>
      <c r="S131" t="str">
        <v>ZI1785-065b</v>
      </c>
      <c r="T131" t="str">
        <v>Ich hab in Gottes Hertz und Sinn [Melodie b]</v>
      </c>
    </row>
    <row r="132" spans="1:20" x14ac:dyDescent="0.25">
      <c r="A132" t="str">
        <v>AP1832-069</v>
      </c>
      <c r="B132" t="str">
        <v>Gott hab ich alles heimgestellt</v>
      </c>
      <c r="G132" t="str">
        <v>KI1803-080</v>
      </c>
      <c r="H132" t="str">
        <v>Ich glaub' an Gott, den Ewigen</v>
      </c>
      <c r="J132" t="str">
        <v>RE1755-081</v>
      </c>
      <c r="K132" t="str">
        <v>Der Tag ist hin: mein Geist</v>
      </c>
      <c r="M132" t="str">
        <v>SP1692-081</v>
      </c>
      <c r="N132" t="str">
        <v>Wär Gott nicht mit uns diese Zeit.</v>
      </c>
      <c r="P132" t="str">
        <v>WE1803-068a</v>
      </c>
      <c r="Q132" t="str">
        <v>Du klagst und fühlest</v>
      </c>
      <c r="S132" t="str">
        <v>ZI1785-066</v>
      </c>
      <c r="T132" t="str">
        <v>Du bist ein Mensch, und Gott hat dir</v>
      </c>
    </row>
    <row r="133" spans="1:20" x14ac:dyDescent="0.25">
      <c r="A133" t="str">
        <v>AP1832-070</v>
      </c>
      <c r="B133" t="str">
        <v>Gott, ihr Menschen, gab das Leben</v>
      </c>
      <c r="G133" t="str">
        <v>KI1803-081</v>
      </c>
      <c r="H133" t="str">
        <v>Ich hab' mein Sach'</v>
      </c>
      <c r="J133" t="str">
        <v>RE1755-082</v>
      </c>
      <c r="K133" t="str">
        <v>Der Weg, den Christus selbst gegangen</v>
      </c>
      <c r="M133" t="str">
        <v>SP1692-082</v>
      </c>
      <c r="N133" t="str">
        <v>Wo GOtt der HErr nicht bey uns hält.</v>
      </c>
      <c r="P133" t="str">
        <v>WE1803-068b</v>
      </c>
      <c r="Q133" t="str">
        <v>[Du klagst und fühlest] Auf eine andere Art</v>
      </c>
      <c r="S133" t="str">
        <v>ZI1785-067a</v>
      </c>
      <c r="T133" t="str">
        <v>Gott lebet noch, ich sorge nicht  [Melodie a]</v>
      </c>
    </row>
    <row r="134" spans="1:20" x14ac:dyDescent="0.25">
      <c r="A134" t="str">
        <v>AP1832-071</v>
      </c>
      <c r="B134" t="str">
        <v>Gott ist getreu!</v>
      </c>
      <c r="G134" t="str">
        <v>KI1803-082</v>
      </c>
      <c r="H134" t="str">
        <v>Ich ruf' zu dir, Herr Jesu Christ</v>
      </c>
      <c r="J134" t="str">
        <v>RE1755-083</v>
      </c>
      <c r="K134" t="str">
        <v>Die Liebe zeigt ohn Heucheley</v>
      </c>
      <c r="M134" t="str">
        <v>SP1692-083</v>
      </c>
      <c r="N134" t="str">
        <v>Wo Tott zum Hauß nicht gibt sein Gunst.</v>
      </c>
      <c r="P134" t="str">
        <v>WE1803-069</v>
      </c>
      <c r="Q134" t="str">
        <v>Du Friedesfürst Herr Jesu</v>
      </c>
      <c r="S134" t="str">
        <v>ZI1785-067b</v>
      </c>
      <c r="T134" t="str">
        <v>Gott lebet noch, ich sorge nicht  [Melodie b]</v>
      </c>
    </row>
    <row r="135" spans="1:20" x14ac:dyDescent="0.25">
      <c r="A135" t="str">
        <v>AP1832-072</v>
      </c>
      <c r="B135" t="str">
        <v>Gott sey gelobet und gebenedeiet, der uns selber</v>
      </c>
      <c r="G135" t="str">
        <v>KI1803-083</v>
      </c>
      <c r="H135" t="str">
        <v>Ich will mein ganzes Herz</v>
      </c>
      <c r="J135" t="str">
        <v>RE1755-084</v>
      </c>
      <c r="K135" t="str">
        <v>Die Nacht ist vor der Thür</v>
      </c>
      <c r="M135" t="str">
        <v>SP1692-084</v>
      </c>
      <c r="N135" t="str">
        <v>Wol dem der in Gottes Forcht steht.</v>
      </c>
      <c r="P135" t="str">
        <v>WE1803-070</v>
      </c>
      <c r="Q135" t="str">
        <v>Du, o schönes Weltgebäude</v>
      </c>
      <c r="S135" t="str">
        <v>ZI1785-068</v>
      </c>
      <c r="T135" t="str">
        <v>Selbst Engel sind gefallen Herr</v>
      </c>
    </row>
    <row r="136" spans="1:20" x14ac:dyDescent="0.25">
      <c r="A136" t="str">
        <v>AP1832-073</v>
      </c>
      <c r="B136" t="str">
        <v>Gott sey gelobet und gebenedeiet, dass er</v>
      </c>
      <c r="G136" t="str">
        <v>KI1803-084</v>
      </c>
      <c r="H136" t="str">
        <v>Jesu meine Freude</v>
      </c>
      <c r="J136" t="str">
        <v>RE1755-085</v>
      </c>
      <c r="K136" t="str">
        <v>Dies ist der Tag der Fröhlichkeit</v>
      </c>
      <c r="M136" t="str">
        <v>SP1692-085</v>
      </c>
      <c r="N136" t="str">
        <v>Aufs tieffer Noth schrey ich zu dir.</v>
      </c>
      <c r="P136" t="str">
        <v>WE1803-071</v>
      </c>
      <c r="Q136" t="str">
        <v>Du bist erhabner Gott</v>
      </c>
      <c r="S136" t="str">
        <v>ZI1785-069</v>
      </c>
      <c r="T136" t="str">
        <v>Ich Gott, dein tief gefallnes Kind</v>
      </c>
    </row>
    <row r="137" spans="1:20" x14ac:dyDescent="0.25">
      <c r="A137" t="str">
        <v>AP1832-074</v>
      </c>
      <c r="B137" t="str">
        <v>Halt im Gedächtnis Jesum Christ</v>
      </c>
      <c r="G137" t="str">
        <v>KI1803-085</v>
      </c>
      <c r="H137" t="str">
        <v>Jesu meines Lebens Leben</v>
      </c>
      <c r="J137" t="str">
        <v>RE1755-086</v>
      </c>
      <c r="K137" t="str">
        <v>Dies sind die heilgen zehn Gebot</v>
      </c>
      <c r="M137" t="str">
        <v>SP1692-086</v>
      </c>
      <c r="N137" t="str">
        <v>Nun sieh / wie fein und lieblich ist.</v>
      </c>
      <c r="P137" t="str">
        <v>WE1803-072</v>
      </c>
      <c r="Q137" t="str">
        <v>Durch Adams Fall ist ganz</v>
      </c>
      <c r="S137" t="str">
        <v>ZI1785-070</v>
      </c>
      <c r="T137" t="str">
        <v>Gott, wie verderbt ist von Natur</v>
      </c>
    </row>
    <row r="138" spans="1:20" x14ac:dyDescent="0.25">
      <c r="A138" t="str">
        <v>AP1832-075</v>
      </c>
      <c r="B138" t="str">
        <v>Herr Gott dich loben wir, dich Gott Vater</v>
      </c>
      <c r="G138" t="str">
        <v>KI1803-086</v>
      </c>
      <c r="H138" t="str">
        <v>Jesus Christus unser Heiland! der den Tod</v>
      </c>
      <c r="J138" t="str">
        <v>RE1755-087</v>
      </c>
      <c r="K138" t="str">
        <v>Du bist ja ganz mein eigen</v>
      </c>
      <c r="M138" t="str">
        <v>SP1692-087</v>
      </c>
      <c r="N138" t="str">
        <v>An Wasserflüssen Babylon.</v>
      </c>
      <c r="P138" t="str">
        <v>WE1803-073</v>
      </c>
      <c r="Q138" t="str">
        <v>Dem neugebohrnen Kindelein</v>
      </c>
      <c r="S138" t="str">
        <v>ZI1785-071a</v>
      </c>
      <c r="T138" t="str">
        <v>Jauchzt Himmel! Erde freue dich [Melodie a]</v>
      </c>
    </row>
    <row r="139" spans="1:20" x14ac:dyDescent="0.25">
      <c r="A139" t="str">
        <v>AP1832-076</v>
      </c>
      <c r="B139" t="str">
        <v>Herr Gott, dich loben wir_ Jehova</v>
      </c>
      <c r="G139" t="str">
        <v>KI1803-087</v>
      </c>
      <c r="H139" t="str">
        <v>Jesus Christus unser Heiland, der von uns</v>
      </c>
      <c r="J139" t="str">
        <v>RE1755-088</v>
      </c>
      <c r="K139" t="str">
        <v>Du bist ja, Jesu, meine Freude</v>
      </c>
      <c r="M139" t="str">
        <v>SP1692-088</v>
      </c>
      <c r="N139" t="str">
        <v>HErr GOtt / der du erforschest mich.</v>
      </c>
      <c r="P139" t="str">
        <v>WE1803-074</v>
      </c>
      <c r="Q139" t="str">
        <v>Einen guten Kampf hab ich</v>
      </c>
      <c r="S139" t="str">
        <v>ZI1785-071b</v>
      </c>
      <c r="T139" t="str">
        <v>Jauchzt Himmel! Erde freue dich [Melodie b]</v>
      </c>
    </row>
    <row r="140" spans="1:20" x14ac:dyDescent="0.25">
      <c r="A140" t="str">
        <v>AP1832-077</v>
      </c>
      <c r="B140" t="str">
        <v>Herr, ich habe missgehandelt</v>
      </c>
      <c r="G140" t="str">
        <v>KI1803-088</v>
      </c>
      <c r="H140" t="str">
        <v>Jesus meine Zuversicht</v>
      </c>
      <c r="J140" t="str">
        <v>RE1755-089</v>
      </c>
      <c r="K140" t="str">
        <v>Du Friedens-Fürst, Herr Jesu</v>
      </c>
      <c r="M140" t="str">
        <v>SP1692-089</v>
      </c>
      <c r="N140" t="str">
        <v>O HErr / wer wird sein Wohnung han.</v>
      </c>
      <c r="P140" t="str">
        <v>WE1803-075</v>
      </c>
      <c r="Q140" t="str">
        <v>Eine feste Burg ist</v>
      </c>
      <c r="S140" t="str">
        <v>ZI1785-072</v>
      </c>
      <c r="T140" t="str">
        <v>Gedancke, der uns Leben giebt</v>
      </c>
    </row>
    <row r="141" spans="1:20" x14ac:dyDescent="0.25">
      <c r="A141" t="str">
        <v>AP1832-078</v>
      </c>
      <c r="B141" t="str">
        <v>Herr Jesu Christ, dein theures Blut</v>
      </c>
      <c r="G141" t="str">
        <v>KI1803-089</v>
      </c>
      <c r="H141" t="str">
        <v>In allen meinen Thaten</v>
      </c>
      <c r="J141" t="str">
        <v>RE1755-090</v>
      </c>
      <c r="K141" t="str">
        <v>Du Geist des Herrn, der du von Gott</v>
      </c>
      <c r="M141" t="str">
        <v>SP1692-090</v>
      </c>
      <c r="N141" t="str">
        <v>Hilff Gott wie geht es immer zu.</v>
      </c>
      <c r="P141" t="str">
        <v>WE1803-076</v>
      </c>
      <c r="Q141" t="str">
        <v>Ein Kind, ein Sohn ist uns</v>
      </c>
      <c r="S141" t="str">
        <v>ZI1785-073</v>
      </c>
      <c r="T141" t="str">
        <v>Durch Adams Sünde kam der Tod</v>
      </c>
    </row>
    <row r="142" spans="1:20" x14ac:dyDescent="0.25">
      <c r="A142" t="str">
        <v>AP1832-079a</v>
      </c>
      <c r="B142" t="str">
        <v>Herr Jesu Christ, dich zu uns wend</v>
      </c>
      <c r="G142" t="str">
        <v>KI1803-090</v>
      </c>
      <c r="H142" t="str">
        <v>Kommt her zu mir, spricht</v>
      </c>
      <c r="J142" t="str">
        <v>RE1755-091</v>
      </c>
      <c r="K142" t="str">
        <v>Du liebe Unschuld du</v>
      </c>
      <c r="M142" t="str">
        <v>SP1692-091</v>
      </c>
      <c r="N142" t="str">
        <v>Der HErr sprach in seim höchsten Thron.</v>
      </c>
      <c r="P142" t="str">
        <v>WE1803-077</v>
      </c>
      <c r="Q142" t="str">
        <v>Ein Lamm geht hin und</v>
      </c>
      <c r="S142" t="str">
        <v>ZI1785-074</v>
      </c>
      <c r="T142" t="str">
        <v>Rühmt, Christen, euren Gott</v>
      </c>
    </row>
    <row r="143" spans="1:20" x14ac:dyDescent="0.25">
      <c r="A143" t="str">
        <v>AP1832-079b</v>
      </c>
      <c r="B143" t="str">
        <v>Herr Jesu Christ dich zu uns wend</v>
      </c>
      <c r="G143" t="str">
        <v>KI1803-091</v>
      </c>
      <c r="H143" t="str">
        <v>Komm heiliger Geist, Herre Gott</v>
      </c>
      <c r="J143" t="str">
        <v>RE1755-092</v>
      </c>
      <c r="K143" t="str">
        <v>Du, meine Seele, singe</v>
      </c>
      <c r="M143" t="str">
        <v>SP1692-092</v>
      </c>
      <c r="N143" t="str">
        <v>Lobt GOtt in seinem Heiligthumb.</v>
      </c>
      <c r="P143" t="str">
        <v>WE1803-078</v>
      </c>
      <c r="Q143" t="str">
        <v>Erhalt uns, Herr, bey deinem Wort</v>
      </c>
      <c r="S143" t="str">
        <v>ZI1785-075</v>
      </c>
      <c r="T143" t="str">
        <v>Jesus ist gekommen</v>
      </c>
    </row>
    <row r="144" spans="1:20" x14ac:dyDescent="0.25">
      <c r="A144" t="str">
        <v>AP1832-080a</v>
      </c>
      <c r="B144" t="str">
        <v>Herr Jesu Christ, du höchstes Gut</v>
      </c>
      <c r="G144" t="str">
        <v>KI1803-092</v>
      </c>
      <c r="H144" t="str">
        <v>Liebster Jesu, wir sind hier</v>
      </c>
      <c r="J144" t="str">
        <v>RE1755-093</v>
      </c>
      <c r="K144" t="str">
        <v>Ehr und Danck sey dir gesungen</v>
      </c>
      <c r="M144" t="str">
        <v>SP1692-093</v>
      </c>
      <c r="N144" t="str">
        <v>HErr GOtt dich loben wir.</v>
      </c>
      <c r="P144" t="str">
        <v>WE1803-079</v>
      </c>
      <c r="Q144" t="str">
        <v>Erhebt den Herrn, ihr Frommen</v>
      </c>
      <c r="S144" t="str">
        <v>ZI1785-076a</v>
      </c>
      <c r="T144" t="str">
        <v>Des Ewigen und der Sterblichen Sohn [Melodie a]</v>
      </c>
    </row>
    <row r="145" spans="1:20" x14ac:dyDescent="0.25">
      <c r="A145" t="str">
        <v>AP1832-080b</v>
      </c>
      <c r="B145" t="str">
        <v>Herr Jesu Christ, du höchstes Gut</v>
      </c>
      <c r="G145" t="str">
        <v>KI1803-093a</v>
      </c>
      <c r="H145" t="str">
        <v>Litaney. Ewiger! erbarme</v>
      </c>
      <c r="J145" t="str">
        <v>RE1755-094</v>
      </c>
      <c r="K145" t="str">
        <v>Ein Kindelein so löbelich</v>
      </c>
      <c r="M145" t="str">
        <v>SP1692-094</v>
      </c>
      <c r="N145" t="str">
        <v>Nun freut euch lieben Christen gmein.</v>
      </c>
      <c r="P145" t="str">
        <v>WE1803-080</v>
      </c>
      <c r="Q145" t="str">
        <v>Erbarm dich mein o Herre Gott</v>
      </c>
      <c r="S145" t="str">
        <v>ZI1785-076b</v>
      </c>
      <c r="T145" t="str">
        <v>Des Ewigen und der Sterblichen Sohn [Melodie b]</v>
      </c>
    </row>
    <row r="146" spans="1:20" x14ac:dyDescent="0.25">
      <c r="A146" t="str">
        <v>AP1832-081</v>
      </c>
      <c r="B146" t="str">
        <v>Herr, lehre mich, wenn ich der Tugend diene</v>
      </c>
      <c r="G146" t="str">
        <v>KI1803-093b</v>
      </c>
      <c r="H146" t="str">
        <v>Litaney. Ewiger! erbarme</v>
      </c>
      <c r="J146" t="str">
        <v>RE1755-095</v>
      </c>
      <c r="K146" t="str">
        <v>Ein Kind gebohrn zu Bethlehem</v>
      </c>
      <c r="M146" t="str">
        <v>SP1692-095</v>
      </c>
      <c r="N146" t="str">
        <v>Es ist das Heyl uns kommen her.</v>
      </c>
      <c r="P146" t="str">
        <v>WE1803-081</v>
      </c>
      <c r="Q146" t="str">
        <v>Erinnre dich, mein Geist erfreut</v>
      </c>
      <c r="S146" t="str">
        <v>ZI1785-077</v>
      </c>
      <c r="T146" t="str">
        <v>Wie liebt uns Gott so väterlich</v>
      </c>
    </row>
    <row r="147" spans="1:20" x14ac:dyDescent="0.25">
      <c r="A147" t="str">
        <v>AP1832-082</v>
      </c>
      <c r="B147" t="str">
        <v>Hier legt mein Herz vor dir sich nieder</v>
      </c>
      <c r="G147" t="str">
        <v>KI1803-094</v>
      </c>
      <c r="H147" t="str">
        <v>Lobsinget dem Herrn, dem gnädigen</v>
      </c>
      <c r="J147" t="str">
        <v>RE1755-096</v>
      </c>
      <c r="K147" t="str">
        <v>Ein Würmlein bin ich arm und klein</v>
      </c>
      <c r="M147" t="str">
        <v>SP1692-096</v>
      </c>
      <c r="N147" t="str">
        <v>Durch Adams Fall ist gantz verderbt.</v>
      </c>
      <c r="P147" t="str">
        <v>WE1803-082</v>
      </c>
      <c r="Q147" t="str">
        <v>ermuntre dich mein schwacher Geist</v>
      </c>
      <c r="S147" t="str">
        <v>ZI1785-078a</v>
      </c>
      <c r="T147" t="str">
        <v>Frölich laßt uns Gott lobsingen [Melodie a]</v>
      </c>
    </row>
    <row r="148" spans="1:20" x14ac:dyDescent="0.25">
      <c r="A148" t="str">
        <v>AP1832-083</v>
      </c>
      <c r="B148" t="str">
        <v>Ja, Christus ist mein Leben</v>
      </c>
      <c r="G148" t="str">
        <v>KI1803-095</v>
      </c>
      <c r="H148" t="str">
        <v>Lobsinget dem Höchsten,</v>
      </c>
      <c r="J148" t="str">
        <v>RE1755-097</v>
      </c>
      <c r="K148" t="str">
        <v>Ein Lämmlein geht und trägt</v>
      </c>
      <c r="M148" t="str">
        <v>SP1692-097</v>
      </c>
      <c r="N148" t="str">
        <v>Mag ich Unglück nicht widerstahn.</v>
      </c>
      <c r="P148" t="str">
        <v>WE1803-083</v>
      </c>
      <c r="Q148" t="str">
        <v>Erschienen ist der herrlich Tag</v>
      </c>
      <c r="S148" t="str">
        <v>ZI1785-078b</v>
      </c>
      <c r="T148" t="str">
        <v>Frölich laßt uns Gott lobsingen [Melodie b]</v>
      </c>
    </row>
    <row r="149" spans="1:20" x14ac:dyDescent="0.25">
      <c r="A149" t="str">
        <v>AP1832-084</v>
      </c>
      <c r="B149" t="str">
        <v>Ich bin ein Christ</v>
      </c>
      <c r="G149" t="str">
        <v>KI1803-096</v>
      </c>
      <c r="H149" t="str">
        <v>Lobt Gott ihr Christen all' zugleich</v>
      </c>
      <c r="J149" t="str">
        <v>RE1755-098</v>
      </c>
      <c r="K149" t="str">
        <v>Ein's Christen-Herz sehnt sich</v>
      </c>
      <c r="M149" t="str">
        <v>SP1692-098</v>
      </c>
      <c r="N149" t="str">
        <v>Ich ruff zu dir HErr JEsu Christ.</v>
      </c>
      <c r="P149" t="str">
        <v>WE1803-084</v>
      </c>
      <c r="Q149" t="str">
        <v xml:space="preserve">Es ist das Heil uns kommen </v>
      </c>
      <c r="S149" t="str">
        <v>ZI1785-078c</v>
      </c>
      <c r="T149" t="str">
        <v>Frölich laßt uns Gott lobsingen [Melodie c]</v>
      </c>
    </row>
    <row r="150" spans="1:20" x14ac:dyDescent="0.25">
      <c r="A150" t="str">
        <v>AP1832-085a</v>
      </c>
      <c r="B150" t="str">
        <v>Ich bin's voll Zuversicht</v>
      </c>
      <c r="G150" t="str">
        <v>KI1803-097</v>
      </c>
      <c r="H150" t="str">
        <v>Lobt unsern Gott mit</v>
      </c>
      <c r="J150" t="str">
        <v>RE1755-099</v>
      </c>
      <c r="K150" t="str">
        <v>Eins ist Noth! ach Herr!</v>
      </c>
      <c r="M150" t="str">
        <v>SP1692-099</v>
      </c>
      <c r="N150" t="str">
        <v>HErr Christ der einig Gotts Sohn.</v>
      </c>
      <c r="P150" t="str">
        <v>WE1803-085</v>
      </c>
      <c r="Q150" t="str">
        <v>Es ist genug! So nimm</v>
      </c>
      <c r="S150" t="str">
        <v>ZI1785-079a</v>
      </c>
      <c r="T150" t="str">
        <v>Von Furcht dahin gerissen [Melodie a]</v>
      </c>
    </row>
    <row r="151" spans="1:20" x14ac:dyDescent="0.25">
      <c r="A151" t="str">
        <v>AP1832-085b</v>
      </c>
      <c r="B151" t="str">
        <v>Ich bin's voll Zuversicht</v>
      </c>
      <c r="G151" t="str">
        <v>KI1803-098</v>
      </c>
      <c r="H151" t="str">
        <v>Mache dich mein Geist bereit,</v>
      </c>
      <c r="J151" t="str">
        <v>RE1755-100</v>
      </c>
      <c r="K151" t="str">
        <v>Entbinde mich mein Gott</v>
      </c>
      <c r="M151" t="str">
        <v>SP1692-100</v>
      </c>
      <c r="N151" t="str">
        <v xml:space="preserve">Allein zu dir HErr JEsu Christ. </v>
      </c>
      <c r="P151" t="str">
        <v>WE1803-086</v>
      </c>
      <c r="Q151" t="str">
        <v>Es ist gewißlich an der Zeit</v>
      </c>
      <c r="S151" t="str">
        <v>ZI1785-079b</v>
      </c>
      <c r="T151" t="str">
        <v>Von Furcht dahin gerissen [Melodie b]</v>
      </c>
    </row>
    <row r="152" spans="1:20" x14ac:dyDescent="0.25">
      <c r="A152" t="str">
        <v>AP1832-086</v>
      </c>
      <c r="B152" t="str">
        <v>Ich glaub an Gott, den Einigen</v>
      </c>
      <c r="G152" t="str">
        <v>KI1803-099</v>
      </c>
      <c r="H152" t="str">
        <v>Mach's mit mir Gott nach deiner Güte,</v>
      </c>
      <c r="J152" t="str">
        <v>RE1755-101</v>
      </c>
      <c r="K152" t="str">
        <v>Erhabne Majestät! an</v>
      </c>
      <c r="M152" t="str">
        <v>SP1692-101</v>
      </c>
      <c r="N152" t="str">
        <v>Kompt her zu mir spricht Gottes Sohn.</v>
      </c>
      <c r="P152" t="str">
        <v>WE1803-087</v>
      </c>
      <c r="Q152" t="str">
        <v>Es spricht der Unweisen Mund</v>
      </c>
      <c r="S152" t="str">
        <v>ZI1785-080</v>
      </c>
      <c r="T152" t="str">
        <v>Das Heil ist da! auf</v>
      </c>
    </row>
    <row r="153" spans="1:20" x14ac:dyDescent="0.25">
      <c r="A153" t="str">
        <v>AP1832-087</v>
      </c>
      <c r="B153" t="str">
        <v>Ich komme, Herr, mein Gott zu dir</v>
      </c>
      <c r="G153" t="str">
        <v>KI1803-100</v>
      </c>
      <c r="H153" t="str">
        <v>Mein Heiland nimmt die Sünder an,</v>
      </c>
      <c r="J153" t="str">
        <v>RE1755-102a</v>
      </c>
      <c r="K153" t="str">
        <v>Erhalt uns, Herr, bey deinem Wort</v>
      </c>
      <c r="M153" t="str">
        <v>SP1692-102</v>
      </c>
      <c r="N153" t="str">
        <v>Warumb betrübst du dich mein Hertz.</v>
      </c>
      <c r="P153" t="str">
        <v>WE1803-088</v>
      </c>
      <c r="Q153" t="str">
        <v>Es stehn vor Gottes Throne</v>
      </c>
      <c r="S153" t="str">
        <v>ZI1785-081</v>
      </c>
      <c r="T153" t="str">
        <v>Seht, welch ein Mensch! wie lag so schwer</v>
      </c>
    </row>
    <row r="154" spans="1:20" x14ac:dyDescent="0.25">
      <c r="A154" t="str">
        <v>AP1832-088</v>
      </c>
      <c r="B154" t="str">
        <v>Ich ruf zu dir, Herr Jesu Christ</v>
      </c>
      <c r="G154" t="str">
        <v>KI1803-101</v>
      </c>
      <c r="H154" t="str">
        <v>Mein Leben ist ein Prüfungs-Stand</v>
      </c>
      <c r="J154" t="str">
        <v>RE1755-102b</v>
      </c>
      <c r="K154" t="str">
        <v>Verleih' uns</v>
      </c>
      <c r="M154" t="str">
        <v>SP1692-103</v>
      </c>
      <c r="N154" t="str">
        <v>Wann wir in höchsten Nöthen seyn.</v>
      </c>
      <c r="P154" t="str">
        <v>WE1803-089</v>
      </c>
      <c r="Q154" t="str">
        <v>Es woll' uns Gott gnädig</v>
      </c>
      <c r="S154" t="str">
        <v>ZI1785-082a</v>
      </c>
      <c r="T154" t="str">
        <v>Seele, komm zum Golgatha [Melodie a]</v>
      </c>
    </row>
    <row r="155" spans="1:20" x14ac:dyDescent="0.25">
      <c r="A155" t="str">
        <v>AP1832-089</v>
      </c>
      <c r="B155" t="str">
        <v>Ich Staub vom Staube</v>
      </c>
      <c r="G155" t="str">
        <v>KI1803-102</v>
      </c>
      <c r="H155" t="str">
        <v>Mit Fried und Freud ich fahr</v>
      </c>
      <c r="J155" t="str">
        <v>RE1755-103</v>
      </c>
      <c r="K155" t="str">
        <v>Erleucht mich, Herr, mein Licht</v>
      </c>
      <c r="M155" t="str">
        <v>SP1692-104</v>
      </c>
      <c r="N155" t="str">
        <v>Meinen Jesum laß ich nicht.</v>
      </c>
      <c r="P155" t="str">
        <v>WE1803-090</v>
      </c>
      <c r="Q155" t="str">
        <v>Freut euch ihr Christen alle</v>
      </c>
      <c r="S155" t="str">
        <v>ZI1785-082b</v>
      </c>
      <c r="T155" t="str">
        <v>Seele, komm zum Golgatha [Melodie b]</v>
      </c>
    </row>
    <row r="156" spans="1:20" x14ac:dyDescent="0.25">
      <c r="A156" t="str">
        <v>AP1832-090</v>
      </c>
      <c r="B156" t="str">
        <v>Ich will mein ganzes Herz</v>
      </c>
      <c r="G156" t="str">
        <v>KI1803-103</v>
      </c>
      <c r="H156" t="str">
        <v>Mitten wir im Leben sind</v>
      </c>
      <c r="J156" t="str">
        <v>RE1755-104</v>
      </c>
      <c r="K156" t="str">
        <v>Ermuntre dich, Herz, Muth und Sinn</v>
      </c>
      <c r="M156" t="str">
        <v>SP1692-105</v>
      </c>
      <c r="N156" t="str">
        <v>JEsu meine Freude.</v>
      </c>
      <c r="P156" t="str">
        <v>WE1803-091</v>
      </c>
      <c r="Q156" t="str">
        <v>Freu dich sehr, o meine Seele</v>
      </c>
      <c r="S156" t="str">
        <v>ZI1785-083</v>
      </c>
      <c r="T156" t="str">
        <v>Um Gnade für die Sünder fleht</v>
      </c>
    </row>
    <row r="157" spans="1:20" x14ac:dyDescent="0.25">
      <c r="A157" t="str">
        <v>AP1832-091</v>
      </c>
      <c r="B157" t="str">
        <v>Jesu meine Freude</v>
      </c>
      <c r="G157" t="str">
        <v>KI1803-104a</v>
      </c>
      <c r="H157" t="str">
        <v xml:space="preserve">Nie will ich dem zu schaden; </v>
      </c>
      <c r="J157" t="str">
        <v>RE1755-105</v>
      </c>
      <c r="K157" t="str">
        <v>Erwach, o Mensch, erwache</v>
      </c>
      <c r="M157" t="str">
        <v>SP1692-106</v>
      </c>
      <c r="N157" t="str">
        <v>JEsu / der du meine Seele.</v>
      </c>
      <c r="P157" t="str">
        <v>WE1803-092</v>
      </c>
      <c r="Q157" t="str">
        <v>Gelobet sey der Herr, der Gott</v>
      </c>
      <c r="S157" t="str">
        <v>ZI1785-084</v>
      </c>
      <c r="T157" t="str">
        <v>Bereite dich, o Christ, wir gehen</v>
      </c>
    </row>
    <row r="158" spans="1:20" x14ac:dyDescent="0.25">
      <c r="A158" t="str">
        <v>AP1832-092a</v>
      </c>
      <c r="B158" t="str">
        <v>Jesu meines Lebens Leben</v>
      </c>
      <c r="G158" t="str">
        <v>KI1803-104b</v>
      </c>
      <c r="H158" t="str">
        <v xml:space="preserve">Nie will ich dem zu schaden; </v>
      </c>
      <c r="J158" t="str">
        <v>RE1755-106</v>
      </c>
      <c r="K158" t="str">
        <v>Es spricht der unweisen Mund</v>
      </c>
      <c r="M158" t="str">
        <v>SP1692-107</v>
      </c>
      <c r="N158" t="str">
        <v>Ach Gott und HErr.</v>
      </c>
      <c r="P158" t="str">
        <v>WE1803-093</v>
      </c>
      <c r="Q158" t="str">
        <v>Gelobet seyst du Jesus Christ</v>
      </c>
      <c r="S158" t="str">
        <v>ZI1785-085</v>
      </c>
      <c r="T158" t="str">
        <v>Die Sonne stand verfinstert</v>
      </c>
    </row>
    <row r="159" spans="1:20" x14ac:dyDescent="0.25">
      <c r="A159" t="str">
        <v>AP1832-092b</v>
      </c>
      <c r="B159" t="str">
        <v>Jesu meines Lebens Leben</v>
      </c>
      <c r="G159" t="str">
        <v>KI1803-105</v>
      </c>
      <c r="H159" t="str">
        <v>Nun bitten wir den heil'gen Geist</v>
      </c>
      <c r="J159" t="str">
        <v>RE1755-107</v>
      </c>
      <c r="K159" t="str">
        <v>Ew'ge Weißheit, Jesu Christ</v>
      </c>
      <c r="M159" t="str">
        <v>SP1692-108</v>
      </c>
      <c r="N159" t="str">
        <v>Weltlich Ehr und zeitlich Gut.</v>
      </c>
      <c r="P159" t="str">
        <v>WE1803-094a</v>
      </c>
      <c r="Q159" t="str">
        <v>Gewonnen gewonnen der Satanas lieget</v>
      </c>
      <c r="S159" t="str">
        <v>ZI1785-086</v>
      </c>
      <c r="T159" t="str">
        <v>O Lamm Gottes unschuldig</v>
      </c>
    </row>
    <row r="160" spans="1:20" x14ac:dyDescent="0.25">
      <c r="A160" t="str">
        <v>AP1832-093</v>
      </c>
      <c r="B160" t="str">
        <v>Jesus Christus unser Heiland, der den Tod</v>
      </c>
      <c r="G160" t="str">
        <v>KI1803-106</v>
      </c>
      <c r="H160" t="str">
        <v>Nun danket alle Gott,</v>
      </c>
      <c r="J160" t="str">
        <v>RE1755-108</v>
      </c>
      <c r="K160" t="str">
        <v>Fahre fort, fare fort, Zion</v>
      </c>
      <c r="M160" t="str">
        <v>SP1692-109</v>
      </c>
      <c r="N160" t="str">
        <v>Hastu dann Jesu dein Angesicht gäntzlich verborgen.</v>
      </c>
      <c r="P160" t="str">
        <v>WE1803-094b</v>
      </c>
      <c r="Q160" t="str">
        <v>[Gewonnen gewonnen der Satanas lieget] Auf eine andere Art</v>
      </c>
      <c r="S160" t="str">
        <v>ZI1785-087</v>
      </c>
      <c r="T160" t="str">
        <v>Christe, du Lamm Gottes</v>
      </c>
    </row>
    <row r="161" spans="1:20" x14ac:dyDescent="0.25">
      <c r="A161" t="str">
        <v>AP1832-094</v>
      </c>
      <c r="B161" t="str">
        <v>Jesus Christus hat sein Leben</v>
      </c>
      <c r="G161" t="str">
        <v>KI1803-107</v>
      </c>
      <c r="H161" t="str">
        <v>Nun freut euch lieben Christen g'mein</v>
      </c>
      <c r="J161" t="str">
        <v>RE1755-109</v>
      </c>
      <c r="K161" t="str">
        <v>Folget mir, ruft uns das Leben</v>
      </c>
      <c r="M161" t="str">
        <v>SP1692-110</v>
      </c>
      <c r="N161" t="str">
        <v>Wer nur den lieben Gott läßt walten.</v>
      </c>
      <c r="P161" t="str">
        <v>WE1803-094c</v>
      </c>
      <c r="Q161" t="str">
        <v>[Gewonnen gewonnen der Satanas lieget] Auf eine andere Art</v>
      </c>
      <c r="S161" t="str">
        <v>ZI1785-088</v>
      </c>
      <c r="T161" t="str">
        <v>Deine heilige Geburt</v>
      </c>
    </row>
    <row r="162" spans="1:20" x14ac:dyDescent="0.25">
      <c r="A162" t="str">
        <v>AP1832-095a</v>
      </c>
      <c r="B162" t="str">
        <v>Jesus meine Zuversicht</v>
      </c>
      <c r="G162" t="str">
        <v>KI1803-108a</v>
      </c>
      <c r="H162" t="str">
        <v>Nun laßt zu Gott uns treten,</v>
      </c>
      <c r="J162" t="str">
        <v>RE1755-110</v>
      </c>
      <c r="K162" t="str">
        <v>Freuet euch, ihr Christen alle</v>
      </c>
      <c r="M162" t="str">
        <v>SP1692-111</v>
      </c>
      <c r="N162" t="str">
        <v>Auff meinen lieben GOTT.</v>
      </c>
      <c r="P162" t="str">
        <v>WE1803-094d</v>
      </c>
      <c r="Q162" t="str">
        <v>[Gewonnen gewonnen der Satanas lieget] Noch auf eine andere Art</v>
      </c>
      <c r="S162" t="str">
        <v>ZI1785-089</v>
      </c>
      <c r="T162" t="str">
        <v>Preis dem Todesüberwinder</v>
      </c>
    </row>
    <row r="163" spans="1:20" x14ac:dyDescent="0.25">
      <c r="A163" t="str">
        <v>AP1832-095b</v>
      </c>
      <c r="B163" t="str">
        <v>Jesus meine Zuversicht</v>
      </c>
      <c r="G163" t="str">
        <v>KI1803-108b</v>
      </c>
      <c r="H163" t="str">
        <v>Nun laßt zu Gott uns treten,</v>
      </c>
      <c r="J163" t="str">
        <v>RE1755-111</v>
      </c>
      <c r="K163" t="str">
        <v>Jesu, meine Freude, meines</v>
      </c>
      <c r="M163" t="str">
        <v>SP1692-112</v>
      </c>
      <c r="N163" t="str">
        <v>Nim von uns HErr du treuer Gott.</v>
      </c>
      <c r="P163" t="str">
        <v>WE1803-095</v>
      </c>
      <c r="Q163" t="str">
        <v>Gläubiges Herze</v>
      </c>
      <c r="S163" t="str">
        <v>ZI1785-090</v>
      </c>
      <c r="T163" t="str">
        <v>Christ ist erstanden</v>
      </c>
    </row>
    <row r="164" spans="1:20" x14ac:dyDescent="0.25">
      <c r="A164" t="str">
        <v>AP1832-095c</v>
      </c>
      <c r="B164" t="str">
        <v>Jesus meine Zuversicht</v>
      </c>
      <c r="G164" t="str">
        <v>KI1803-109</v>
      </c>
      <c r="H164" t="str">
        <v>Nun sich der Tag geendet hat</v>
      </c>
      <c r="J164" t="str">
        <v>RE1755-112</v>
      </c>
      <c r="K164" t="str">
        <v>Frölich soll mein Herze springen</v>
      </c>
      <c r="M164" t="str">
        <v>SP1692-113</v>
      </c>
      <c r="N164" t="str">
        <v>Ohn GOtt muß ich mich aller Freuden massen.</v>
      </c>
      <c r="P164" t="str">
        <v>WE1803-096</v>
      </c>
      <c r="Q164" t="str">
        <v>Gleich wie fein ein Vögelein</v>
      </c>
      <c r="S164" t="str">
        <v>ZI1785-091a</v>
      </c>
      <c r="T164" t="str">
        <v>Jesus Christus, unser Heiland, der den Tod [Melodie a]</v>
      </c>
    </row>
    <row r="165" spans="1:20" x14ac:dyDescent="0.25">
      <c r="A165" t="str">
        <v>AP1832-096</v>
      </c>
      <c r="B165" t="str">
        <v>In allen meinen Thaten</v>
      </c>
      <c r="G165" t="str">
        <v>KI1803-110</v>
      </c>
      <c r="H165" t="str">
        <v>O Ewigkeit du Donnerwort</v>
      </c>
      <c r="J165" t="str">
        <v>RE1755-113</v>
      </c>
      <c r="K165" t="str">
        <v>Frolocket ißt mit Händen</v>
      </c>
      <c r="M165" t="str">
        <v>SP1692-114</v>
      </c>
      <c r="N165" t="str">
        <v>Von Grund des Hertzens mein.</v>
      </c>
      <c r="P165" t="str">
        <v>WE1803-097</v>
      </c>
      <c r="Q165" t="str">
        <v>Gott, deine Gnade sey gepreißt</v>
      </c>
      <c r="S165" t="str">
        <v>ZI1785-091b</v>
      </c>
      <c r="T165" t="str">
        <v>Jesus Christus, unser Heiland, der den Tod [Melodie b]</v>
      </c>
    </row>
    <row r="166" spans="1:20" x14ac:dyDescent="0.25">
      <c r="A166" t="str">
        <v>AP1832-097</v>
      </c>
      <c r="B166" t="str">
        <v>Komm, heiliger Geist, Herre Gott!</v>
      </c>
      <c r="G166" t="str">
        <v>KI1803-111</v>
      </c>
      <c r="H166" t="str">
        <v>O Gott! du milder (frommer) Gott</v>
      </c>
      <c r="J166" t="str">
        <v>RE1755-114</v>
      </c>
      <c r="K166" t="str">
        <v>Becreuzigter, mein Herze sucht</v>
      </c>
      <c r="M166" t="str">
        <v>SP1692-115</v>
      </c>
      <c r="N166" t="str">
        <v>GOtt hat das Evangelium.</v>
      </c>
      <c r="P166" t="str">
        <v>WE1803-098</v>
      </c>
      <c r="Q166" t="str">
        <v>Gott, der da reich ist</v>
      </c>
      <c r="S166" t="str">
        <v>ZI1785-092</v>
      </c>
      <c r="T166" t="str">
        <v>Sey mir o Tag des Herrn gegrüßt</v>
      </c>
    </row>
    <row r="167" spans="1:20" x14ac:dyDescent="0.25">
      <c r="A167" t="str">
        <v>AP1832-098</v>
      </c>
      <c r="B167" t="str">
        <v>Komm heil'ger Geist, Gott, Schöpfer, Herr</v>
      </c>
      <c r="G167" t="str">
        <v>KI1803-112</v>
      </c>
      <c r="H167" t="str">
        <v>[Zu einer zweyten oder Leipziger Melodie]</v>
      </c>
      <c r="J167" t="str">
        <v>RE1755-115</v>
      </c>
      <c r="K167" t="str">
        <v>Bedencke mein, Jehovah</v>
      </c>
      <c r="M167" t="str">
        <v>SP1692-116</v>
      </c>
      <c r="N167" t="str">
        <v>O Herre Gott / dein göttlich Wort.</v>
      </c>
      <c r="P167" t="str">
        <v>WE1803-099</v>
      </c>
      <c r="Q167" t="str">
        <v>Gott der Vater wohn' uns bey</v>
      </c>
      <c r="S167" t="str">
        <v>ZI1785-093</v>
      </c>
      <c r="T167" t="str">
        <v>Auf, auf, mein Hertz! mit Freuden</v>
      </c>
    </row>
    <row r="168" spans="1:20" x14ac:dyDescent="0.25">
      <c r="A168" t="str">
        <v>AP1832-099</v>
      </c>
      <c r="B168" t="str">
        <v>Komm, Schöpfer, komm, o heil'ger Geist!</v>
      </c>
      <c r="G168" t="str">
        <v>KI1803-113</v>
      </c>
      <c r="H168" t="str">
        <v>O großer Gott von Macht</v>
      </c>
      <c r="J168" t="str">
        <v>RE1755-116</v>
      </c>
      <c r="K168" t="str">
        <v>Gelaßenheit, du angenehmer Gast</v>
      </c>
      <c r="M168" t="str">
        <v>SP1692-117</v>
      </c>
      <c r="N168" t="str">
        <v>Ach GOtt thu dich erbarmen.</v>
      </c>
      <c r="P168" t="str">
        <v>WE1803-100</v>
      </c>
      <c r="Q168" t="str">
        <v>Gott des Himmels und der</v>
      </c>
      <c r="S168" t="str">
        <v>ZI1785-094</v>
      </c>
      <c r="T168" t="str">
        <v>Christ fuhr gen Himmel</v>
      </c>
    </row>
    <row r="169" spans="1:20" x14ac:dyDescent="0.25">
      <c r="A169" t="str">
        <v>AP1832-100</v>
      </c>
      <c r="B169" t="str">
        <v>Lasset uns beweinen</v>
      </c>
      <c r="G169" t="str">
        <v>KI1803-114</v>
      </c>
      <c r="H169" t="str">
        <v>O Herr mein Gott! durch den ich bin</v>
      </c>
      <c r="J169" t="str">
        <v>RE1755-117</v>
      </c>
      <c r="K169" t="str">
        <v>Christen erwarten in allerley Fällen</v>
      </c>
      <c r="M169" t="str">
        <v>SP1692-118</v>
      </c>
      <c r="N169" t="str">
        <v>Es ist gewßlich an der Zeit.</v>
      </c>
      <c r="P169" t="str">
        <v>WE1803-101</v>
      </c>
      <c r="Q169" t="str">
        <v>Gottes Sohn ist kommen</v>
      </c>
      <c r="S169" t="str">
        <v>ZI1785-095</v>
      </c>
      <c r="T169" t="str">
        <v>Zeuch uns nach dir: so</v>
      </c>
    </row>
    <row r="170" spans="1:20" x14ac:dyDescent="0.25">
      <c r="A170" t="str">
        <v>AP1832-101</v>
      </c>
      <c r="B170" t="str">
        <v>Lasst Gott uns preisen</v>
      </c>
      <c r="G170" t="str">
        <v>KI1803-115</v>
      </c>
      <c r="H170" t="str">
        <v>O Jesu, du mein</v>
      </c>
      <c r="J170" t="str">
        <v>RE1755-118</v>
      </c>
      <c r="K170" t="str">
        <v>Gelobet seyst du, Jesu Christ</v>
      </c>
      <c r="M170" t="str">
        <v>SP1692-119</v>
      </c>
      <c r="N170" t="str">
        <v>Ihr ieben Christen freut euch nun.</v>
      </c>
      <c r="P170" t="str">
        <v>WE1803-102</v>
      </c>
      <c r="Q170" t="str">
        <v>Gott ist mein Heil, mein</v>
      </c>
      <c r="S170" t="str">
        <v>ZI1785-096</v>
      </c>
      <c r="T170" t="str">
        <v>Nun bitten wir den heilgen Geist</v>
      </c>
    </row>
    <row r="171" spans="1:20" x14ac:dyDescent="0.25">
      <c r="A171" t="str">
        <v>AP1832-102</v>
      </c>
      <c r="B171" t="str">
        <v>Liebster Jesu, wir sind hier</v>
      </c>
      <c r="G171" t="str">
        <v>KI1803-116</v>
      </c>
      <c r="H171" t="str">
        <v>O Lamm Gottes, unschuldig</v>
      </c>
      <c r="J171" t="str">
        <v>RE1755-119</v>
      </c>
      <c r="K171" t="str">
        <v>Herzlich lieb hab ich dich</v>
      </c>
      <c r="M171" t="str">
        <v>SP1692-120</v>
      </c>
      <c r="N171" t="str">
        <v>Sanct Paulus die Corinthier</v>
      </c>
      <c r="P171" t="str">
        <v>WE1803-103a</v>
      </c>
      <c r="Q171" t="str">
        <v>Gott ist mein Lied</v>
      </c>
      <c r="S171" t="str">
        <v>ZI1785-097</v>
      </c>
      <c r="T171" t="str">
        <v>Gott Vater, sende deinen Geist</v>
      </c>
    </row>
    <row r="172" spans="1:20" x14ac:dyDescent="0.25">
      <c r="A172" t="str">
        <v>AP1832-103</v>
      </c>
      <c r="B172" t="str">
        <v>Litaney</v>
      </c>
      <c r="G172" t="str">
        <v>KI1803-117</v>
      </c>
      <c r="H172" t="str">
        <v>O liebster (o herzliebster) Jesu, was hast du</v>
      </c>
      <c r="J172" t="str">
        <v>RE1755-120</v>
      </c>
      <c r="K172" t="str">
        <v>Gib dich zufrieden und sey stille</v>
      </c>
      <c r="M172" t="str">
        <v>SP1692-121</v>
      </c>
      <c r="N172" t="str">
        <v>Ich danck dir lieber Herre.</v>
      </c>
      <c r="P172" t="str">
        <v>WE1803-103b</v>
      </c>
      <c r="Q172" t="str">
        <v>[Gott ist mein Lied] Auf eine andere Art</v>
      </c>
      <c r="S172" t="str">
        <v>ZI1785-098</v>
      </c>
      <c r="T172" t="str">
        <v>Herr, eifr' um deines Namens Ruhm</v>
      </c>
    </row>
    <row r="173" spans="1:20" x14ac:dyDescent="0.25">
      <c r="A173" t="str">
        <v>AP1832-104</v>
      </c>
      <c r="B173" t="str">
        <v>Zweite Litaney</v>
      </c>
      <c r="G173" t="str">
        <v>KI1803-118</v>
      </c>
      <c r="H173" t="str">
        <v>O Traurigkeit! O Herzeleid</v>
      </c>
      <c r="J173" t="str">
        <v>RE1755-121</v>
      </c>
      <c r="K173" t="str">
        <v>Gott! den ich als Liebe kenne</v>
      </c>
      <c r="M173" t="str">
        <v>SP1692-122</v>
      </c>
      <c r="N173" t="str">
        <v>Aus meines Hertzen Grunde.</v>
      </c>
      <c r="P173" t="str">
        <v>WE1803-103c</v>
      </c>
      <c r="Q173" t="str">
        <v>[Gott ist mein Lied] Noch auf eine andere Art</v>
      </c>
      <c r="S173" t="str">
        <v>ZI1785-099</v>
      </c>
      <c r="T173" t="str">
        <v>Dis sind die Rechte, welche Gott</v>
      </c>
    </row>
    <row r="174" spans="1:20" x14ac:dyDescent="0.25">
      <c r="A174" t="str">
        <v>AP1832-105</v>
      </c>
      <c r="B174" t="str">
        <v>Lob, Ehr und Preis dem höchsten Gut</v>
      </c>
      <c r="G174" t="str">
        <v>KI1803-119</v>
      </c>
      <c r="H174" t="str">
        <v>O wie selig seyd ihr doch, ihr Frommen,</v>
      </c>
      <c r="J174" t="str">
        <v>RE1755-122</v>
      </c>
      <c r="K174" t="str">
        <v>Gott der Vater wohn uns bey</v>
      </c>
      <c r="M174" t="str">
        <v>SP1692-123</v>
      </c>
      <c r="N174" t="str">
        <v>Wie schön leuchtet der Morgen=Stern.</v>
      </c>
      <c r="P174" t="str">
        <v>WE1803-104</v>
      </c>
      <c r="Q174" t="str">
        <v>Gott kanns nicht böse meynen</v>
      </c>
      <c r="S174" t="str">
        <v>ZI1785-100</v>
      </c>
      <c r="T174" t="str">
        <v>Der Herr liebt unser Leben</v>
      </c>
    </row>
    <row r="175" spans="1:20" x14ac:dyDescent="0.25">
      <c r="A175" t="str">
        <v>AP1832-106</v>
      </c>
      <c r="B175" t="str">
        <v>Lobsinget dem Herrn, dem Gnädigen</v>
      </c>
      <c r="G175" t="str">
        <v>KI1803-120a</v>
      </c>
      <c r="H175" t="str">
        <v>O wir armen Sünder</v>
      </c>
      <c r="J175" t="str">
        <v>RE1755-123</v>
      </c>
      <c r="K175" t="str">
        <v>Gott, der du selbst die Liebe bist</v>
      </c>
      <c r="M175" t="str">
        <v>SP1692-124</v>
      </c>
      <c r="N175" t="str">
        <v>Ich danck dir schon / durch deinen Sohn.</v>
      </c>
      <c r="P175" t="str">
        <v>WE1803-105</v>
      </c>
      <c r="Q175" t="str">
        <v>Gott Lob, ein Schritt</v>
      </c>
      <c r="S175" t="str">
        <v>ZI1785-101</v>
      </c>
      <c r="T175" t="str">
        <v>Ich bin getauft, und in dein Reich</v>
      </c>
    </row>
    <row r="176" spans="1:20" x14ac:dyDescent="0.25">
      <c r="A176" t="str">
        <v>AP1832-107</v>
      </c>
      <c r="B176" t="str">
        <v>Lobsingt dem Höchsten</v>
      </c>
      <c r="G176" t="str">
        <v>KI1803-120b</v>
      </c>
      <c r="H176" t="str">
        <v>O wir armen Sünder</v>
      </c>
      <c r="J176" t="str">
        <v>RE1755-124</v>
      </c>
      <c r="K176" t="str">
        <v>Gott kans nicht böse meynen</v>
      </c>
      <c r="M176" t="str">
        <v>SP1692-125</v>
      </c>
      <c r="N176" t="str">
        <v>Wach auff mein Hertz und singe.</v>
      </c>
      <c r="P176" t="str">
        <v>WE1803-106</v>
      </c>
      <c r="Q176" t="str">
        <v>Gott sey gelobet und gebenedeyet</v>
      </c>
      <c r="S176" t="str">
        <v>ZI1785-102</v>
      </c>
      <c r="T176" t="str">
        <v>Das ist mein Leib! so sagte der</v>
      </c>
    </row>
    <row r="177" spans="1:20" x14ac:dyDescent="0.25">
      <c r="A177" t="str">
        <v>AP1832-108</v>
      </c>
      <c r="B177" t="str">
        <v>Lobt Gott den Retter</v>
      </c>
      <c r="G177" t="str">
        <v>KI1803-120c</v>
      </c>
      <c r="H177" t="str">
        <v>O wir armen Sünder</v>
      </c>
      <c r="J177" t="str">
        <v>RE1755-125</v>
      </c>
      <c r="K177" t="str">
        <v>Gott lebet noch! Seele was verz.</v>
      </c>
      <c r="M177" t="str">
        <v>SP1692-126</v>
      </c>
      <c r="N177" t="str">
        <v>Christe / der du bist Tag und Liecht.</v>
      </c>
      <c r="P177" t="str">
        <v>WE1803-107</v>
      </c>
      <c r="Q177" t="str">
        <v>Gott sey uns gnädig und</v>
      </c>
      <c r="S177" t="str">
        <v>ZI1785-103</v>
      </c>
      <c r="T177" t="str">
        <v>Jesus Christus unser Heiland, der von</v>
      </c>
    </row>
    <row r="178" spans="1:20" x14ac:dyDescent="0.25">
      <c r="A178" t="str">
        <v>AP1832-109</v>
      </c>
      <c r="B178" t="str">
        <v>Lobt Gott ihr Christen allzugleich</v>
      </c>
      <c r="G178" t="str">
        <v>KI1803-121</v>
      </c>
      <c r="H178" t="str">
        <v>Preis dem Todes-Ueberwinder</v>
      </c>
      <c r="J178" t="str">
        <v>RE1755-126</v>
      </c>
      <c r="K178" t="str">
        <v>Gott lob! die Stund ist kommen</v>
      </c>
      <c r="M178" t="str">
        <v>SP1692-127</v>
      </c>
      <c r="N178" t="str">
        <v>Christe der du bist der helle Tag.</v>
      </c>
      <c r="P178" t="str">
        <v>WE1803-108</v>
      </c>
      <c r="Q178" t="str">
        <v>Gott unsers Heils! Durch</v>
      </c>
      <c r="S178" t="str">
        <v>ZI1785-104</v>
      </c>
      <c r="T178" t="str">
        <v>Gott sey gelobet und gebenedeyet</v>
      </c>
    </row>
    <row r="179" spans="1:20" x14ac:dyDescent="0.25">
      <c r="A179" t="str">
        <v>AP1832-110</v>
      </c>
      <c r="B179" t="str">
        <v>Lobt unsern Gott mit fröhlichem Gemüthe</v>
      </c>
      <c r="G179" t="str">
        <v>KI1803-122</v>
      </c>
      <c r="H179" t="str">
        <v>Preißt Menschen, Gott durch eure</v>
      </c>
      <c r="J179" t="str">
        <v>RE1755-127</v>
      </c>
      <c r="K179" t="str">
        <v>Gott wills machen, daß die Sachen</v>
      </c>
      <c r="M179" t="str">
        <v>SP1692-128</v>
      </c>
      <c r="N179" t="str">
        <v>Werde munter mein Gemüthe.</v>
      </c>
      <c r="P179" t="str">
        <v>WE1803-109</v>
      </c>
      <c r="Q179" t="str">
        <v>Gott wie blutet mir mein</v>
      </c>
      <c r="S179" t="str">
        <v>ZI1785-105</v>
      </c>
      <c r="T179" t="str">
        <v>Halt im Gedächtnis Jesum Christ</v>
      </c>
    </row>
    <row r="180" spans="1:20" x14ac:dyDescent="0.25">
      <c r="A180" t="str">
        <v>AP1832-111</v>
      </c>
      <c r="B180" t="str">
        <v>Mache dich mein Geist bereit</v>
      </c>
      <c r="G180" t="str">
        <v>KI1803-123</v>
      </c>
      <c r="H180" t="str">
        <v>Rühmt Christen euren Gott</v>
      </c>
      <c r="J180" t="str">
        <v>RE1755-128</v>
      </c>
      <c r="K180" t="str">
        <v>Gott sey gelobet und gebenedeyet</v>
      </c>
      <c r="M180" t="str">
        <v>SP1692-129</v>
      </c>
      <c r="N180" t="str">
        <v>Nun laßt uns Gott dem Herren.</v>
      </c>
      <c r="P180" t="str">
        <v>WE1803-110</v>
      </c>
      <c r="Q180" t="str">
        <v>Gott Vater der du deine Sünder</v>
      </c>
      <c r="S180" t="str">
        <v>ZI1785-106</v>
      </c>
      <c r="T180" t="str">
        <v>An dir allein, an dir hab ich</v>
      </c>
    </row>
    <row r="181" spans="1:20" x14ac:dyDescent="0.25">
      <c r="A181" t="str">
        <v>AP1832-112</v>
      </c>
      <c r="B181" t="str">
        <v>Machs mit mir Gott</v>
      </c>
      <c r="G181" t="str">
        <v>KI1803-124</v>
      </c>
      <c r="H181" t="str">
        <v>Schmücke dich o liebe Seele</v>
      </c>
      <c r="J181" t="str">
        <v>RE1755-129</v>
      </c>
      <c r="K181" t="str">
        <v>Der Glaube ist der Sieg</v>
      </c>
      <c r="M181" t="str">
        <v>SP1692-130</v>
      </c>
      <c r="N181" t="str">
        <v>Lobet den Herren / lobet den Herren.</v>
      </c>
      <c r="P181" t="str">
        <v>WE1803-111</v>
      </c>
      <c r="Q181" t="str">
        <v>Heilig heilig ist das Band</v>
      </c>
      <c r="S181" t="str">
        <v>ZI1785-107</v>
      </c>
      <c r="T181" t="str">
        <v>O großer Gott von Macht</v>
      </c>
    </row>
    <row r="182" spans="1:20" x14ac:dyDescent="0.25">
      <c r="A182" t="str">
        <v>AP1832-113</v>
      </c>
      <c r="B182" t="str">
        <v>Mein Gebet steigt täglich zu dir auf</v>
      </c>
      <c r="G182" t="str">
        <v>KI1803-125</v>
      </c>
      <c r="H182" t="str">
        <v>Sey Lob und Ehr' dem höchsten Guth</v>
      </c>
      <c r="J182" t="str">
        <v>RE1755-130</v>
      </c>
      <c r="K182" t="str">
        <v>Liebster Jesu, wir sind hier</v>
      </c>
      <c r="M182" t="str">
        <v>SP1692-131</v>
      </c>
      <c r="N182" t="str">
        <v>Singen wir aus Hertzengrund.</v>
      </c>
      <c r="P182" t="str">
        <v>WE1803-112</v>
      </c>
      <c r="Q182" t="str">
        <v>Heilig ist Gott der Vater</v>
      </c>
      <c r="S182" t="str">
        <v>ZI1785-108</v>
      </c>
      <c r="T182" t="str">
        <v>Mächtig faßt mich Angst vom Herrn</v>
      </c>
    </row>
    <row r="183" spans="1:20" x14ac:dyDescent="0.25">
      <c r="A183" t="str">
        <v>AP1832-114</v>
      </c>
      <c r="B183" t="str">
        <v>Mein Glaub' ist meines Lebens Ruh</v>
      </c>
      <c r="G183" t="str">
        <v>KI1803-126</v>
      </c>
      <c r="H183" t="str">
        <v>Sollt ich meinem Gott nicht singen</v>
      </c>
      <c r="J183" t="str">
        <v>RE1755-131</v>
      </c>
      <c r="K183" t="str">
        <v>Herr! dir trau ich all mein Tage</v>
      </c>
      <c r="M183" t="str">
        <v>SP1692-132</v>
      </c>
      <c r="N183" t="str">
        <v>Verleyh uns Frieden gnädiglich.</v>
      </c>
      <c r="P183" t="str">
        <v>WE1803-113a</v>
      </c>
      <c r="Q183" t="str">
        <v>Helft mir Gottes Güte preisen</v>
      </c>
      <c r="S183" t="str">
        <v>ZI1785-109</v>
      </c>
      <c r="T183" t="str">
        <v>Gebeugte Sünder, hört! der Angst</v>
      </c>
    </row>
    <row r="184" spans="1:20" x14ac:dyDescent="0.25">
      <c r="A184" t="str">
        <v>AP1832-115a</v>
      </c>
      <c r="B184" t="str">
        <v>Mein Heiland nimmt die Sünder an</v>
      </c>
      <c r="G184" t="str">
        <v>KI1803-127</v>
      </c>
      <c r="H184" t="str">
        <v>Vater unser im Himmelreich</v>
      </c>
      <c r="J184" t="str">
        <v>RE1755-132</v>
      </c>
      <c r="K184" t="str">
        <v>Herr Jesu Christ, wahr Mensch und</v>
      </c>
      <c r="M184" t="str">
        <v>SP1692-133</v>
      </c>
      <c r="N184" t="str">
        <v>Du Friede Fürst Herr Jesu Christ.</v>
      </c>
      <c r="P184" t="str">
        <v>WE1803-113b</v>
      </c>
      <c r="Q184" t="str">
        <v>[Helft mir Gottes Güte preisen] Auf eine andere Art</v>
      </c>
      <c r="S184" t="str">
        <v>ZI1785-110</v>
      </c>
      <c r="T184" t="str">
        <v>Ich Staub vom Staube, wer bin ich</v>
      </c>
    </row>
    <row r="185" spans="1:20" x14ac:dyDescent="0.25">
      <c r="A185" t="str">
        <v>AP1832-115b</v>
      </c>
      <c r="B185" t="str">
        <v>Mein Heiland nimmt die</v>
      </c>
      <c r="G185" t="str">
        <v>KI1803-128</v>
      </c>
      <c r="H185" t="str">
        <v>Verleih' uns Frieden gnädiglich</v>
      </c>
      <c r="J185" t="str">
        <v>RE1755-133</v>
      </c>
      <c r="K185" t="str">
        <v>Herr Gott, dich loben wir</v>
      </c>
      <c r="M185" t="str">
        <v>SP1692-134</v>
      </c>
      <c r="N185" t="str">
        <v>O HErr ich ruff dein Nahmen an.</v>
      </c>
      <c r="P185" t="str">
        <v>WE1803-114a</v>
      </c>
      <c r="Q185" t="str">
        <v>Herr die Wiederkehr der Sonne</v>
      </c>
      <c r="S185" t="str">
        <v>ZI1785-111</v>
      </c>
      <c r="T185" t="str">
        <v>Lasset uns beweinen das was wir</v>
      </c>
    </row>
    <row r="186" spans="1:20" x14ac:dyDescent="0.25">
      <c r="A186" t="str">
        <v>AP1832-116a</v>
      </c>
      <c r="B186" t="str">
        <v>Mein Leben ist ein Prüfungsstand</v>
      </c>
      <c r="G186" t="str">
        <v>KI1803-129</v>
      </c>
      <c r="H186" t="str">
        <v>Vom Himmel hoch, da komm ich her;</v>
      </c>
      <c r="J186" t="str">
        <v>RE1755-134</v>
      </c>
      <c r="K186" t="str">
        <v>Herr Jesu, Christ, dich zu uns wend</v>
      </c>
      <c r="M186" t="str">
        <v>SP1692-135</v>
      </c>
      <c r="N186" t="str">
        <v>O grosser Gott von Macht.</v>
      </c>
      <c r="P186" t="str">
        <v>WE1803-114b</v>
      </c>
      <c r="Q186" t="str">
        <v>[Herr die Wiederkehr der Sonne] Auf eine andere Art</v>
      </c>
      <c r="S186" t="str">
        <v>ZI1785-112</v>
      </c>
      <c r="T186" t="str">
        <v>Allein zu dir Herr Jesu Christ</v>
      </c>
    </row>
    <row r="187" spans="1:20" x14ac:dyDescent="0.25">
      <c r="A187" t="str">
        <v>AP1832-116b</v>
      </c>
      <c r="B187" t="str">
        <v>Mein Leben ist ein Prüfungsstand</v>
      </c>
      <c r="G187" t="str">
        <v>KI1803-130</v>
      </c>
      <c r="H187" t="str">
        <v>Von Gott will ich nicht lassen,</v>
      </c>
      <c r="J187" t="str">
        <v>RE1755-135</v>
      </c>
      <c r="K187" t="str">
        <v>Hüter, wird die Macht der der Sünden</v>
      </c>
      <c r="M187" t="str">
        <v>SP1692-136</v>
      </c>
      <c r="N187" t="str">
        <v>O Friede Friede! Du edle Blume.</v>
      </c>
      <c r="P187" t="str">
        <v>WE1803-115</v>
      </c>
      <c r="Q187" t="str">
        <v>Herr Gott dich loben alle wir</v>
      </c>
      <c r="S187" t="str">
        <v>ZI1785-113</v>
      </c>
      <c r="T187" t="str">
        <v>Von ganzem Hertzen rühmen wir</v>
      </c>
    </row>
    <row r="188" spans="1:20" x14ac:dyDescent="0.25">
      <c r="A188" t="str">
        <v>AP1832-117</v>
      </c>
      <c r="B188" t="str">
        <v>Mitten wir im Leben sind</v>
      </c>
      <c r="G188" t="str">
        <v>KI1803-131</v>
      </c>
      <c r="H188" t="str">
        <v>Wachet auf! ruft uns die Stimme</v>
      </c>
      <c r="J188" t="str">
        <v>RE1755-136</v>
      </c>
      <c r="K188" t="str">
        <v>Ich dancke dir, mein gott</v>
      </c>
      <c r="M188" t="str">
        <v>SP1692-137</v>
      </c>
      <c r="N188" t="str">
        <v>Erhalt uns HErr bey deinem Wort.</v>
      </c>
      <c r="P188" t="str">
        <v>WE1803-116</v>
      </c>
      <c r="Q188" t="str">
        <v>Herr Gott dich loben wir</v>
      </c>
      <c r="S188" t="str">
        <v>ZI1785-114</v>
      </c>
      <c r="T188" t="str">
        <v>Erhalt uns Herr bei deinem Wort</v>
      </c>
    </row>
    <row r="189" spans="1:20" x14ac:dyDescent="0.25">
      <c r="A189" t="str">
        <v>AP1832-118</v>
      </c>
      <c r="B189" t="str">
        <v>Müde sündenvolle Seele</v>
      </c>
      <c r="G189" t="str">
        <v>KI1803-132</v>
      </c>
      <c r="H189" t="str">
        <v>Warum betrübst du dich,</v>
      </c>
      <c r="J189" t="str">
        <v>RE1755-137</v>
      </c>
      <c r="K189" t="str">
        <v>Ich Erde, was erkühn ich mich</v>
      </c>
      <c r="M189" t="str">
        <v>SP1692-138</v>
      </c>
      <c r="N189" t="str">
        <v>Allein auff Gott setz dein Vertraun.</v>
      </c>
      <c r="P189" t="str">
        <v>WE1803-117</v>
      </c>
      <c r="Q189" t="str">
        <v>Herr Gott, erhalt uns für und für (immer fort)</v>
      </c>
      <c r="S189" t="str">
        <v>ZI1785-115</v>
      </c>
      <c r="T189" t="str">
        <v>Erkühnt sich schon der Gleißner Mund</v>
      </c>
    </row>
    <row r="190" spans="1:20" x14ac:dyDescent="0.25">
      <c r="A190" t="str">
        <v>AP1832-119</v>
      </c>
      <c r="B190" t="str">
        <v>Nacht und Schatten decken</v>
      </c>
      <c r="G190" t="str">
        <v>KI1803-133</v>
      </c>
      <c r="H190" t="str">
        <v>Warum sollt' ich mich denn grämen;</v>
      </c>
      <c r="J190" t="str">
        <v>RE1755-138</v>
      </c>
      <c r="K190" t="str">
        <v>Ich hab mein Sach Gott heimgestellt</v>
      </c>
      <c r="M190" t="str">
        <v>SP1692-139</v>
      </c>
      <c r="N190" t="str">
        <v>Es war ein Gottesförchtiges.</v>
      </c>
      <c r="P190" t="str">
        <v>WE1803-118</v>
      </c>
      <c r="Q190" t="str">
        <v>Herr Gott nun sey</v>
      </c>
      <c r="S190" t="str">
        <v>ZI1785-116</v>
      </c>
      <c r="T190" t="str">
        <v>Mein Heiland nimmt die Sünder an</v>
      </c>
    </row>
    <row r="191" spans="1:20" x14ac:dyDescent="0.25">
      <c r="A191" t="str">
        <v>AP1832-120</v>
      </c>
      <c r="B191" t="str">
        <v>Nie will ich dem zu schaden suchen</v>
      </c>
      <c r="G191" t="str">
        <v>KI1803-134</v>
      </c>
      <c r="H191" t="str">
        <v>Was Gott thut, das ist wohlgethan</v>
      </c>
      <c r="J191" t="str">
        <v>RE1755-139</v>
      </c>
      <c r="K191" t="str">
        <v>Ich liebe Gott, und will ein Spott</v>
      </c>
      <c r="M191" t="str">
        <v>SP1692-140</v>
      </c>
      <c r="N191" t="str">
        <v>Nun schlaff mein liebes Kindelein.</v>
      </c>
      <c r="P191" t="str">
        <v>WE1803-119</v>
      </c>
      <c r="Q191" t="str">
        <v>Herr Gott, nun schleuß den Himmel</v>
      </c>
      <c r="S191" t="str">
        <v>ZI1785-117</v>
      </c>
      <c r="T191" t="str">
        <v>Wie begnadigt seyd ihr doch, ihr Frommen</v>
      </c>
    </row>
    <row r="192" spans="1:20" x14ac:dyDescent="0.25">
      <c r="A192" t="str">
        <v>AP1832-121</v>
      </c>
      <c r="B192" t="str">
        <v>Nun bitten wir den heil'gen Geist</v>
      </c>
      <c r="G192" t="str">
        <v>KI1803-135</v>
      </c>
      <c r="H192" t="str">
        <v>Was mein Gott will, gescheh'</v>
      </c>
      <c r="J192" t="str">
        <v>RE1755-140</v>
      </c>
      <c r="K192" t="str">
        <v>Ich singe dir mit Herz und Mund</v>
      </c>
      <c r="M192" t="str">
        <v>SP1692-141</v>
      </c>
      <c r="N192" t="str">
        <v>Hertzlich lieb hab ich dich O HErr.</v>
      </c>
      <c r="P192" t="str">
        <v>WE1803-120</v>
      </c>
      <c r="Q192" t="str">
        <v>Herr ich habe mißgehandelt</v>
      </c>
      <c r="S192" t="str">
        <v>ZI1785-118</v>
      </c>
      <c r="T192" t="str">
        <v>Ich bins voll Zuversicht: am Ende</v>
      </c>
    </row>
    <row r="193" spans="1:20" x14ac:dyDescent="0.25">
      <c r="A193" t="str">
        <v>AP1832-122</v>
      </c>
      <c r="B193" t="str">
        <v>Nun danket alle Gott</v>
      </c>
      <c r="G193" t="str">
        <v>KI1803-136</v>
      </c>
      <c r="H193" t="str">
        <v>Was sorgst du ängstlich für dein</v>
      </c>
      <c r="J193" t="str">
        <v>RE1755-141</v>
      </c>
      <c r="K193" t="str">
        <v>Ich steh' in Angst und Pein</v>
      </c>
      <c r="M193" t="str">
        <v>SP1692-142</v>
      </c>
      <c r="N193" t="str">
        <v>Mitten wir im Leben seynd.</v>
      </c>
      <c r="P193" t="str">
        <v>WE1803-121</v>
      </c>
      <c r="Q193" t="str">
        <v>Herr Jesu Christ dich zu uns wend</v>
      </c>
      <c r="S193" t="str">
        <v>ZI1785-119a</v>
      </c>
      <c r="T193" t="str">
        <v>Gott hab ich alles heimgestellt [Melodie a]</v>
      </c>
    </row>
    <row r="194" spans="1:20" x14ac:dyDescent="0.25">
      <c r="A194" t="str">
        <v>AP1832-123</v>
      </c>
      <c r="B194" t="str">
        <v>Nun lasst uns Gott dem Herren</v>
      </c>
      <c r="G194" t="str">
        <v>KI1803-137</v>
      </c>
      <c r="H194" t="str">
        <v>Wenn auch Wiederwärtigkeiten;</v>
      </c>
      <c r="J194" t="str">
        <v>RE1755-142</v>
      </c>
      <c r="K194" t="str">
        <v>Jesu, gieb mir deine Fülle</v>
      </c>
      <c r="M194" t="str">
        <v>SP1692-143</v>
      </c>
      <c r="N194" t="str">
        <v>Wenn mein Stündelein vorhanden ist.</v>
      </c>
      <c r="P194" t="str">
        <v>WE1803-122</v>
      </c>
      <c r="Q194" t="str">
        <v>Herr Jesu Christ du höchstes Gut</v>
      </c>
      <c r="S194" t="str">
        <v>ZI1785-119b</v>
      </c>
      <c r="T194" t="str">
        <v>Gott hab ich alles heimgestellt [Melodie b]</v>
      </c>
    </row>
    <row r="195" spans="1:20" x14ac:dyDescent="0.25">
      <c r="A195" t="str">
        <v>AP1832-124a</v>
      </c>
      <c r="B195" t="str">
        <v>O Gott, du milder Gott</v>
      </c>
      <c r="G195" t="str">
        <v>KI1803-138</v>
      </c>
      <c r="H195" t="str">
        <v>Wenn meine Zeit gekommen,</v>
      </c>
      <c r="J195" t="str">
        <v>RE1755-143</v>
      </c>
      <c r="K195" t="str">
        <v>Jesu, laß mich mit Verlangen</v>
      </c>
      <c r="M195" t="str">
        <v>SP1692-144</v>
      </c>
      <c r="N195" t="str">
        <v>Ach Gott wie manches Hertzenleyd.</v>
      </c>
      <c r="P195" t="str">
        <v>WE1803-123</v>
      </c>
      <c r="Q195" t="str">
        <v>Herr Jesu Christ ich weiß</v>
      </c>
      <c r="S195" t="str">
        <v>ZI1785-120</v>
      </c>
      <c r="T195" t="str">
        <v>Begrabt den Leib in seine Gruft</v>
      </c>
    </row>
    <row r="196" spans="1:20" x14ac:dyDescent="0.25">
      <c r="A196" t="str">
        <v>AP1832-124b</v>
      </c>
      <c r="B196" t="str">
        <v>O Gott, du milder Gott</v>
      </c>
      <c r="G196" t="str">
        <v>KI1803-139</v>
      </c>
      <c r="H196" t="str">
        <v>Wenn mich die Sünden kränken;</v>
      </c>
      <c r="J196" t="str">
        <v>RE1755-144</v>
      </c>
      <c r="K196" t="str">
        <v>Jesu, o du Trost der Seelen</v>
      </c>
      <c r="M196" t="str">
        <v>SP1692-145</v>
      </c>
      <c r="N196" t="str">
        <v>Ach wie elend ist unser Zeit.</v>
      </c>
      <c r="P196" t="str">
        <v>WE1803-124</v>
      </c>
      <c r="Q196" t="str">
        <v>Herr Jesu Christ, mein's Lebens</v>
      </c>
      <c r="S196" t="str">
        <v>ZI1785-121</v>
      </c>
      <c r="T196" t="str">
        <v>Wer hat den Glauben, dessen Früchte</v>
      </c>
    </row>
    <row r="197" spans="1:20" x14ac:dyDescent="0.25">
      <c r="A197" t="str">
        <v>AP1832-124c</v>
      </c>
      <c r="B197" t="str">
        <v>O Gott, du milder Gott</v>
      </c>
      <c r="G197" t="str">
        <v>KI1803-140</v>
      </c>
      <c r="H197" t="str">
        <v>Wenn wir vor Kummer fast</v>
      </c>
      <c r="J197" t="str">
        <v>RE1755-145</v>
      </c>
      <c r="K197" t="str">
        <v>Jesu, wahres Lebens-Brod</v>
      </c>
      <c r="M197" t="str">
        <v>SP1692-146</v>
      </c>
      <c r="N197" t="str">
        <v>Der grimmig Tod mit seinem Pfeil.</v>
      </c>
      <c r="P197" t="str">
        <v>WE1803-125</v>
      </c>
      <c r="Q197" t="str">
        <v>Herr Jesu Christ wahrer Mensch</v>
      </c>
      <c r="S197" t="str">
        <v>ZI1785-122</v>
      </c>
      <c r="T197" t="str">
        <v>Wenn zur Vollführung deiner Pflicht</v>
      </c>
    </row>
    <row r="198" spans="1:20" x14ac:dyDescent="0.25">
      <c r="A198" t="str">
        <v>AP1832-125a</v>
      </c>
      <c r="B198" t="str">
        <v>O grosser Gott von Macht</v>
      </c>
      <c r="G198" t="str">
        <v>KI1803-141</v>
      </c>
      <c r="H198" t="str">
        <v>Wenn zur Vollführung</v>
      </c>
      <c r="J198" t="str">
        <v>RE1755-146</v>
      </c>
      <c r="K198" t="str">
        <v>Jesus Christut unser Heiland, der den</v>
      </c>
      <c r="M198" t="str">
        <v>SP1692-147</v>
      </c>
      <c r="N198" t="str">
        <v>Ein Würmlein bin ich arm und klein.</v>
      </c>
      <c r="P198" t="str">
        <v>WE1803-126a</v>
      </c>
      <c r="Q198" t="str">
        <v>Herzliebster Jesu was hast du</v>
      </c>
      <c r="S198" t="str">
        <v>ZI1785-123</v>
      </c>
      <c r="T198" t="str">
        <v>Anbetend stand der Seher Gottes da</v>
      </c>
    </row>
    <row r="199" spans="1:20" x14ac:dyDescent="0.25">
      <c r="A199" t="str">
        <v>AP1832-125b</v>
      </c>
      <c r="B199" t="str">
        <v>O grosser Gott von Macht</v>
      </c>
      <c r="G199" t="str">
        <v>KI1803-142</v>
      </c>
      <c r="H199" t="str">
        <v>Wer bin ich von Natur;</v>
      </c>
      <c r="J199" t="str">
        <v>RE1755-147</v>
      </c>
      <c r="K199" t="str">
        <v>Jesus ist das schönste Licht</v>
      </c>
      <c r="M199" t="str">
        <v>SP1692-148</v>
      </c>
      <c r="N199" t="str">
        <v>Mein junges Leben hat ein End.</v>
      </c>
      <c r="P199" t="str">
        <v>WE1803-126b</v>
      </c>
      <c r="Q199" t="str">
        <v>[Herzliebster Jesu was hast du] Auf eine andere Art</v>
      </c>
      <c r="S199" t="str">
        <v>ZI1785-124</v>
      </c>
      <c r="T199" t="str">
        <v>Ich will mein ganzes Hertz</v>
      </c>
    </row>
    <row r="200" spans="1:20" x14ac:dyDescent="0.25">
      <c r="A200" t="str">
        <v>AP1832-126</v>
      </c>
      <c r="B200" t="str">
        <v>O heiliger Gott, almächtiger Held</v>
      </c>
      <c r="G200" t="str">
        <v>KI1803-143</v>
      </c>
      <c r="H200" t="str">
        <v>Werde munter mein Gemüthe</v>
      </c>
      <c r="J200" t="str">
        <v>RE1755-148</v>
      </c>
      <c r="K200" t="str">
        <v>Jesu, wie sanft und wie so leichte</v>
      </c>
      <c r="M200" t="str">
        <v>SP1692-149</v>
      </c>
      <c r="N200" t="str">
        <v>Gott Lob die Sund ist kommen.</v>
      </c>
      <c r="P200" t="str">
        <v>WE1803-126c</v>
      </c>
      <c r="Q200" t="str">
        <v>[Herzliebster Jesu was hast du] Noch auf eine andere Art</v>
      </c>
      <c r="S200" t="str">
        <v>ZI1785-125</v>
      </c>
      <c r="T200" t="str">
        <v>Dir danck ich heute für mein Leben</v>
      </c>
    </row>
    <row r="201" spans="1:20" x14ac:dyDescent="0.25">
      <c r="A201" t="str">
        <v>AP1832-127</v>
      </c>
      <c r="B201" t="str">
        <v>O Herr mein Gott, durch den ich bin</v>
      </c>
      <c r="G201" t="str">
        <v>KI1803-144</v>
      </c>
      <c r="H201" t="str">
        <v>Wer hat den Glauben, dessen Früchte</v>
      </c>
      <c r="J201" t="str">
        <v>RE1755-149</v>
      </c>
      <c r="K201" t="str">
        <v>Immanuel, des Güte nicht zu</v>
      </c>
      <c r="M201" t="str">
        <v>SP1692-150</v>
      </c>
      <c r="N201" t="str">
        <v>HErr Gott mein Jammer hat ein End.</v>
      </c>
      <c r="P201" t="str">
        <v>WE1803-127</v>
      </c>
      <c r="Q201" t="str">
        <v>Herr nun lässest du deinen Diener</v>
      </c>
      <c r="S201" t="str">
        <v>ZI1785-126</v>
      </c>
      <c r="T201" t="str">
        <v>Ich bin ein Christ! mein Hertz ist ruhig</v>
      </c>
    </row>
    <row r="202" spans="1:20" x14ac:dyDescent="0.25">
      <c r="A202" t="str">
        <v>AP1832-128a</v>
      </c>
      <c r="B202" t="str">
        <v>O Jesu, du mein Herr und Gott</v>
      </c>
      <c r="G202" t="str">
        <v>KI1803-145a</v>
      </c>
      <c r="H202" t="str">
        <v xml:space="preserve">Wer seinen Gott allein läßt </v>
      </c>
      <c r="J202" t="str">
        <v>RE1755-150</v>
      </c>
      <c r="K202" t="str">
        <v>Jesus Christus unser Heiland, der von</v>
      </c>
      <c r="M202" t="str">
        <v>SP1692-151</v>
      </c>
      <c r="N202" t="str">
        <v>Ach wie nichtig / ach wie flüchtig.</v>
      </c>
      <c r="P202" t="str">
        <v>WE1803-128a</v>
      </c>
      <c r="Q202" t="str">
        <v>Herr wie du willt so schicks</v>
      </c>
      <c r="S202" t="str">
        <v>ZI1785-127</v>
      </c>
      <c r="T202" t="str">
        <v>Ach, wie ist der Menschen Liebe</v>
      </c>
    </row>
    <row r="203" spans="1:20" x14ac:dyDescent="0.25">
      <c r="A203" t="str">
        <v>AP1832-128b</v>
      </c>
      <c r="B203" t="str">
        <v>O Jesu, du mein Herr und Gott</v>
      </c>
      <c r="G203" t="str">
        <v>KI1803-145b</v>
      </c>
      <c r="H203" t="str">
        <v xml:space="preserve">Wer seinen Gott allein läßt </v>
      </c>
      <c r="J203" t="str">
        <v>RE1755-151</v>
      </c>
      <c r="K203" t="str">
        <v>Komm heiliger Geist. Herre Gott</v>
      </c>
      <c r="M203" t="str">
        <v>SP1692-152</v>
      </c>
      <c r="N203" t="str">
        <v>Hertzlich thut mich verlangen.</v>
      </c>
      <c r="P203" t="str">
        <v>WE1803-128b</v>
      </c>
      <c r="Q203" t="str">
        <v>[Herr wie du willt so schicks] Auf eine andere Art</v>
      </c>
      <c r="S203" t="str">
        <v>ZI1785-128</v>
      </c>
      <c r="T203" t="str">
        <v>Wenn wir vor Kummer fast vergehn</v>
      </c>
    </row>
    <row r="204" spans="1:20" x14ac:dyDescent="0.25">
      <c r="A204" t="str">
        <v>AP1832-129</v>
      </c>
      <c r="B204" t="str">
        <v>O Lamm Gottes unschuldig</v>
      </c>
      <c r="G204" t="str">
        <v>KI1803-146</v>
      </c>
      <c r="H204" t="str">
        <v>Wer überwindet, der empfäht</v>
      </c>
      <c r="J204" t="str">
        <v>RE1755-152</v>
      </c>
      <c r="K204" t="str">
        <v>O süßes Wort, das Gott nach langen</v>
      </c>
      <c r="M204" t="str">
        <v>SP1692-153</v>
      </c>
      <c r="N204" t="str">
        <v>HErr wie du wilt so schicks mit mir.</v>
      </c>
      <c r="P204" t="str">
        <v>WE1803-129</v>
      </c>
      <c r="Q204" t="str">
        <v>Herzlich lieb hab'ich dich o Herr</v>
      </c>
      <c r="S204" t="str">
        <v>ZI1785-129</v>
      </c>
      <c r="T204" t="str">
        <v>Wer bin ich von Natur</v>
      </c>
    </row>
    <row r="205" spans="1:20" x14ac:dyDescent="0.25">
      <c r="A205" t="str">
        <v>AP1832-130</v>
      </c>
      <c r="B205" t="str">
        <v>O Lamm Gottes, im Staube</v>
      </c>
      <c r="G205" t="str">
        <v>KI1803-147</v>
      </c>
      <c r="H205" t="str">
        <v>Wie groß ist des Allmächt'gen Güte</v>
      </c>
      <c r="J205" t="str">
        <v>RE1755-153</v>
      </c>
      <c r="K205" t="str">
        <v>Kyrie! Gott Vater in Ewigkeit</v>
      </c>
      <c r="M205" t="str">
        <v>SP1692-154</v>
      </c>
      <c r="N205" t="str">
        <v>Ich hab mein Sach Gott heimbgestelt.</v>
      </c>
      <c r="P205" t="str">
        <v>WE1803-130</v>
      </c>
      <c r="Q205" t="str">
        <v>Herzlich thut mich verlangen</v>
      </c>
      <c r="S205" t="str">
        <v>ZI1785-130</v>
      </c>
      <c r="T205" t="str">
        <v>Herr lehre mich, wenn ich der Tugend diene</v>
      </c>
    </row>
    <row r="206" spans="1:20" x14ac:dyDescent="0.25">
      <c r="A206" t="str">
        <v>AP1832-131a</v>
      </c>
      <c r="B206" t="str">
        <v>O liebster Jesu, was hast du verbrochen</v>
      </c>
      <c r="G206" t="str">
        <v>KI1803-148</v>
      </c>
      <c r="H206" t="str">
        <v>[Zweytes Vorspiel zu vorstehendem Choral]</v>
      </c>
      <c r="J206" t="str">
        <v>RE1755-154</v>
      </c>
      <c r="K206" t="str">
        <v>Mein Jesu, hier sind deine Brüder</v>
      </c>
      <c r="M206" t="str">
        <v>SP1692-155</v>
      </c>
      <c r="N206" t="str">
        <v>Mein Walfahrt ich volleindet hab.</v>
      </c>
      <c r="P206" t="str">
        <v>WE1803-131</v>
      </c>
      <c r="Q206" t="str">
        <v>Heut triumphiret Gottes Sohn</v>
      </c>
      <c r="S206" t="str">
        <v>ZI1785-131</v>
      </c>
      <c r="T206" t="str">
        <v>Besitz ich nur ein ruhiges Gewissen</v>
      </c>
    </row>
    <row r="207" spans="1:20" x14ac:dyDescent="0.25">
      <c r="A207" t="str">
        <v>AP1832-131b</v>
      </c>
      <c r="B207" t="str">
        <v>O liebster Jesu, was hast du verbrochen</v>
      </c>
      <c r="G207" t="str">
        <v>KI1803-149</v>
      </c>
      <c r="H207" t="str">
        <v>Wie schön leucht uns der Morgenstern</v>
      </c>
      <c r="J207" t="str">
        <v>RE1755-155</v>
      </c>
      <c r="K207" t="str">
        <v>Meine Seel erhebt den Herren</v>
      </c>
      <c r="M207" t="str">
        <v>SP1692-156</v>
      </c>
      <c r="N207" t="str">
        <v>O Welt ich muß dich lassen.</v>
      </c>
      <c r="P207" t="str">
        <v>WE1803-132</v>
      </c>
      <c r="Q207" t="str">
        <v>Heut triumphiret mit Freud und Wonn</v>
      </c>
      <c r="S207" t="str">
        <v>ZI1785-132</v>
      </c>
      <c r="T207" t="str">
        <v>Nie will ich dem zu schaden suchen</v>
      </c>
    </row>
    <row r="208" spans="1:20" x14ac:dyDescent="0.25">
      <c r="A208" t="str">
        <v>AP1832-132</v>
      </c>
      <c r="B208" t="str">
        <v>O Tag, der uns des Vaters Rath</v>
      </c>
      <c r="G208" t="str">
        <v>KI1803-150</v>
      </c>
      <c r="H208" t="str">
        <v>Wie schnell ist doch ein Jahr</v>
      </c>
      <c r="J208" t="str">
        <v>RE1755-156</v>
      </c>
      <c r="K208" t="str">
        <v>Mein Abba! deßen Treu</v>
      </c>
      <c r="M208" t="str">
        <v>SP1692-157</v>
      </c>
      <c r="N208" t="str">
        <v>Freu dich sehr o meine Seele.</v>
      </c>
      <c r="P208" t="str">
        <v>WE1803-133</v>
      </c>
      <c r="Q208" t="str">
        <v>Hilf Herr Jesu laß gelingen</v>
      </c>
      <c r="S208" t="str">
        <v>ZI1785-133</v>
      </c>
      <c r="T208" t="str">
        <v>Diesen Saamen seegne Gott</v>
      </c>
    </row>
    <row r="209" spans="1:20" x14ac:dyDescent="0.25">
      <c r="A209" t="str">
        <v>AP1832-133</v>
      </c>
      <c r="B209" t="str">
        <v>O wie selig seyd ihr doch</v>
      </c>
      <c r="G209" t="str">
        <v>KI1803-151</v>
      </c>
      <c r="H209" t="str">
        <v>Wie wohl ist mir, o Freund der Seele</v>
      </c>
      <c r="J209" t="str">
        <v>RE1755-157</v>
      </c>
      <c r="K209" t="str">
        <v>Lobet den Herren ://: denn er</v>
      </c>
      <c r="M209" t="str">
        <v>SP1692-158</v>
      </c>
      <c r="N209" t="str">
        <v>Gleich wie der Hirsch nach frischem Wasser schreyt.</v>
      </c>
      <c r="P209" t="str">
        <v>WE1803-134a</v>
      </c>
      <c r="Q209" t="str">
        <v>Jauchzt, ihr Erlößten, den Herrn</v>
      </c>
      <c r="S209" t="str">
        <v>ZI1785-134</v>
      </c>
      <c r="T209" t="str">
        <v>Verleih uns Frieden gnädiglich</v>
      </c>
    </row>
    <row r="210" spans="1:20" x14ac:dyDescent="0.25">
      <c r="A210" t="str">
        <v>AP1832-134</v>
      </c>
      <c r="B210" t="str">
        <v>Preis dem Todesüberwinder</v>
      </c>
      <c r="G210" t="str">
        <v>KI1803-152</v>
      </c>
      <c r="H210" t="str">
        <v>Wir glauben all an einen Gott,</v>
      </c>
      <c r="J210" t="str">
        <v>RE1755-158</v>
      </c>
      <c r="K210" t="str">
        <v>Meine Seel ist still zu Gott, zu dem</v>
      </c>
      <c r="M210" t="str">
        <v>SP1692-159</v>
      </c>
      <c r="N210" t="str">
        <v>Was mein Gott will / das gescheh allzeit.</v>
      </c>
      <c r="P210" t="str">
        <v>WE1803-134b</v>
      </c>
      <c r="Q210" t="str">
        <v>[Jauchzt, ihr Erlößten, den Herrn] Auf eine andere Art</v>
      </c>
      <c r="S210" t="str">
        <v>ZI1785-135</v>
      </c>
      <c r="T210" t="str">
        <v>Mein Leben ist ein Prüfungsstand</v>
      </c>
    </row>
    <row r="211" spans="1:20" x14ac:dyDescent="0.25">
      <c r="A211" t="str">
        <v>AP1832-135</v>
      </c>
      <c r="B211" t="str">
        <v>Preis sey dem Vater</v>
      </c>
      <c r="G211" t="str">
        <v>KI1803-153</v>
      </c>
      <c r="H211" t="str">
        <v>Wo Gott der Herr</v>
      </c>
      <c r="J211" t="str">
        <v>RE1755-159</v>
      </c>
      <c r="K211" t="str">
        <v>Mein Gott, das Herz ich bringe dir</v>
      </c>
      <c r="M211" t="str">
        <v>SP1692-160</v>
      </c>
      <c r="N211" t="str">
        <v>HErr JEsu Christ meins Lebens Liecht.</v>
      </c>
      <c r="P211" t="str">
        <v>WE1803-135a</v>
      </c>
      <c r="Q211" t="str">
        <v>Jauchzt, ihr Erlößten, den Herrn</v>
      </c>
      <c r="S211" t="str">
        <v>ZI1785-136</v>
      </c>
      <c r="T211" t="str">
        <v>Was sorgst du ängstlich für dein Leben</v>
      </c>
    </row>
    <row r="212" spans="1:20" x14ac:dyDescent="0.25">
      <c r="A212" t="str">
        <v>AP1832-136</v>
      </c>
      <c r="B212" t="str">
        <v>Preis und Anbetung</v>
      </c>
      <c r="G212" t="str">
        <v>KI1803-154</v>
      </c>
      <c r="H212" t="str">
        <v>Wo sind die Weisen, die mich</v>
      </c>
      <c r="J212" t="str">
        <v>RE1755-160</v>
      </c>
      <c r="K212" t="str">
        <v>Mein Heiland, nimmt die Sünder an</v>
      </c>
      <c r="M212" t="str">
        <v>SP1692-161</v>
      </c>
      <c r="N212" t="str">
        <v>Christus der ist mein Leben.</v>
      </c>
      <c r="P212" t="str">
        <v>WE1803-135b</v>
      </c>
      <c r="Q212" t="str">
        <v>[Jauchzt, ihr Erlößten, den Herrn] Auf eine andere Art</v>
      </c>
      <c r="S212" t="str">
        <v>ZI1785-137</v>
      </c>
      <c r="T212" t="str">
        <v>Die Litaney</v>
      </c>
    </row>
    <row r="213" spans="1:20" x14ac:dyDescent="0.25">
      <c r="A213" t="str">
        <v>AP1832-137</v>
      </c>
      <c r="B213" t="str">
        <v>Preist Menschen, Gott durch eure Lieder</v>
      </c>
      <c r="G213" t="str">
        <v>KI1803-155</v>
      </c>
      <c r="H213" t="str">
        <v>Zeuch ein zu deinen Thoren</v>
      </c>
      <c r="J213" t="str">
        <v>RE1755-161</v>
      </c>
      <c r="K213" t="str">
        <v>Mein Vater zeuge mich</v>
      </c>
      <c r="M213" t="str">
        <v>SP1692-162</v>
      </c>
      <c r="N213" t="str">
        <v>Valet will ich dir geben.</v>
      </c>
      <c r="P213" t="str">
        <v>WE1803-136</v>
      </c>
      <c r="Q213" t="str">
        <v>Ich dank' dir schon durch</v>
      </c>
      <c r="S213" t="str">
        <v>ZI1785-138</v>
      </c>
      <c r="T213" t="str">
        <v>[Eine andere] Litaney</v>
      </c>
    </row>
    <row r="214" spans="1:20" x14ac:dyDescent="0.25">
      <c r="A214" t="str">
        <v>AP1832-138</v>
      </c>
      <c r="B214" t="str">
        <v>Rühmt Christen, euren Gott</v>
      </c>
      <c r="J214" t="str">
        <v>RE1755-162</v>
      </c>
      <c r="K214" t="str">
        <v>Mit Fried und Freud ich</v>
      </c>
      <c r="M214" t="str">
        <v>SP1692-163</v>
      </c>
      <c r="N214" t="str">
        <v>Wir müssen alle sterben</v>
      </c>
      <c r="P214" t="str">
        <v>WE1803-137</v>
      </c>
      <c r="Q214" t="str">
        <v>Ich dank dir lieber Herre</v>
      </c>
    </row>
    <row r="215" spans="1:20" x14ac:dyDescent="0.25">
      <c r="A215" t="str">
        <v>AP1832-139</v>
      </c>
      <c r="B215" t="str">
        <v>Sein ewigs Leben</v>
      </c>
      <c r="J215" t="str">
        <v>RE1755-163</v>
      </c>
      <c r="K215" t="str">
        <v>Mitten wir im Leben sind</v>
      </c>
      <c r="M215" t="str">
        <v>SP1692-164</v>
      </c>
      <c r="N215" t="str">
        <v>Meine Krafft ist hin.</v>
      </c>
      <c r="P215" t="str">
        <v>WE1803-138</v>
      </c>
      <c r="Q215" t="str">
        <v>Ich freu mich in den Herren</v>
      </c>
    </row>
    <row r="216" spans="1:20" x14ac:dyDescent="0.25">
      <c r="A216" t="str">
        <v>AP1832-140a</v>
      </c>
      <c r="B216" t="str">
        <v>Sollt ich meinem Gott nicht singen</v>
      </c>
      <c r="J216" t="str">
        <v>RE1755-164</v>
      </c>
      <c r="K216" t="str">
        <v>Nun bitten wir den heil.</v>
      </c>
      <c r="M216" t="str">
        <v>SP1692-165</v>
      </c>
      <c r="N216" t="str">
        <v>Mein Stündlein geht dahin.</v>
      </c>
      <c r="P216" t="str">
        <v>WE1803-139a</v>
      </c>
      <c r="Q216" t="str">
        <v>Ich hab in Gottes Herz und</v>
      </c>
    </row>
    <row r="217" spans="1:20" x14ac:dyDescent="0.25">
      <c r="A217" t="str">
        <v>AP1832-140b</v>
      </c>
      <c r="B217" t="str">
        <v>Sollt ich meinem Gott nicht singen</v>
      </c>
      <c r="J217" t="str">
        <v>RE1755-165</v>
      </c>
      <c r="K217" t="str">
        <v>O was für ein herrlich Weesen</v>
      </c>
      <c r="M217" t="str">
        <v>SP1692-166</v>
      </c>
      <c r="N217" t="str">
        <v>Hört auff mit Trauren und Klagen.</v>
      </c>
      <c r="P217" t="str">
        <v>WE1803-139b</v>
      </c>
      <c r="Q217" t="str">
        <v>[Ich hab in Gottes Herz und] Auf eine andere Art</v>
      </c>
    </row>
    <row r="218" spans="1:20" x14ac:dyDescent="0.25">
      <c r="A218" t="str">
        <v>AP1832-141</v>
      </c>
      <c r="B218" t="str">
        <v>So schnell fliehn unsre Tage hin</v>
      </c>
      <c r="J218" t="str">
        <v>RE1755-166</v>
      </c>
      <c r="K218" t="str">
        <v>Nun laßt uns den Leib begraben</v>
      </c>
      <c r="M218" t="str">
        <v>SP1692-167</v>
      </c>
      <c r="N218" t="str">
        <v>Geliebten Freund / was thut</v>
      </c>
      <c r="P218" t="str">
        <v>WE1803-140</v>
      </c>
      <c r="Q218" t="str">
        <v>Ich hab mein Sach Gott</v>
      </c>
    </row>
    <row r="219" spans="1:20" x14ac:dyDescent="0.25">
      <c r="A219" t="str">
        <v>AP1832-142</v>
      </c>
      <c r="B219" t="str">
        <v>So wahr ich lebe</v>
      </c>
      <c r="J219" t="str">
        <v>RE1755-167</v>
      </c>
      <c r="K219" t="str">
        <v>O auferstandner Sieges-Fürst</v>
      </c>
      <c r="M219" t="str">
        <v>SP1692-168</v>
      </c>
      <c r="N219" t="str">
        <v>Nun laßt uns den Leib gebraben.</v>
      </c>
      <c r="P219" t="str">
        <v>WE1803-141</v>
      </c>
      <c r="Q219" t="str">
        <v>Ich komm, o Jesu, hier</v>
      </c>
    </row>
    <row r="220" spans="1:20" x14ac:dyDescent="0.25">
      <c r="A220" t="str">
        <v>AP1832-143</v>
      </c>
      <c r="B220" t="str">
        <v>Stärke, Mittler, stärke sie</v>
      </c>
      <c r="J220" t="str">
        <v>RE1755-168</v>
      </c>
      <c r="K220" t="str">
        <v>O der alles hätt verlohren</v>
      </c>
      <c r="M220" t="str">
        <v>SP1692-169</v>
      </c>
      <c r="N220" t="str">
        <v>O wie selig seyd ihr doch ihr Frommen.</v>
      </c>
      <c r="P220" t="str">
        <v>WE1803-142</v>
      </c>
      <c r="Q220" t="str">
        <v>Ich ruf zu dir Herr Jesu Christ</v>
      </c>
    </row>
    <row r="221" spans="1:20" x14ac:dyDescent="0.25">
      <c r="A221" t="str">
        <v>AP1832-144</v>
      </c>
      <c r="B221" t="str">
        <v>Tief anbetend, tief im</v>
      </c>
      <c r="J221" t="str">
        <v>RE1755-169</v>
      </c>
      <c r="K221" t="str">
        <v>O Lamm Gottes unschuldig</v>
      </c>
      <c r="M221" t="str">
        <v>SP1692-170</v>
      </c>
      <c r="N221" t="str">
        <v>Einen guten Kampff hab ich.</v>
      </c>
      <c r="P221" t="str">
        <v>WE1803-143a</v>
      </c>
      <c r="Q221" t="str">
        <v>Ich weiß mein Gott daß</v>
      </c>
    </row>
    <row r="222" spans="1:20" x14ac:dyDescent="0.25">
      <c r="A222" t="str">
        <v>AP1832-145</v>
      </c>
      <c r="B222" t="str">
        <v>Vater unser im Himmelreich</v>
      </c>
      <c r="J222" t="str">
        <v>RE1755-170</v>
      </c>
      <c r="K222" t="str">
        <v>O wie selig seyd ihr doch, ihr Frommen</v>
      </c>
      <c r="M222" t="str">
        <v>SP1692-171</v>
      </c>
      <c r="N222" t="str">
        <v>Ich fahr dahin mit Freuden.</v>
      </c>
      <c r="P222" t="str">
        <v>WE1803-144b</v>
      </c>
      <c r="Q222" t="str">
        <v>[Ich weiß mein Gott daß] Auf eine andere Art</v>
      </c>
    </row>
    <row r="223" spans="1:20" x14ac:dyDescent="0.25">
      <c r="A223" t="str">
        <v>AP1832-146</v>
      </c>
      <c r="B223" t="str">
        <v>Verleih uns Frieden gnädiglich</v>
      </c>
      <c r="J223" t="str">
        <v>RE1755-171</v>
      </c>
      <c r="K223" t="str">
        <v>O wir armen Sünder</v>
      </c>
      <c r="M223" t="str">
        <v>SP1692-172</v>
      </c>
      <c r="N223" t="str">
        <v>Glückseelig ist der Mann.</v>
      </c>
      <c r="P223" t="str">
        <v>WE1803-145a</v>
      </c>
      <c r="Q223" t="str">
        <v>Ich will danken und lobsingen</v>
      </c>
    </row>
    <row r="224" spans="1:20" x14ac:dyDescent="0.25">
      <c r="A224" t="str">
        <v>AP1832-147</v>
      </c>
      <c r="B224" t="str">
        <v>Vom Himmel hoch zu euch</v>
      </c>
      <c r="J224" t="str">
        <v>RE1755-172</v>
      </c>
      <c r="K224" t="str">
        <v>O Jesu, schönste Seelen-Bier</v>
      </c>
      <c r="M224" t="str">
        <v>SP1692-173</v>
      </c>
      <c r="N224" t="str">
        <v>HErr JEsu Christ mein HErr und Gott.</v>
      </c>
      <c r="P224" t="str">
        <v>WE1803-145b</v>
      </c>
      <c r="Q224" t="str">
        <v>[Ich will danken und lobsingen] Auf eine andere Art</v>
      </c>
    </row>
    <row r="225" spans="1:17" x14ac:dyDescent="0.25">
      <c r="A225" t="str">
        <v>AP1832-148</v>
      </c>
      <c r="B225" t="str">
        <v>Von ganzem Herzen rühmen wir</v>
      </c>
      <c r="J225" t="str">
        <v>RE1755-173</v>
      </c>
      <c r="K225" t="str">
        <v>Reiner Bräutigam, unbeflecktes</v>
      </c>
      <c r="M225" t="str">
        <v>SP1692-174</v>
      </c>
      <c r="N225" t="str">
        <v>Hilff HErr in dieser bösen Zeit.</v>
      </c>
      <c r="P225" t="str">
        <v>WE1803-146a</v>
      </c>
      <c r="Q225" t="str">
        <v>Ich will dich lieben meine Stärke</v>
      </c>
    </row>
    <row r="226" spans="1:17" x14ac:dyDescent="0.25">
      <c r="A226" t="str">
        <v>AP1832-149</v>
      </c>
      <c r="B226" t="str">
        <v>Von Gott will ich nicht lassen</v>
      </c>
      <c r="J226" t="str">
        <v>RE1755-174</v>
      </c>
      <c r="K226" t="str">
        <v>Wer ist wol würdig, sich zu nahen</v>
      </c>
      <c r="M226" t="str">
        <v>SP1692-175</v>
      </c>
      <c r="N226" t="str">
        <v>Ach GOtt erhör mein Seuffzen.</v>
      </c>
      <c r="P226" t="str">
        <v>WE1803-146b</v>
      </c>
      <c r="Q226" t="str">
        <v>[Ich will dich lieben meine Stärke] Auf eine andere Art</v>
      </c>
    </row>
    <row r="227" spans="1:17" x14ac:dyDescent="0.25">
      <c r="A227" t="str">
        <v>AP1832-150</v>
      </c>
      <c r="B227" t="str">
        <v>Vor allem lasst auf Jesum Christ</v>
      </c>
      <c r="J227" t="str">
        <v>RE1755-175</v>
      </c>
      <c r="K227" t="str">
        <v>So ruht mein Muth in Jesu Blut und</v>
      </c>
      <c r="M227" t="str">
        <v>SP1692-176</v>
      </c>
      <c r="N227" t="str">
        <v>Valet will ich dir geben. Andere Melodey.</v>
      </c>
      <c r="P227" t="str">
        <v>WE1803-147</v>
      </c>
      <c r="Q227" t="str">
        <v>Jerusalem dir</v>
      </c>
    </row>
    <row r="228" spans="1:17" x14ac:dyDescent="0.25">
      <c r="A228" t="str">
        <v>AP1832-151</v>
      </c>
      <c r="B228" t="str">
        <v>Wachet auf, ruft uns die Stimme</v>
      </c>
      <c r="J228" t="str">
        <v>RE1755-176</v>
      </c>
      <c r="K228" t="str">
        <v>Sieh, hie bin ich Ehren=König</v>
      </c>
      <c r="M228" t="str">
        <v>SP1692-177</v>
      </c>
      <c r="N228" t="str">
        <v>Ich weiß ein ewigs Himmelreich.</v>
      </c>
      <c r="P228" t="str">
        <v>WE1803-148a</v>
      </c>
      <c r="Q228" t="str">
        <v>Jesu, bester Menschen Freund</v>
      </c>
    </row>
    <row r="229" spans="1:17" x14ac:dyDescent="0.25">
      <c r="A229" t="str">
        <v>AP1832-152</v>
      </c>
      <c r="B229" t="str">
        <v>Warum betrübst du dich mein Herz</v>
      </c>
      <c r="J229" t="str">
        <v>RE1755-177</v>
      </c>
      <c r="K229" t="str">
        <v>Wach auf, wach auf, du sichre Welt</v>
      </c>
      <c r="M229" t="str">
        <v>SP1692-178</v>
      </c>
      <c r="N229" t="str">
        <v>Dancket dem Herrn.</v>
      </c>
      <c r="P229" t="str">
        <v>WE1803-148b</v>
      </c>
      <c r="Q229" t="str">
        <v>[Jesu, bester Menschen Freund] Auf eine andere Art</v>
      </c>
    </row>
    <row r="230" spans="1:17" x14ac:dyDescent="0.25">
      <c r="A230" t="str">
        <v>AP1832-153</v>
      </c>
      <c r="B230" t="str">
        <v>Warum sollt' ich mich den grämen</v>
      </c>
      <c r="J230" t="str">
        <v>RE1755-178</v>
      </c>
      <c r="K230" t="str">
        <v>Wacht auf, ihr Christen alle</v>
      </c>
      <c r="M230" t="str">
        <v>SP1692-179</v>
      </c>
      <c r="N230" t="str">
        <v>Dancksagen wir alle.</v>
      </c>
      <c r="P230" t="str">
        <v>WE1803-149</v>
      </c>
      <c r="Q230" t="str">
        <v>Jesu Christ, der du bist</v>
      </c>
    </row>
    <row r="231" spans="1:17" x14ac:dyDescent="0.25">
      <c r="A231" t="str">
        <v>AP1832-154</v>
      </c>
      <c r="B231" t="str">
        <v>Was Gott thut, das ist wohl gethan</v>
      </c>
      <c r="J231" t="str">
        <v>RE1755-179</v>
      </c>
      <c r="K231" t="str">
        <v>Wenn meine Sünd mich kräncken</v>
      </c>
      <c r="M231" t="str">
        <v>SP1692-180</v>
      </c>
      <c r="N231" t="str">
        <v>Gib Fried zu unser Zeit / O HErr.</v>
      </c>
      <c r="P231" t="str">
        <v>WE1803-150</v>
      </c>
      <c r="Q231" t="str">
        <v>Jesu, deine heil'ge Wunden</v>
      </c>
    </row>
    <row r="232" spans="1:17" x14ac:dyDescent="0.25">
      <c r="A232" t="str">
        <v>AP1832-155</v>
      </c>
      <c r="B232" t="str">
        <v>Was mein Gott will</v>
      </c>
      <c r="J232" t="str">
        <v>RE1755-180</v>
      </c>
      <c r="K232" t="str">
        <v>Wen seh' ich dort an jenem Berge liegen</v>
      </c>
      <c r="M232" t="str">
        <v>SP1692-181</v>
      </c>
      <c r="N232" t="str">
        <v>Seuffzen / Elend Wh und Klagen</v>
      </c>
      <c r="P232" t="str">
        <v>WE1803-151a</v>
      </c>
      <c r="Q232" t="str">
        <v>Jesu der du meine Seele</v>
      </c>
    </row>
    <row r="233" spans="1:17" x14ac:dyDescent="0.25">
      <c r="A233" t="str">
        <v>AP1832-156</v>
      </c>
      <c r="B233" t="str">
        <v>Was sorgst du ängstlich für dein Leben</v>
      </c>
      <c r="J233" t="str">
        <v>RE1755-181</v>
      </c>
      <c r="K233" t="str">
        <v>Seligstes Weesen, unendliche Wonne</v>
      </c>
      <c r="M233" t="str">
        <v>SP1692-182</v>
      </c>
      <c r="N233" t="str">
        <v>Alle Menschen müssen sterbn.</v>
      </c>
      <c r="P233" t="str">
        <v>WE1803-151b</v>
      </c>
      <c r="Q233" t="str">
        <v>[Jesu der du meine Seele] Auf eine andere Art</v>
      </c>
    </row>
    <row r="234" spans="1:17" x14ac:dyDescent="0.25">
      <c r="A234" t="str">
        <v>AP1832-157</v>
      </c>
      <c r="B234" t="str">
        <v>Wenn auch Widerwärtigkeiten</v>
      </c>
      <c r="J234" t="str">
        <v>RE1755-182</v>
      </c>
      <c r="K234" t="str">
        <v>Wir gläuben all an einen Gott</v>
      </c>
      <c r="M234" t="str">
        <v>SP1692-183</v>
      </c>
      <c r="N234" t="str">
        <v>Alle Menschen müssen sterben. Andere Melodey.</v>
      </c>
      <c r="P234" t="str">
        <v>WE1803-151c</v>
      </c>
      <c r="Q234" t="str">
        <v>[Jesu der du meine Seele] Nach auf eine andere Art</v>
      </c>
    </row>
    <row r="235" spans="1:17" x14ac:dyDescent="0.25">
      <c r="A235" t="str">
        <v>AP1832-158</v>
      </c>
      <c r="B235" t="str">
        <v>Wenn Christus seine Kirche schützt</v>
      </c>
      <c r="J235" t="str">
        <v>RE1755-183</v>
      </c>
      <c r="K235" t="str">
        <v>O Durchbrecher aller Bande</v>
      </c>
      <c r="M235" t="str">
        <v>SP1692-184</v>
      </c>
      <c r="N235" t="str">
        <v>Brunnquell aller Güter.</v>
      </c>
      <c r="P235" t="str">
        <v>WE1803-152a</v>
      </c>
      <c r="Q235" t="str">
        <v>Jesu komm doch selbst zu mir</v>
      </c>
    </row>
    <row r="236" spans="1:17" x14ac:dyDescent="0.25">
      <c r="A236" t="str">
        <v>AP1832-159</v>
      </c>
      <c r="B236" t="str">
        <v>Wenn ich am Ziel' des Lebens</v>
      </c>
      <c r="J236" t="str">
        <v>RE1755-184</v>
      </c>
      <c r="K236" t="str">
        <v>Ich armes Menschen-Kind</v>
      </c>
      <c r="M236" t="str">
        <v>SP1692-185</v>
      </c>
      <c r="N236" t="str">
        <v>HErr JEsu Christ wahr Mensch.</v>
      </c>
      <c r="P236" t="str">
        <v>WE1803-152b</v>
      </c>
      <c r="Q236" t="str">
        <v>[Jesu komm doch selbst zu mir] Auf eine andere Art</v>
      </c>
    </row>
    <row r="237" spans="1:17" x14ac:dyDescent="0.25">
      <c r="A237" t="str">
        <v>AP1832-160</v>
      </c>
      <c r="B237" t="str">
        <v>Wenn ich einst von jenem Schlummer</v>
      </c>
      <c r="J237" t="str">
        <v>RE1755-185</v>
      </c>
      <c r="K237" t="str">
        <v>Welt ade! ich bin dein müde</v>
      </c>
      <c r="M237" t="str">
        <v>SP1692-186</v>
      </c>
      <c r="N237" t="str">
        <v>HErr Jesu Christ wahr Mensch. Andere Melodey.</v>
      </c>
      <c r="P237" t="str">
        <v>WE1803-153</v>
      </c>
      <c r="Q237" t="str">
        <v>Jesu Leiden Pein und Tod</v>
      </c>
    </row>
    <row r="238" spans="1:17" x14ac:dyDescent="0.25">
      <c r="A238" t="str">
        <v>AP1832-161</v>
      </c>
      <c r="B238" t="str">
        <v>Wenn meine Zeit gekommen ist</v>
      </c>
      <c r="J238" t="str">
        <v>RE1755-186</v>
      </c>
      <c r="K238" t="str">
        <v>Liebster Jesu, du wirst kommen</v>
      </c>
      <c r="M238" t="str">
        <v>SP1692-187</v>
      </c>
      <c r="N238" t="str">
        <v>So wünsch ich nun ein gute Nacht.</v>
      </c>
      <c r="P238" t="str">
        <v>WE1803-154a</v>
      </c>
      <c r="Q238" t="str">
        <v>Jesu meine Freude</v>
      </c>
    </row>
    <row r="239" spans="1:17" x14ac:dyDescent="0.25">
      <c r="A239" t="str">
        <v>AP1832-162a</v>
      </c>
      <c r="B239" t="str">
        <v>Wenn mich die Sünden kränken</v>
      </c>
      <c r="J239" t="str">
        <v>RE1755-187</v>
      </c>
      <c r="K239" t="str">
        <v>Was ist der Mensch, daß du Herr</v>
      </c>
      <c r="M239" t="str">
        <v>SP1692-188</v>
      </c>
      <c r="N239" t="str">
        <v>So wünsch ich nun ein gute Nacht. Andere Melodey.</v>
      </c>
      <c r="P239" t="str">
        <v>WE1803-154b</v>
      </c>
      <c r="Q239" t="str">
        <v>[Jesu meine Freude] Auf eine andere Art</v>
      </c>
    </row>
    <row r="240" spans="1:17" x14ac:dyDescent="0.25">
      <c r="A240" t="str">
        <v>AP1832-162b</v>
      </c>
      <c r="B240" t="str">
        <v>Wenn mich die Sünden kränken</v>
      </c>
      <c r="J240" t="str">
        <v>RE1755-188</v>
      </c>
      <c r="K240" t="str">
        <v>Liebes Hertz, bedencke doch</v>
      </c>
      <c r="M240" t="str">
        <v>SP1692-189</v>
      </c>
      <c r="N240" t="str">
        <v>Nun dancket alle Gott.</v>
      </c>
      <c r="P240" t="str">
        <v>WE1803-154c</v>
      </c>
      <c r="Q240" t="str">
        <v>[Jesu meine Freude] Noch auf eine andere Art</v>
      </c>
    </row>
    <row r="241" spans="1:17" x14ac:dyDescent="0.25">
      <c r="A241" t="str">
        <v>AP1832-163</v>
      </c>
      <c r="B241" t="str">
        <v>Wenn wir vor Kummer fast vergehn</v>
      </c>
      <c r="J241" t="str">
        <v>RE1755-189</v>
      </c>
      <c r="K241" t="str">
        <v>Vom Himmel hoch da komm</v>
      </c>
      <c r="M241" t="str">
        <v>SP1692-190</v>
      </c>
      <c r="N241" t="str">
        <v>Wer Gott vertraut / hat wol gebaut.</v>
      </c>
      <c r="P241" t="str">
        <v>WE1803-155a</v>
      </c>
      <c r="Q241" t="str">
        <v>Jesu meines Lebens Leben</v>
      </c>
    </row>
    <row r="242" spans="1:17" x14ac:dyDescent="0.25">
      <c r="A242" t="str">
        <v>AP1832-164a</v>
      </c>
      <c r="B242" t="str">
        <v>Wenn zur Vollführung deiner Pflicht</v>
      </c>
      <c r="J242" t="str">
        <v>RE1755-190</v>
      </c>
      <c r="K242" t="str">
        <v>Den die Engel droben</v>
      </c>
      <c r="M242" t="str">
        <v>SP1692-191</v>
      </c>
      <c r="N242" t="str">
        <v>JEsu du mein liebstes Leben.</v>
      </c>
      <c r="P242" t="str">
        <v>WE1803-155b</v>
      </c>
      <c r="Q242" t="str">
        <v>[Jesu meines Lebens Leben] Auf eine andere Art</v>
      </c>
    </row>
    <row r="243" spans="1:17" x14ac:dyDescent="0.25">
      <c r="A243" t="str">
        <v>AP1832-164b</v>
      </c>
      <c r="B243" t="str">
        <v>Wenn zur Vollführung deiner Pflicht</v>
      </c>
      <c r="J243" t="str">
        <v>RE1755-191</v>
      </c>
      <c r="K243" t="str">
        <v>Höchster Priester, der du dich</v>
      </c>
      <c r="M243" t="str">
        <v>SP1692-192</v>
      </c>
      <c r="N243" t="str">
        <v>Wie soll ich dich empfangen.</v>
      </c>
      <c r="P243" t="str">
        <v>WE1803-155c</v>
      </c>
      <c r="Q243" t="str">
        <v>[Jesu meines Lebens Leben] Noch auf eine andere Art</v>
      </c>
    </row>
    <row r="244" spans="1:17" x14ac:dyDescent="0.25">
      <c r="A244" t="str">
        <v>AP1832-165</v>
      </c>
      <c r="B244" t="str">
        <v>Wer bin ich von Natur</v>
      </c>
      <c r="J244" t="str">
        <v>RE1755-192</v>
      </c>
      <c r="K244" t="str">
        <v>Verborgner Gott! du wohnst in einem Lichte</v>
      </c>
      <c r="M244" t="str">
        <v>SP1692-193</v>
      </c>
      <c r="N244" t="str">
        <v>O Welt sieh hier dein Leben.</v>
      </c>
      <c r="P244" t="str">
        <v>WE1803-155d</v>
      </c>
      <c r="Q244" t="str">
        <v>[Jesu meines Lebens Leben] Endlich auch auf diese Melodie</v>
      </c>
    </row>
    <row r="245" spans="1:17" x14ac:dyDescent="0.25">
      <c r="A245" t="str">
        <v>AP1832-166</v>
      </c>
      <c r="B245" t="str">
        <v>Wer hat den Glauben</v>
      </c>
      <c r="J245" t="str">
        <v>RE1755-193</v>
      </c>
      <c r="K245" t="str">
        <v>Friede! ach Friede! ach göttl.</v>
      </c>
      <c r="M245" t="str">
        <v>SP1692-194</v>
      </c>
      <c r="N245" t="str">
        <v>Komm Gott Schöpfer H. Geist.</v>
      </c>
      <c r="P245" t="str">
        <v>WE1803-156</v>
      </c>
      <c r="Q245" t="str">
        <v>Jesus Christus unser Heyland, der den Tod</v>
      </c>
    </row>
    <row r="246" spans="1:17" x14ac:dyDescent="0.25">
      <c r="A246" t="str">
        <v>AP1832-167a</v>
      </c>
      <c r="B246" t="str">
        <v>Wer seinen Gott allein lasst walten</v>
      </c>
      <c r="J246" t="str">
        <v>RE1755-194</v>
      </c>
      <c r="K246" t="str">
        <v>Lobe, o Seele, den mächtigen Herrn</v>
      </c>
      <c r="M246" t="str">
        <v>SP1692-195</v>
      </c>
      <c r="N246" t="str">
        <v>Komm H. Geist mit deiner Gnad.</v>
      </c>
      <c r="P246" t="str">
        <v>WE1803-157</v>
      </c>
      <c r="Q246" t="str">
        <v>Jesus Christus unser Heyland, der von uns</v>
      </c>
    </row>
    <row r="247" spans="1:17" x14ac:dyDescent="0.25">
      <c r="A247" t="str">
        <v>AP1832-167b</v>
      </c>
      <c r="B247" t="str">
        <v>Wer seinen Gott allein lasst walten</v>
      </c>
      <c r="J247" t="str">
        <v>RE1755-195</v>
      </c>
      <c r="K247" t="str">
        <v>Treuer Vater! deine Liebe</v>
      </c>
      <c r="M247" t="str">
        <v>SP1692-196</v>
      </c>
      <c r="N247" t="str">
        <v>Zeuch ein zu deinen Thoren.</v>
      </c>
      <c r="P247" t="str">
        <v>WE1803-158a</v>
      </c>
      <c r="Q247" t="str">
        <v>Jesus Jesus nichts als Jesus</v>
      </c>
    </row>
    <row r="248" spans="1:17" x14ac:dyDescent="0.25">
      <c r="A248" t="str">
        <v>AP1832-168</v>
      </c>
      <c r="B248" t="str">
        <v>Wie leuchtet uns der Morgenstern</v>
      </c>
      <c r="J248" t="str">
        <v>RE1755-196</v>
      </c>
      <c r="K248" t="str">
        <v>Auf! ihr Christen, Christi-Glieder</v>
      </c>
      <c r="M248" t="str">
        <v>SP1692-197</v>
      </c>
      <c r="N248" t="str">
        <v xml:space="preserve">O du allersüßste Freude. </v>
      </c>
      <c r="P248" t="str">
        <v>WE1803-158b</v>
      </c>
      <c r="Q248" t="str">
        <v>[Jesus Jesus nichts als Jesus] Auf eine andere Art</v>
      </c>
    </row>
    <row r="249" spans="1:17" x14ac:dyDescent="0.25">
      <c r="A249" t="str">
        <v>AP1832-169</v>
      </c>
      <c r="B249" t="str">
        <v>Wie liebt uns Gott so väterlich</v>
      </c>
      <c r="J249" t="str">
        <v>RE1755-197</v>
      </c>
      <c r="K249" t="str">
        <v>Kyrie! Eleison! (die Litaney)</v>
      </c>
      <c r="M249" t="str">
        <v>SP1692-198</v>
      </c>
      <c r="N249" t="str">
        <v>Schmücke dich o liebe Seele.</v>
      </c>
      <c r="P249" t="str">
        <v>WE1803-159a</v>
      </c>
      <c r="Q249" t="str">
        <v>Jesus meine Zuversicht</v>
      </c>
    </row>
    <row r="250" spans="1:17" x14ac:dyDescent="0.25">
      <c r="A250" t="str">
        <v>AP1832-170</v>
      </c>
      <c r="B250" t="str">
        <v>Wie schnell ist doch ein Jahr vergangen</v>
      </c>
      <c r="J250" t="str">
        <v>RE1755-198</v>
      </c>
      <c r="K250" t="str">
        <v>Kyrie! Ach Vater allerhöchster Gott</v>
      </c>
      <c r="M250" t="str">
        <v>SP1692-199</v>
      </c>
      <c r="N250" t="str">
        <v>Lobet den Herrn ihr Heyden all.</v>
      </c>
      <c r="P250" t="str">
        <v>WE1803-159b</v>
      </c>
      <c r="Q250" t="str">
        <v>[Jesus meine Zuversicht] Auf eine andere Art</v>
      </c>
    </row>
    <row r="251" spans="1:17" x14ac:dyDescent="0.25">
      <c r="A251" t="str">
        <v>AP1832-171a</v>
      </c>
      <c r="B251" t="str">
        <v>Wie wohl ist mir</v>
      </c>
      <c r="J251" t="str">
        <v>RE1755-199</v>
      </c>
      <c r="K251" t="str">
        <v>Seele! geh auf Golgatha,</v>
      </c>
      <c r="M251" t="str">
        <v>SP1692-200</v>
      </c>
      <c r="N251" t="str">
        <v>Lobet Gott unsern HErrn.</v>
      </c>
      <c r="P251" t="str">
        <v>WE1803-160</v>
      </c>
      <c r="Q251" t="str">
        <v>Jetzt komm ich als ein armer Christ</v>
      </c>
    </row>
    <row r="252" spans="1:17" x14ac:dyDescent="0.25">
      <c r="A252" t="str">
        <v>AP1832-171b</v>
      </c>
      <c r="B252" t="str">
        <v>Wie wohl ist mir o Seele</v>
      </c>
      <c r="J252" t="str">
        <v>RE1755-200</v>
      </c>
      <c r="K252" t="str">
        <v>Du, o schönes Weltgebäude,</v>
      </c>
      <c r="M252" t="str">
        <v>SP1692-201</v>
      </c>
      <c r="N252" t="str">
        <v>Alle Welt was kreucht und webet.</v>
      </c>
      <c r="P252" t="str">
        <v>WE1803-161a</v>
      </c>
      <c r="Q252" t="str">
        <v>In allen meinen Thaten</v>
      </c>
    </row>
    <row r="253" spans="1:17" x14ac:dyDescent="0.25">
      <c r="A253" t="str">
        <v>AP1832-172</v>
      </c>
      <c r="B253" t="str">
        <v>Wir der Erde Pilger</v>
      </c>
      <c r="J253" t="str">
        <v>RE1755-201</v>
      </c>
      <c r="K253" t="str">
        <v>Ach! sagt mir nichts von Gold und</v>
      </c>
      <c r="M253" t="str">
        <v>SP1692-202</v>
      </c>
      <c r="N253" t="str">
        <v>Wie ein Hirsch in grossen Dürsten.</v>
      </c>
      <c r="P253" t="str">
        <v>WE1803-161b</v>
      </c>
      <c r="Q253" t="str">
        <v>[In allen meinen Thaten] Auf eine andere Art</v>
      </c>
    </row>
    <row r="254" spans="1:17" x14ac:dyDescent="0.25">
      <c r="A254" t="str">
        <v>AP1832-173</v>
      </c>
      <c r="B254" t="str">
        <v>Wir gläuben all an einen Gott</v>
      </c>
      <c r="M254" t="str">
        <v>SP1692-203</v>
      </c>
      <c r="N254" t="str">
        <v>O Gott du frommer Gott.</v>
      </c>
      <c r="P254" t="str">
        <v>WE1803-162</v>
      </c>
      <c r="Q254" t="str">
        <v>In dir ist Freude</v>
      </c>
    </row>
    <row r="255" spans="1:17" x14ac:dyDescent="0.25">
      <c r="A255" t="str">
        <v>AP1832-174</v>
      </c>
      <c r="B255" t="str">
        <v>Wir glauben all an Gott allein</v>
      </c>
      <c r="M255" t="str">
        <v>SP1692-204</v>
      </c>
      <c r="N255" t="str">
        <v>Meinen Jesum laß ich nicht / dann er ist allein mein Leben.</v>
      </c>
      <c r="P255" t="str">
        <v>WE1803-163</v>
      </c>
      <c r="Q255" t="str">
        <v>Keinen hat Gott verlassen</v>
      </c>
    </row>
    <row r="256" spans="1:17" x14ac:dyDescent="0.25">
      <c r="A256" t="str">
        <v>AP1832-175</v>
      </c>
      <c r="B256" t="str">
        <v>Wo sind die Weisen</v>
      </c>
      <c r="M256" t="str">
        <v>SP1692-205</v>
      </c>
      <c r="N256" t="str">
        <v>Ach was soll ich Sünder machen.</v>
      </c>
      <c r="P256" t="str">
        <v>WE1803-164</v>
      </c>
      <c r="Q256" t="str">
        <v>Kein Stündelein geht dahin</v>
      </c>
    </row>
    <row r="257" spans="1:17" x14ac:dyDescent="0.25">
      <c r="A257" t="str">
        <v>AP1832-176</v>
      </c>
      <c r="B257" t="str">
        <v>Wo tönt der Psalm der dich erreicht</v>
      </c>
      <c r="M257" t="str">
        <v>SP1692-206</v>
      </c>
      <c r="N257" t="str">
        <v>Die helle Sonn leucht itzt herfür.</v>
      </c>
      <c r="P257" t="str">
        <v>WE1803-165</v>
      </c>
      <c r="Q257" t="str">
        <v>Komm Gott, Schöpfer heiliger Geist</v>
      </c>
    </row>
    <row r="258" spans="1:17" x14ac:dyDescent="0.25">
      <c r="A258" t="str">
        <v>AP1832-177</v>
      </c>
      <c r="B258" t="str">
        <v>Zeuch ein zu deinen Thoren</v>
      </c>
      <c r="M258" t="str">
        <v>SP1692-207</v>
      </c>
      <c r="N258" t="str">
        <v>In dem Leben hie auf Erden.</v>
      </c>
      <c r="P258" t="str">
        <v>WE1803-166</v>
      </c>
      <c r="Q258" t="str">
        <v>Komm heiliger Geist erfüll die Herzen</v>
      </c>
    </row>
    <row r="259" spans="1:17" x14ac:dyDescent="0.25">
      <c r="M259" t="str">
        <v>SP1692-208</v>
      </c>
      <c r="N259" t="str">
        <v>Jammer hat mich gantz umgeben.</v>
      </c>
      <c r="P259" t="str">
        <v>WE1803-167</v>
      </c>
      <c r="Q259" t="str">
        <v>Komm heiliger Geist Herre Gott</v>
      </c>
    </row>
    <row r="260" spans="1:17" x14ac:dyDescent="0.25">
      <c r="M260" t="str">
        <v>SP1692-209</v>
      </c>
      <c r="N260" t="str">
        <v>Gott deß Himmels und der Erden.</v>
      </c>
      <c r="P260" t="str">
        <v>WE1803-168</v>
      </c>
      <c r="Q260" t="str">
        <v>Komm Jesu meine Lust</v>
      </c>
    </row>
    <row r="261" spans="1:17" x14ac:dyDescent="0.25">
      <c r="M261" t="str">
        <v>SP1692-210</v>
      </c>
      <c r="N261" t="str">
        <v>Der Tag vertreibt die finstre Nacht.</v>
      </c>
      <c r="P261" t="str">
        <v>WE1803-169</v>
      </c>
      <c r="Q261" t="str">
        <v>Kommt her zu mir spricht Gottes Sohn</v>
      </c>
    </row>
    <row r="262" spans="1:17" x14ac:dyDescent="0.25">
      <c r="M262" t="str">
        <v>SP1692-211</v>
      </c>
      <c r="N262" t="str">
        <v>Wir Christen=Leuth / haben ietzund Freud.</v>
      </c>
      <c r="P262" t="str">
        <v>WE1803-170</v>
      </c>
      <c r="Q262" t="str">
        <v>Kyrie Eleison</v>
      </c>
    </row>
    <row r="263" spans="1:17" x14ac:dyDescent="0.25">
      <c r="M263" t="str">
        <v>SP1692-212</v>
      </c>
      <c r="N263" t="str">
        <v>Hertzlich thut mich verlangen. Andere Melodey.</v>
      </c>
      <c r="P263" t="str">
        <v>WE1803-171</v>
      </c>
      <c r="Q263" t="str">
        <v>Kyrie Eleison</v>
      </c>
    </row>
    <row r="264" spans="1:17" x14ac:dyDescent="0.25">
      <c r="M264" t="str">
        <v>SP1692-213</v>
      </c>
      <c r="N264" t="str">
        <v>Freut euch ihr lieben Christen.</v>
      </c>
      <c r="P264" t="str">
        <v>WE1803-172</v>
      </c>
      <c r="Q264" t="str">
        <v>Kyrie, Gott Vater in</v>
      </c>
    </row>
    <row r="265" spans="1:17" x14ac:dyDescent="0.25">
      <c r="M265" t="str">
        <v>SP1692-214</v>
      </c>
      <c r="N265" t="str">
        <v>Wie schön leuchtet der Morgenstern. Andere Melodey.</v>
      </c>
      <c r="P265" t="str">
        <v>WE1803-173</v>
      </c>
      <c r="Q265" t="str">
        <v>Laß't uns alle fröhlich seyn</v>
      </c>
    </row>
    <row r="266" spans="1:17" x14ac:dyDescent="0.25">
      <c r="M266" t="str">
        <v>SP1692-215</v>
      </c>
      <c r="N266" t="str">
        <v>Christum wir sollen loben schon.</v>
      </c>
      <c r="P266" t="str">
        <v>WE1803-174a</v>
      </c>
      <c r="Q266" t="str">
        <v>Lasset uns mit Jesu ziehen</v>
      </c>
    </row>
    <row r="267" spans="1:17" x14ac:dyDescent="0.25">
      <c r="M267" t="str">
        <v>SP1692-216</v>
      </c>
      <c r="N267" t="str">
        <v>Was forchst du Fein Herodes sehr.</v>
      </c>
      <c r="P267" t="str">
        <v>WE1803-174b</v>
      </c>
      <c r="Q267" t="str">
        <v>[Lasset uns mit Jesu ziehen] Auf eine andere Art</v>
      </c>
    </row>
    <row r="268" spans="1:17" x14ac:dyDescent="0.25">
      <c r="M268" t="str">
        <v>SP1692-217</v>
      </c>
      <c r="N268" t="str">
        <v>Lobt Gott ihr Christen allzugleich.</v>
      </c>
      <c r="P268" t="str">
        <v>WE1803-175a</v>
      </c>
      <c r="Q268" t="str">
        <v>Liebe die du mich zum Bilde</v>
      </c>
    </row>
    <row r="269" spans="1:17" x14ac:dyDescent="0.25">
      <c r="M269" t="str">
        <v>SP1692-218</v>
      </c>
      <c r="N269" t="str">
        <v>Das neugebohrne Kindelein.</v>
      </c>
      <c r="P269" t="str">
        <v>WE1803-175b</v>
      </c>
      <c r="Q269" t="str">
        <v>[Liebe die du mich zum Bilde] Auf eine andere Art</v>
      </c>
    </row>
    <row r="270" spans="1:17" x14ac:dyDescent="0.25">
      <c r="M270" t="str">
        <v>SP1692-219</v>
      </c>
      <c r="N270" t="str">
        <v>Hertzliebster JEsu / was hast du verbrochen.</v>
      </c>
      <c r="P270" t="str">
        <v>WE1803-176a</v>
      </c>
      <c r="Q270" t="str">
        <v>Liebster Jesu wir sind hier</v>
      </c>
    </row>
    <row r="271" spans="1:17" x14ac:dyDescent="0.25">
      <c r="M271" t="str">
        <v>SP1692-220</v>
      </c>
      <c r="N271" t="str">
        <v>Wir dancken HErr JEsu Christ.</v>
      </c>
      <c r="P271" t="str">
        <v>WE1803-176b</v>
      </c>
      <c r="Q271" t="str">
        <v>[Liebster Jesu wir sind hier] Auf eine andere Art</v>
      </c>
    </row>
    <row r="272" spans="1:17" x14ac:dyDescent="0.25">
      <c r="M272" t="str">
        <v>SP1692-221</v>
      </c>
      <c r="N272" t="str">
        <v>Ach wir ame Sünder.</v>
      </c>
      <c r="P272" t="str">
        <v>WE1803-177</v>
      </c>
      <c r="Q272" t="str">
        <v>Liebst Jesu sey gegrüßet</v>
      </c>
    </row>
    <row r="273" spans="13:17" x14ac:dyDescent="0.25">
      <c r="M273" t="str">
        <v>SP1692-222</v>
      </c>
      <c r="N273" t="str">
        <v>Heut triumphiret Gottes Sohn. Andere Melodey.</v>
      </c>
      <c r="P273" t="str">
        <v>WE1803-178</v>
      </c>
      <c r="Q273" t="str">
        <v>Liebster Immanuel</v>
      </c>
    </row>
    <row r="274" spans="13:17" x14ac:dyDescent="0.25">
      <c r="M274" t="str">
        <v>SP1692-223</v>
      </c>
      <c r="N274" t="str">
        <v>Sag an was hilfft die Welt.</v>
      </c>
      <c r="P274" t="str">
        <v>WE1803-179</v>
      </c>
      <c r="Q274" t="str">
        <v>Lobe den Herren den mächtigen</v>
      </c>
    </row>
    <row r="275" spans="13:17" x14ac:dyDescent="0.25">
      <c r="M275" t="str">
        <v>SP1692-224</v>
      </c>
      <c r="N275" t="str">
        <v>Allein zu dir HErr JEsu Christ. Andere Melodey.</v>
      </c>
      <c r="P275" t="str">
        <v>WE1803-180</v>
      </c>
      <c r="Q275" t="str">
        <v>Lobet den Herren, denn er ist sehr</v>
      </c>
    </row>
    <row r="276" spans="13:17" x14ac:dyDescent="0.25">
      <c r="M276" t="str">
        <v>SP1692-225</v>
      </c>
      <c r="N276" t="str">
        <v>Gen Himmel auffgefahren ist.</v>
      </c>
      <c r="P276" t="str">
        <v>WE1803-181a</v>
      </c>
      <c r="Q276" t="str">
        <v>Lob sey dem allmächtigen Gott</v>
      </c>
    </row>
    <row r="277" spans="13:17" x14ac:dyDescent="0.25">
      <c r="M277" t="str">
        <v>SP1692-226</v>
      </c>
      <c r="N277" t="str">
        <v>Ach Gott und HErr / wie groß und schwer. Andere Melodey.</v>
      </c>
      <c r="P277" t="str">
        <v>WE1803-181b</v>
      </c>
      <c r="Q277" t="str">
        <v>[Lob sey dem allmächtigen Gott] Auf eine andere Art</v>
      </c>
    </row>
    <row r="278" spans="13:17" x14ac:dyDescent="0.25">
      <c r="M278" t="str">
        <v>SP1692-227</v>
      </c>
      <c r="N278" t="str">
        <v>Erschienen ist der herrliche Tag. Andere Melodey.</v>
      </c>
      <c r="P278" t="str">
        <v>WE1803-182</v>
      </c>
      <c r="Q278" t="str">
        <v>Lob sey Gott in des Himmels</v>
      </c>
    </row>
    <row r="279" spans="13:17" x14ac:dyDescent="0.25">
      <c r="M279" t="str">
        <v>SP1692-228</v>
      </c>
      <c r="N279" t="str">
        <v>Wann nun erlösen wird der HErr.</v>
      </c>
      <c r="P279" t="str">
        <v>WE1803-183</v>
      </c>
      <c r="Q279" t="str">
        <v>Lobt Gott ihr Christen allzugleich</v>
      </c>
    </row>
    <row r="280" spans="13:17" x14ac:dyDescent="0.25">
      <c r="M280" t="str">
        <v>SP1692-229</v>
      </c>
      <c r="N280" t="str">
        <v>Herr Gott du bist von Ewigkeit.</v>
      </c>
      <c r="P280" t="str">
        <v>WE1803-184</v>
      </c>
      <c r="Q280" t="str">
        <v>Mache dich mein Geist bereit</v>
      </c>
    </row>
    <row r="281" spans="13:17" x14ac:dyDescent="0.25">
      <c r="M281" t="str">
        <v>SP1692-230</v>
      </c>
      <c r="N281" t="str">
        <v>Hie lieg ich armes Würmelein.</v>
      </c>
      <c r="P281" t="str">
        <v>WE1803-185</v>
      </c>
      <c r="Q281" t="str">
        <v>Machs mit mir Gott nach</v>
      </c>
    </row>
    <row r="282" spans="13:17" x14ac:dyDescent="0.25">
      <c r="M282" t="str">
        <v>SP1692-231</v>
      </c>
      <c r="N282" t="str">
        <v xml:space="preserve">Ach bleib bey uns HErr JEsu Christ. </v>
      </c>
      <c r="P282" t="str">
        <v>WE1803-186</v>
      </c>
      <c r="Q282" t="str">
        <v xml:space="preserve">Meine Gnade hängt </v>
      </c>
    </row>
    <row r="283" spans="13:17" x14ac:dyDescent="0.25">
      <c r="M283" t="str">
        <v>SP1692-232</v>
      </c>
      <c r="N283" t="str">
        <v>Ich weiß daß mein Erlöser lebt / ob ich schon hie auf Erden.</v>
      </c>
      <c r="P283" t="str">
        <v>WE1803-187a</v>
      </c>
      <c r="Q283" t="str">
        <v>Meinen Jesum laß ich nicht</v>
      </c>
    </row>
    <row r="284" spans="13:17" x14ac:dyDescent="0.25">
      <c r="M284" t="str">
        <v>SP1692-233</v>
      </c>
      <c r="N284" t="str">
        <v>HErr JEsu Christ ich weiß gar wohl.</v>
      </c>
      <c r="P284" t="str">
        <v>WE1803-187b</v>
      </c>
      <c r="Q284" t="str">
        <v>[Meinen Jesum laß ich nicht] Auf eine andere Art</v>
      </c>
    </row>
    <row r="285" spans="13:17" x14ac:dyDescent="0.25">
      <c r="M285" t="str">
        <v>SP1692-234</v>
      </c>
      <c r="N285" t="str">
        <v>Ach wie sehnlich wart ich der Zeit.</v>
      </c>
      <c r="P285" t="str">
        <v>WE1803-187c</v>
      </c>
      <c r="Q285" t="str">
        <v>[Meinen Jesum laß ich nicht] Noch auf eine andere Art</v>
      </c>
    </row>
    <row r="286" spans="13:17" x14ac:dyDescent="0.25">
      <c r="M286" t="str">
        <v>SP1692-235</v>
      </c>
      <c r="N286" t="str">
        <v>Kyrie [Litanei]</v>
      </c>
      <c r="P286" t="str">
        <v>WE1803-188a</v>
      </c>
      <c r="Q286" t="str">
        <v>Meine Seele erhebet den</v>
      </c>
    </row>
    <row r="287" spans="13:17" x14ac:dyDescent="0.25">
      <c r="M287" t="str">
        <v>SP1692-236</v>
      </c>
      <c r="N287" t="str">
        <v>Jetzo muß deß Nachtes Schröcken.</v>
      </c>
      <c r="P287" t="str">
        <v>WE1803-188b</v>
      </c>
      <c r="Q287" t="str">
        <v>Meine Seele erhebet den Herren</v>
      </c>
    </row>
    <row r="288" spans="13:17" x14ac:dyDescent="0.25">
      <c r="M288" t="str">
        <v>SP1692-237</v>
      </c>
      <c r="N288" t="str">
        <v>HErr nicht schicke deine Rache.</v>
      </c>
      <c r="P288" t="str">
        <v>WE1803-189</v>
      </c>
      <c r="Q288" t="str">
        <v>Meine Seele laß es gehen</v>
      </c>
    </row>
    <row r="289" spans="13:17" x14ac:dyDescent="0.25">
      <c r="M289" t="str">
        <v>SP1692-238</v>
      </c>
      <c r="N289" t="str">
        <v>Die Sonn hat sich verkrochen.</v>
      </c>
      <c r="P289" t="str">
        <v>WE1803-190</v>
      </c>
      <c r="Q289" t="str">
        <v>Meine Seel' o Herr muß loben</v>
      </c>
    </row>
    <row r="290" spans="13:17" x14ac:dyDescent="0.25">
      <c r="M290" t="str">
        <v>SP1692-239</v>
      </c>
      <c r="N290" t="str">
        <v>Ach was ist doch unser Leben.</v>
      </c>
      <c r="P290" t="str">
        <v>WE1803-191a</v>
      </c>
      <c r="Q290" t="str">
        <v>Mein Heiland nimmt die Sünder an</v>
      </c>
    </row>
    <row r="291" spans="13:17" x14ac:dyDescent="0.25">
      <c r="M291" t="str">
        <v>SP1692-240</v>
      </c>
      <c r="N291" t="str">
        <v>Welt hinweg ich bin dein müde.</v>
      </c>
      <c r="P291" t="str">
        <v>WE1803-191b</v>
      </c>
      <c r="Q291" t="str">
        <v>[Mein Heiland nimmt die Sünder an] Auf eine andere Art</v>
      </c>
    </row>
    <row r="292" spans="13:17" x14ac:dyDescent="0.25">
      <c r="M292" t="str">
        <v>SP1692-241</v>
      </c>
      <c r="N292" t="str">
        <v>Komst du komst du Liecht der Heyden.</v>
      </c>
      <c r="P292" t="str">
        <v>WE1803-191c</v>
      </c>
      <c r="Q292" t="str">
        <v>[Mein Heiland nimmt die Sünder an] Noch auf eine andere Art</v>
      </c>
    </row>
    <row r="293" spans="13:17" x14ac:dyDescent="0.25">
      <c r="M293" t="str">
        <v>SP1692-242</v>
      </c>
      <c r="N293" t="str">
        <v>Ermuntr dich mein schacher Geist.</v>
      </c>
      <c r="P293" t="str">
        <v>WE1803-192</v>
      </c>
      <c r="Q293" t="str">
        <v>Mit Fried und Freud ich fahr dahin</v>
      </c>
    </row>
    <row r="294" spans="13:17" x14ac:dyDescent="0.25">
      <c r="M294" t="str">
        <v>SP1692-243</v>
      </c>
      <c r="N294" t="str">
        <v>Ihr Christen auserkohren.</v>
      </c>
      <c r="P294" t="str">
        <v>WE1803-193</v>
      </c>
      <c r="Q294" t="str">
        <v>Mitten wir im Leben sind</v>
      </c>
    </row>
    <row r="295" spans="13:17" x14ac:dyDescent="0.25">
      <c r="M295" t="str">
        <v>SP1692-244</v>
      </c>
      <c r="N295" t="str">
        <v>Sey gegrüsset JEsu gütig.</v>
      </c>
      <c r="P295" t="str">
        <v>WE1803-194</v>
      </c>
      <c r="Q295" t="str">
        <v xml:space="preserve">Nicht so traurig, nicht </v>
      </c>
    </row>
    <row r="296" spans="13:17" x14ac:dyDescent="0.25">
      <c r="M296" t="str">
        <v>SP1692-245</v>
      </c>
      <c r="N296" t="str">
        <v>Mein schönster und liebster Freund.</v>
      </c>
      <c r="P296" t="str">
        <v>WE1803-195</v>
      </c>
      <c r="Q296" t="str">
        <v>Nimm von uns Herre Gott</v>
      </c>
    </row>
    <row r="297" spans="13:17" x14ac:dyDescent="0.25">
      <c r="M297" t="str">
        <v>SP1692-246</v>
      </c>
      <c r="N297" t="str">
        <v>Ach was hat dich doch bewogen.</v>
      </c>
      <c r="P297" t="str">
        <v>WE1803-196</v>
      </c>
      <c r="Q297" t="str">
        <v>Nimm von uns Herr du</v>
      </c>
    </row>
    <row r="298" spans="13:17" x14ac:dyDescent="0.25">
      <c r="M298" t="str">
        <v>SP1692-247</v>
      </c>
      <c r="N298" t="str">
        <v>JEsu meines Lebens Leben.</v>
      </c>
      <c r="P298" t="str">
        <v>WE1803-197</v>
      </c>
      <c r="Q298" t="str">
        <v>Nun bitte wir den heilgen Geist</v>
      </c>
    </row>
    <row r="299" spans="13:17" x14ac:dyDescent="0.25">
      <c r="M299" t="str">
        <v>SP1692-248</v>
      </c>
      <c r="N299" t="str">
        <v>O Gott sehr reich von Güt.</v>
      </c>
      <c r="P299" t="str">
        <v>WE1803-198</v>
      </c>
      <c r="Q299" t="str">
        <v>Nun danket alle Gott</v>
      </c>
    </row>
    <row r="300" spans="13:17" x14ac:dyDescent="0.25">
      <c r="M300" t="str">
        <v>SP1692-249</v>
      </c>
      <c r="N300" t="str">
        <v>Schönster Jesu liebstes Leben.</v>
      </c>
      <c r="P300" t="str">
        <v>WE1803-199</v>
      </c>
      <c r="Q300" t="str">
        <v>Nun freut euch Gottes Kinder all</v>
      </c>
    </row>
    <row r="301" spans="13:17" x14ac:dyDescent="0.25">
      <c r="M301" t="str">
        <v>SP1692-250</v>
      </c>
      <c r="N301" t="str">
        <v>Mein Augen schließ ich itzt / in Gottes Namen zu.</v>
      </c>
      <c r="P301" t="str">
        <v>WE1803-200</v>
      </c>
      <c r="Q301" t="str">
        <v>Nun freut euch lieben Christen</v>
      </c>
    </row>
    <row r="302" spans="13:17" x14ac:dyDescent="0.25">
      <c r="M302" t="str">
        <v>SP1692-251</v>
      </c>
      <c r="N302" t="str">
        <v>Drey=Einigkeit der Gottheit.</v>
      </c>
      <c r="P302" t="str">
        <v>WE1803-201</v>
      </c>
      <c r="Q302" t="str">
        <v>Nun gibt mein Jesus</v>
      </c>
    </row>
    <row r="303" spans="13:17" x14ac:dyDescent="0.25">
      <c r="M303" t="str">
        <v>SP1692-252</v>
      </c>
      <c r="N303" t="str">
        <v>Zion klagt mit Angst.</v>
      </c>
      <c r="P303" t="str">
        <v>WE1803-202</v>
      </c>
      <c r="Q303" t="str">
        <v>Nun jauchzet all' ihr Frommen</v>
      </c>
    </row>
    <row r="304" spans="13:17" x14ac:dyDescent="0.25">
      <c r="M304" t="str">
        <v>SP1692-253</v>
      </c>
      <c r="N304" t="str">
        <v>Sey zu tausendmal gegrüsset.</v>
      </c>
      <c r="P304" t="str">
        <v>WE1803-203</v>
      </c>
      <c r="Q304" t="str">
        <v>Nun komm der Heiden Heiland</v>
      </c>
    </row>
    <row r="305" spans="13:17" x14ac:dyDescent="0.25">
      <c r="M305" t="str">
        <v>SP1692-254</v>
      </c>
      <c r="N305" t="str">
        <v>O du schönes Welt=Gebäude.</v>
      </c>
      <c r="P305" t="str">
        <v>WE1803-204</v>
      </c>
      <c r="Q305" t="str">
        <v>Nun laßt uns Gott den Herren</v>
      </c>
    </row>
    <row r="306" spans="13:17" x14ac:dyDescent="0.25">
      <c r="M306" t="str">
        <v>SP1692-255</v>
      </c>
      <c r="N306" t="str">
        <v>Ich heb mein Augen sehnlich auff.</v>
      </c>
      <c r="P306" t="str">
        <v>WE1803-205</v>
      </c>
      <c r="Q306" t="str">
        <v xml:space="preserve"> Nun lob' mein Seel den Herren</v>
      </c>
    </row>
    <row r="307" spans="13:17" x14ac:dyDescent="0.25">
      <c r="M307" t="str">
        <v>SP1692-256</v>
      </c>
      <c r="N307" t="str">
        <v>Was wilt du dich betrüben.</v>
      </c>
      <c r="P307" t="str">
        <v>WE1803-206</v>
      </c>
      <c r="Q307" t="str">
        <v>Nun preißet alle</v>
      </c>
    </row>
    <row r="308" spans="13:17" x14ac:dyDescent="0.25">
      <c r="M308" t="str">
        <v>SP1692-257</v>
      </c>
      <c r="N308" t="str">
        <v>Keinen hat Gott verlassen.</v>
      </c>
      <c r="P308" t="str">
        <v>WE1803-207</v>
      </c>
      <c r="Q308" t="str">
        <v>Nun ruhen alle Wälder</v>
      </c>
    </row>
    <row r="309" spans="13:17" x14ac:dyDescent="0.25">
      <c r="M309" t="str">
        <v>SP1692-258</v>
      </c>
      <c r="N309" t="str">
        <v>HErr / wie lange wilt du doch.</v>
      </c>
      <c r="P309" t="str">
        <v>WE1803-208</v>
      </c>
      <c r="Q309" t="str">
        <v>Nun sich der Tag geendet</v>
      </c>
    </row>
    <row r="310" spans="13:17" x14ac:dyDescent="0.25">
      <c r="M310" t="str">
        <v>SP1692-259</v>
      </c>
      <c r="N310" t="str">
        <v>Schwing dich auff zu deinem Gott.</v>
      </c>
      <c r="P310" t="str">
        <v>WE1803-209</v>
      </c>
      <c r="Q310" t="str">
        <v>O Christe, Wahrheit und Leben</v>
      </c>
    </row>
    <row r="311" spans="13:17" x14ac:dyDescent="0.25">
      <c r="M311" t="str">
        <v>SP1692-260</v>
      </c>
      <c r="N311" t="str">
        <v>Danck sey Gott in der Höhe.</v>
      </c>
      <c r="P311" t="str">
        <v>WE1803-210</v>
      </c>
      <c r="Q311" t="str">
        <v>O Ewigkeit du Donner=Wort</v>
      </c>
    </row>
    <row r="312" spans="13:17" x14ac:dyDescent="0.25">
      <c r="M312" t="str">
        <v>SP1692-261</v>
      </c>
      <c r="N312" t="str">
        <v>Nun dancket all und bringet Ehr.</v>
      </c>
      <c r="P312" t="str">
        <v>WE1803-211</v>
      </c>
      <c r="Q312" t="str">
        <v>O frommer und getreuer Gott</v>
      </c>
    </row>
    <row r="313" spans="13:17" x14ac:dyDescent="0.25">
      <c r="M313" t="str">
        <v>SP1692-262</v>
      </c>
      <c r="N313" t="str">
        <v>HErr ich hae mißgehandelt.</v>
      </c>
      <c r="P313" t="str">
        <v>WE1803-212a</v>
      </c>
      <c r="Q313" t="str">
        <v>O Gott du frommer Gott</v>
      </c>
    </row>
    <row r="314" spans="13:17" x14ac:dyDescent="0.25">
      <c r="M314" t="str">
        <v>SP1692-263</v>
      </c>
      <c r="N314" t="str">
        <v>Verzage nicht o frommer Christ.</v>
      </c>
      <c r="P314" t="str">
        <v>WE1803-212b</v>
      </c>
      <c r="Q314" t="str">
        <v>[O Gott du frommer Gott] Auf eine andere Art</v>
      </c>
    </row>
    <row r="315" spans="13:17" x14ac:dyDescent="0.25">
      <c r="M315" t="str">
        <v>SP1692-264</v>
      </c>
      <c r="N315" t="str">
        <v>Gott ist mein Heyl mein Hülff.</v>
      </c>
      <c r="P315" t="str">
        <v>WE1803-212c</v>
      </c>
      <c r="Q315" t="str">
        <v>[O Gott du frommer Gott] Noch auf eine andere Art</v>
      </c>
    </row>
    <row r="316" spans="13:17" x14ac:dyDescent="0.25">
      <c r="M316" t="str">
        <v>SP1692-265</v>
      </c>
      <c r="N316" t="str">
        <v>Der Tag bricht an und zeiget sich.</v>
      </c>
      <c r="P316" t="str">
        <v>WE1803-213</v>
      </c>
      <c r="Q316" t="str">
        <v>O Gott, Vater, ich glaub an dich</v>
      </c>
    </row>
    <row r="317" spans="13:17" x14ac:dyDescent="0.25">
      <c r="M317" t="str">
        <v>SP1692-266</v>
      </c>
      <c r="N317" t="str">
        <v>In dieser Abend=Stunde.</v>
      </c>
      <c r="P317" t="str">
        <v>WE1803-214</v>
      </c>
      <c r="Q317" t="str">
        <v>O Gott voll Gnad und Gütigkeit</v>
      </c>
    </row>
    <row r="318" spans="13:17" x14ac:dyDescent="0.25">
      <c r="M318" t="str">
        <v>SP1692-267</v>
      </c>
      <c r="N318" t="str">
        <v>Eitelkeit / Eitelkeit viler Verderben.</v>
      </c>
      <c r="P318" t="str">
        <v>WE1803-215</v>
      </c>
      <c r="Q318" t="str">
        <v>O Herre gott dein göttlich Wort</v>
      </c>
    </row>
    <row r="319" spans="13:17" x14ac:dyDescent="0.25">
      <c r="M319" t="str">
        <v>SP1692-268</v>
      </c>
      <c r="N319" t="str">
        <v>Laß ab von Sünden alle.</v>
      </c>
      <c r="P319" t="str">
        <v>WE1803-216</v>
      </c>
      <c r="Q319" t="str">
        <v>O großer Gott du reines Wese</v>
      </c>
    </row>
    <row r="320" spans="13:17" x14ac:dyDescent="0.25">
      <c r="M320" t="str">
        <v>SP1692-269</v>
      </c>
      <c r="N320" t="str">
        <v>Groß=Fürst hoher Cherubinen.</v>
      </c>
      <c r="P320" t="str">
        <v>WE1803-217</v>
      </c>
      <c r="Q320" t="str">
        <v>O Herre Gott, Vater in Ewigkeit</v>
      </c>
    </row>
    <row r="321" spans="13:17" x14ac:dyDescent="0.25">
      <c r="M321" t="str">
        <v>SP1692-270</v>
      </c>
      <c r="N321" t="str">
        <v>Warumb wilt du draussen stehn.</v>
      </c>
      <c r="P321" t="str">
        <v>WE1803-218a</v>
      </c>
      <c r="Q321" t="str">
        <v>O Herr mein Gott, durch den</v>
      </c>
    </row>
    <row r="322" spans="13:17" x14ac:dyDescent="0.25">
      <c r="M322" t="str">
        <v>SP1692-271</v>
      </c>
      <c r="N322" t="str">
        <v>Jesus meine Zuversicht.</v>
      </c>
      <c r="P322" t="str">
        <v>WE1803-218b</v>
      </c>
      <c r="Q322" t="str">
        <v>[O Herr mein Gott, durch den] Auf eine andere Art</v>
      </c>
    </row>
    <row r="323" spans="13:17" x14ac:dyDescent="0.25">
      <c r="M323" t="str">
        <v>SP1692-272</v>
      </c>
      <c r="N323" t="str">
        <v>Liebster JEsu das ist Pein.</v>
      </c>
      <c r="P323" t="str">
        <v>WE1803-218c</v>
      </c>
      <c r="Q323" t="str">
        <v>[O Herr mein Gott, durch den] Noch auf eine andere Art</v>
      </c>
    </row>
    <row r="324" spans="13:17" x14ac:dyDescent="0.25">
      <c r="M324" t="str">
        <v>SP1692-273</v>
      </c>
      <c r="N324" t="str">
        <v>Jesu Jesu du bist mein.</v>
      </c>
      <c r="P324" t="str">
        <v>WE1803-219</v>
      </c>
      <c r="Q324" t="str">
        <v>O heiliger Geist, heiliger Gott</v>
      </c>
    </row>
    <row r="325" spans="13:17" x14ac:dyDescent="0.25">
      <c r="M325" t="str">
        <v>SP1692-274</v>
      </c>
      <c r="N325" t="str">
        <v>Trau auf Gott in allen Sachen.</v>
      </c>
      <c r="P325" t="str">
        <v>WE1803-220</v>
      </c>
      <c r="Q325" t="str">
        <v>O hilf, Christe Gottes Sohn</v>
      </c>
    </row>
    <row r="326" spans="13:17" x14ac:dyDescent="0.25">
      <c r="M326" t="str">
        <v>SP1692-275</v>
      </c>
      <c r="N326" t="str">
        <v>Solt es gleich bißweilen scheinen.</v>
      </c>
      <c r="P326" t="str">
        <v>WE1803-221</v>
      </c>
      <c r="Q326" t="str">
        <v>O Lamm Gottes unschuldig</v>
      </c>
    </row>
    <row r="327" spans="13:17" x14ac:dyDescent="0.25">
      <c r="M327" t="str">
        <v>SP1692-276</v>
      </c>
      <c r="N327" t="str">
        <v>Ephraim / was soll ich machen.</v>
      </c>
      <c r="P327" t="str">
        <v>WE1803-222</v>
      </c>
      <c r="Q327" t="str">
        <v>O Tod, wo ist dein Stachel nun</v>
      </c>
    </row>
    <row r="328" spans="13:17" x14ac:dyDescent="0.25">
      <c r="M328" t="str">
        <v>SP1692-277</v>
      </c>
      <c r="N328" t="str">
        <v xml:space="preserve">Fleuch mein Seelgen auff zu Gott. </v>
      </c>
      <c r="P328" t="str">
        <v>WE1803-223</v>
      </c>
      <c r="Q328" t="str">
        <v>O Mensch bewein dein Sünde groß</v>
      </c>
    </row>
    <row r="329" spans="13:17" x14ac:dyDescent="0.25">
      <c r="M329" t="str">
        <v>SP1692-278</v>
      </c>
      <c r="N329" t="str">
        <v>O Friede Friede! Du edle Blume.</v>
      </c>
      <c r="P329" t="str">
        <v>WE1803-224</v>
      </c>
      <c r="Q329" t="str">
        <v>O Vater, allmächtiger Gott</v>
      </c>
    </row>
    <row r="330" spans="13:17" x14ac:dyDescent="0.25">
      <c r="M330" t="str">
        <v>SP1692-279</v>
      </c>
      <c r="N330" t="str">
        <v>Lebt jemand so wie ich / so lebt er jämmerlich.</v>
      </c>
      <c r="P330" t="str">
        <v>WE1803-225a</v>
      </c>
      <c r="Q330" t="str">
        <v>O wie seelig seyd ihr doch</v>
      </c>
    </row>
    <row r="331" spans="13:17" x14ac:dyDescent="0.25">
      <c r="M331" t="str">
        <v>SP1692-280</v>
      </c>
      <c r="N331" t="str">
        <v>Liebster Herr Jesu / wo bleibst du so lange.</v>
      </c>
      <c r="P331" t="str">
        <v>WE1803-225b</v>
      </c>
      <c r="Q331" t="str">
        <v>[O wie seelig seyd ihr doch] Auf eine andere Art</v>
      </c>
    </row>
    <row r="332" spans="13:17" x14ac:dyDescent="0.25">
      <c r="M332" t="str">
        <v>SP1692-281</v>
      </c>
      <c r="N332" t="str">
        <v>Wie ein Turtel Täubelein.</v>
      </c>
      <c r="P332" t="str">
        <v>WE1803-226</v>
      </c>
      <c r="Q332" t="str">
        <v>O Traurigkeit o Herzeleid</v>
      </c>
    </row>
    <row r="333" spans="13:17" x14ac:dyDescent="0.25">
      <c r="M333" t="str">
        <v>SP1692-282</v>
      </c>
      <c r="N333" t="str">
        <v>Jesu meines Herzens Freud.</v>
      </c>
      <c r="P333" t="str">
        <v>WE1803-227</v>
      </c>
      <c r="Q333" t="str">
        <v>Preiß, Lob und Herrlichkeit</v>
      </c>
    </row>
    <row r="334" spans="13:17" x14ac:dyDescent="0.25">
      <c r="M334" t="str">
        <v>SP1692-283</v>
      </c>
      <c r="N334" t="str">
        <v>Wo / ach wo wird ich mich hin wenden.</v>
      </c>
      <c r="P334" t="str">
        <v>WE1803-228</v>
      </c>
      <c r="Q334" t="str">
        <v>Schaffe in mir Gott</v>
      </c>
    </row>
    <row r="335" spans="13:17" x14ac:dyDescent="0.25">
      <c r="M335" t="str">
        <v>SP1692-284</v>
      </c>
      <c r="N335" t="str">
        <v>Jesu / mein Jesu mein einiges Leben.</v>
      </c>
      <c r="P335" t="str">
        <v>WE1803-229</v>
      </c>
      <c r="Q335" t="str">
        <v>Schnell fliehen Jahr und</v>
      </c>
    </row>
    <row r="336" spans="13:17" x14ac:dyDescent="0.25">
      <c r="M336" t="str">
        <v>SP1692-285</v>
      </c>
      <c r="N336" t="str">
        <v>Lebst jemand so wie ich / so lebt er seeliglich.</v>
      </c>
      <c r="P336" t="str">
        <v>WE1803-230</v>
      </c>
      <c r="Q336" t="str">
        <v>Schmücke dich o liebe Seele</v>
      </c>
    </row>
    <row r="337" spans="13:17" x14ac:dyDescent="0.25">
      <c r="M337" t="str">
        <v>SP1692-286</v>
      </c>
      <c r="N337" t="str">
        <v>Gehet in die Christen Schul.</v>
      </c>
      <c r="P337" t="str">
        <v>WE1803-231a</v>
      </c>
      <c r="Q337" t="str">
        <v>Schwing dich auf zu deinem</v>
      </c>
    </row>
    <row r="338" spans="13:17" x14ac:dyDescent="0.25">
      <c r="M338" t="str">
        <v>SP1692-287</v>
      </c>
      <c r="N338" t="str">
        <v>Mein Liebster mein Schönster.</v>
      </c>
      <c r="P338" t="str">
        <v>WE1803-231b</v>
      </c>
      <c r="Q338" t="str">
        <v>[Schwing dich auf zu deinem] Auf eine andere Art</v>
      </c>
    </row>
    <row r="339" spans="13:17" x14ac:dyDescent="0.25">
      <c r="M339" t="str">
        <v>SP1692-288</v>
      </c>
      <c r="N339" t="str">
        <v>Was quälet mein Hertz.</v>
      </c>
      <c r="P339" t="str">
        <v>WE1803-232</v>
      </c>
      <c r="Q339" t="str">
        <v>Seelen Bräutigam</v>
      </c>
    </row>
    <row r="340" spans="13:17" x14ac:dyDescent="0.25">
      <c r="M340" t="str">
        <v>SP1692-289</v>
      </c>
      <c r="N340" t="str">
        <v xml:space="preserve">Wohl mir Jesus meine Freude. </v>
      </c>
      <c r="P340" t="str">
        <v>WE1803-233</v>
      </c>
      <c r="Q340" t="str">
        <v>Seele was ist schöners wohl</v>
      </c>
    </row>
    <row r="341" spans="13:17" x14ac:dyDescent="0.25">
      <c r="M341" t="str">
        <v>SP1692-290</v>
      </c>
      <c r="N341" t="str">
        <v>Gott Lob und Danck daß diese Nacht.</v>
      </c>
      <c r="P341" t="str">
        <v>WE1803-234</v>
      </c>
      <c r="Q341" t="str">
        <v>Sey gegrüßt, Jesu, du einiger Trost</v>
      </c>
    </row>
    <row r="342" spans="13:17" x14ac:dyDescent="0.25">
      <c r="M342" t="str">
        <v>SP1692-291</v>
      </c>
      <c r="N342" t="str">
        <v>Diß ist der Tag der Frölichkeit.</v>
      </c>
      <c r="P342" t="str">
        <v>WE1803-235</v>
      </c>
      <c r="Q342" t="str">
        <v>So gehst du nun mein Jesus hin</v>
      </c>
    </row>
    <row r="343" spans="13:17" x14ac:dyDescent="0.25">
      <c r="M343" t="str">
        <v>SP1692-292</v>
      </c>
      <c r="N343" t="str">
        <v>Sey wilkommen Jesulein.</v>
      </c>
      <c r="P343" t="str">
        <v>WE1803-236a</v>
      </c>
      <c r="Q343" t="str">
        <v>Sollt es gleich bisweilen scheinen</v>
      </c>
    </row>
    <row r="344" spans="13:17" x14ac:dyDescent="0.25">
      <c r="M344" t="str">
        <v>SP1692-293</v>
      </c>
      <c r="N344" t="str">
        <v>Hilff Herr Jesu laß gelingen.</v>
      </c>
      <c r="P344" t="str">
        <v>WE1803-236b</v>
      </c>
      <c r="Q344" t="str">
        <v>[Sollt es gleich bisweilen scheinen] Auf eine andere Art</v>
      </c>
    </row>
    <row r="345" spans="13:17" x14ac:dyDescent="0.25">
      <c r="M345" t="str">
        <v>SP1692-294</v>
      </c>
      <c r="N345" t="str">
        <v>Sag Menschen Hertz wo ist ein Schmertz.</v>
      </c>
      <c r="P345" t="str">
        <v>WE1803-237</v>
      </c>
      <c r="Q345" t="str">
        <v>Straf mich nicht in deinem</v>
      </c>
    </row>
    <row r="346" spans="13:17" x14ac:dyDescent="0.25">
      <c r="M346" t="str">
        <v>SP1692-295</v>
      </c>
      <c r="N346" t="str">
        <v>Erzittre doch O Menschen Hertz.</v>
      </c>
      <c r="P346" t="str">
        <v>WE1803-238</v>
      </c>
      <c r="Q346" t="str">
        <v>Tod im Grabe lag der Herr</v>
      </c>
    </row>
    <row r="347" spans="13:17" x14ac:dyDescent="0.25">
      <c r="M347" t="str">
        <v>SP1692-296</v>
      </c>
      <c r="N347" t="str">
        <v>Hör liebe Seel dir rufft der HErr.</v>
      </c>
      <c r="P347" t="str">
        <v>WE1803-239a</v>
      </c>
      <c r="Q347" t="str">
        <v>Triumph, Triumph es kömmt mit Pracht</v>
      </c>
    </row>
    <row r="348" spans="13:17" x14ac:dyDescent="0.25">
      <c r="M348" t="str">
        <v>SP1692-297</v>
      </c>
      <c r="N348" t="str">
        <v>JEsu du mein edle Gabe.</v>
      </c>
      <c r="P348" t="str">
        <v>WE1803-239b</v>
      </c>
      <c r="Q348" t="str">
        <v>[Triumph, Triumph es kömmt mit Pracht] Auf eine andere Art</v>
      </c>
    </row>
    <row r="349" spans="13:17" x14ac:dyDescent="0.25">
      <c r="M349" t="str">
        <v>SP1692-298</v>
      </c>
      <c r="N349" t="str">
        <v>Ihr keuschen Augen ihr mein allerliebster Liecht.</v>
      </c>
      <c r="P349" t="str">
        <v>WE1803-240</v>
      </c>
      <c r="Q349" t="str">
        <v>Triumph, Triumph Victoria</v>
      </c>
    </row>
    <row r="350" spans="13:17" x14ac:dyDescent="0.25">
      <c r="M350" t="str">
        <v>SP1692-299</v>
      </c>
      <c r="N350" t="str">
        <v>Fliesset ihr thränenden Augen.</v>
      </c>
      <c r="P350" t="str">
        <v>WE1803-241a</v>
      </c>
      <c r="Q350" t="str">
        <v>Trau auf Gott in allen Sachen</v>
      </c>
    </row>
    <row r="351" spans="13:17" x14ac:dyDescent="0.25">
      <c r="M351" t="str">
        <v>SP1692-300</v>
      </c>
      <c r="N351" t="str">
        <v>Triumph Triumph der Sieges Held.</v>
      </c>
      <c r="P351" t="str">
        <v>WE1803-241b</v>
      </c>
      <c r="Q351" t="str">
        <v>[Trau auf Gott in allen Sachen] Auf eine andere Art</v>
      </c>
    </row>
    <row r="352" spans="13:17" x14ac:dyDescent="0.25">
      <c r="M352" t="str">
        <v>SP1692-301</v>
      </c>
      <c r="N352" t="str">
        <v>Ermuntre dich zu deinem Heil.</v>
      </c>
      <c r="P352" t="str">
        <v>WE1803-242a</v>
      </c>
      <c r="Q352" t="str">
        <v>Uns're Ausaat seegne Gott</v>
      </c>
    </row>
    <row r="353" spans="13:17" x14ac:dyDescent="0.25">
      <c r="M353" t="str">
        <v>SP1692-302</v>
      </c>
      <c r="N353" t="str">
        <v>Lobet den Herrn mit ewigem Ruhm.</v>
      </c>
      <c r="P353" t="str">
        <v>WE1803-242b</v>
      </c>
      <c r="Q353" t="str">
        <v>[Uns're Ausaat seegne Gott] Auf eine andere Art</v>
      </c>
    </row>
    <row r="354" spans="13:17" x14ac:dyDescent="0.25">
      <c r="M354" t="str">
        <v>SP1692-303</v>
      </c>
      <c r="N354" t="str">
        <v>Was lebet / was schwebet / was Odem nur hat.</v>
      </c>
      <c r="P354" t="str">
        <v>WE1803-243</v>
      </c>
      <c r="Q354" t="str">
        <v>Valet will ich dir geben</v>
      </c>
    </row>
    <row r="355" spans="13:17" x14ac:dyDescent="0.25">
      <c r="M355" t="str">
        <v>SP1692-304</v>
      </c>
      <c r="N355" t="str">
        <v>Jesulein du bist mein weil ich lebe.</v>
      </c>
      <c r="P355" t="str">
        <v>WE1803-244</v>
      </c>
      <c r="Q355" t="str">
        <v>Vater unser im Himmelreich</v>
      </c>
    </row>
    <row r="356" spans="13:17" x14ac:dyDescent="0.25">
      <c r="M356" t="str">
        <v>SP1692-305</v>
      </c>
      <c r="N356" t="str">
        <v>Allenthalben wo ich gehe.</v>
      </c>
      <c r="P356" t="str">
        <v>WE1803-245a</v>
      </c>
      <c r="Q356" t="str">
        <v>Verleih' uns Frieden gnädiglich</v>
      </c>
    </row>
    <row r="357" spans="13:17" x14ac:dyDescent="0.25">
      <c r="M357" t="str">
        <v>SP1692-306</v>
      </c>
      <c r="N357" t="str">
        <v>Schröcklich Beginnen die Paucker /Trompeter.</v>
      </c>
      <c r="P357" t="str">
        <v>WE1803-245b</v>
      </c>
      <c r="Q357" t="str">
        <v>[Verleih' uns Frieden gnädiglich] Oder den 1sten Vers auf diese Art:</v>
      </c>
    </row>
    <row r="358" spans="13:17" x14ac:dyDescent="0.25">
      <c r="M358" t="str">
        <v>SP1692-307</v>
      </c>
      <c r="N358" t="str">
        <v>JEsu wolst uns weisen / deine Werck zu preisen.</v>
      </c>
      <c r="P358" t="str">
        <v>WE1803-246</v>
      </c>
      <c r="Q358" t="str">
        <v>Voll heiligen Entzücken</v>
      </c>
    </row>
    <row r="359" spans="13:17" x14ac:dyDescent="0.25">
      <c r="M359" t="str">
        <v>SP1692-308</v>
      </c>
      <c r="N359" t="str">
        <v>Vatter / ach laß Trost erscheinen.</v>
      </c>
      <c r="P359" t="str">
        <v>WE1803-247</v>
      </c>
      <c r="Q359" t="str">
        <v>Vom Himmel hoch da komm</v>
      </c>
    </row>
    <row r="360" spans="13:17" x14ac:dyDescent="0.25">
      <c r="M360" t="str">
        <v>SP1692-309</v>
      </c>
      <c r="N360" t="str">
        <v>Auf mein Geist und mein Gemüthe.</v>
      </c>
      <c r="P360" t="str">
        <v>WE1803-248</v>
      </c>
      <c r="Q360" t="str">
        <v>Vom Himmel kam der Engelschaar</v>
      </c>
    </row>
    <row r="361" spans="13:17" x14ac:dyDescent="0.25">
      <c r="M361" t="str">
        <v>SP1692-310</v>
      </c>
      <c r="N361" t="str">
        <v>Komm mein Hertze / komm mein Schatz.</v>
      </c>
      <c r="P361" t="str">
        <v>WE1803-249</v>
      </c>
      <c r="Q361" t="str">
        <v>Von Gott will ich nicht lassen</v>
      </c>
    </row>
    <row r="362" spans="13:17" x14ac:dyDescent="0.25">
      <c r="M362" t="str">
        <v>SP1692-311</v>
      </c>
      <c r="N362" t="str">
        <v>Ich will zu aller Stund.</v>
      </c>
      <c r="P362" t="str">
        <v>WE1803-250</v>
      </c>
      <c r="Q362" t="str">
        <v>Von Herzen preiß ich dich</v>
      </c>
    </row>
    <row r="363" spans="13:17" x14ac:dyDescent="0.25">
      <c r="M363" t="str">
        <v>SP1692-312</v>
      </c>
      <c r="N363" t="str">
        <v>Jesu schönste Himmels=Crone.</v>
      </c>
      <c r="P363" t="str">
        <v>WE1803-251</v>
      </c>
      <c r="Q363" t="str">
        <v>Vorbild, wahrer Menschen Liebe</v>
      </c>
    </row>
    <row r="364" spans="13:17" x14ac:dyDescent="0.25">
      <c r="M364" t="str">
        <v>SP1692-313</v>
      </c>
      <c r="N364" t="str">
        <v>Allenthalben wo ich gehe.</v>
      </c>
      <c r="P364" t="str">
        <v>WE1803-252</v>
      </c>
      <c r="Q364" t="str">
        <v>Wachet auf, ruft uns die Stimme</v>
      </c>
    </row>
    <row r="365" spans="13:17" x14ac:dyDescent="0.25">
      <c r="M365" t="str">
        <v>SP1692-314</v>
      </c>
      <c r="N365" t="str">
        <v>Friede was ist dir zu gleichen.</v>
      </c>
      <c r="P365" t="str">
        <v>WE1803-253</v>
      </c>
      <c r="Q365" t="str">
        <v>Wach auf mein Herz und singe</v>
      </c>
    </row>
    <row r="366" spans="13:17" x14ac:dyDescent="0.25">
      <c r="M366" t="str">
        <v>SP1692-315</v>
      </c>
      <c r="N366" t="str">
        <v>Laß die falschen Zungen schwätzen.</v>
      </c>
      <c r="P366" t="str">
        <v>WE1803-254</v>
      </c>
      <c r="Q366" t="str">
        <v>Wachet auf ihr faulen Christen</v>
      </c>
    </row>
    <row r="367" spans="13:17" x14ac:dyDescent="0.25">
      <c r="M367" t="str">
        <v>SP1692-316</v>
      </c>
      <c r="N367" t="str">
        <v>Ich dancke dir O Gott in deinem Throne.</v>
      </c>
      <c r="P367" t="str">
        <v>WE1803-255</v>
      </c>
      <c r="Q367" t="str">
        <v>Wär Gott nicht mit uns</v>
      </c>
    </row>
    <row r="368" spans="13:17" x14ac:dyDescent="0.25">
      <c r="P368" t="str">
        <v>WE1803-256</v>
      </c>
      <c r="Q368" t="str">
        <v>Warum betrübst du dich mein Herz</v>
      </c>
    </row>
    <row r="369" spans="16:17" x14ac:dyDescent="0.25">
      <c r="P369" t="str">
        <v>WE1803-257a</v>
      </c>
      <c r="Q369" t="str">
        <v>Warum soll ich mich denn grämen</v>
      </c>
    </row>
    <row r="370" spans="16:17" x14ac:dyDescent="0.25">
      <c r="P370" t="str">
        <v>WE1803-257b</v>
      </c>
      <c r="Q370" t="str">
        <v>[Warum soll ich mich denn grämen] Auf eine andere Art</v>
      </c>
    </row>
    <row r="371" spans="16:17" x14ac:dyDescent="0.25">
      <c r="P371" t="str">
        <v>WE1803-257c</v>
      </c>
      <c r="Q371" t="str">
        <v>[Warum soll ich mich denn grämen] Noch auf eine andere Art</v>
      </c>
    </row>
    <row r="372" spans="16:17" x14ac:dyDescent="0.25">
      <c r="P372" t="str">
        <v>WE1803-257d</v>
      </c>
      <c r="Q372" t="str">
        <v>[Warum soll ich mich denn grämen] Endlich auf diese Art</v>
      </c>
    </row>
    <row r="373" spans="16:17" x14ac:dyDescent="0.25">
      <c r="P373" t="str">
        <v>WE1803-258a</v>
      </c>
      <c r="Q373" t="str">
        <v>Was frag ich viel nach Geld</v>
      </c>
    </row>
    <row r="374" spans="16:17" x14ac:dyDescent="0.25">
      <c r="P374" t="str">
        <v>WE1803-258b</v>
      </c>
      <c r="Q374" t="str">
        <v>[Was frag ich viel nach Geld] auf eine andere Art</v>
      </c>
    </row>
    <row r="375" spans="16:17" x14ac:dyDescent="0.25">
      <c r="P375" t="str">
        <v>WE1803-259</v>
      </c>
      <c r="Q375" t="str">
        <v>Was Gott thut, das ist</v>
      </c>
    </row>
    <row r="376" spans="16:17" x14ac:dyDescent="0.25">
      <c r="P376" t="str">
        <v>WE1803-260</v>
      </c>
      <c r="Q376" t="str">
        <v>Welt, ade, ich bin dein müde</v>
      </c>
    </row>
    <row r="377" spans="16:17" x14ac:dyDescent="0.25">
      <c r="P377" t="str">
        <v>WE1803-261</v>
      </c>
      <c r="Q377" t="str">
        <v>Weltlich Ehr und zeitlich Guth</v>
      </c>
    </row>
    <row r="378" spans="16:17" x14ac:dyDescent="0.25">
      <c r="P378" t="str">
        <v>WE1803-262</v>
      </c>
      <c r="Q378" t="str">
        <v>Wenn dich Unglück thut</v>
      </c>
    </row>
    <row r="379" spans="16:17" x14ac:dyDescent="0.25">
      <c r="P379" t="str">
        <v>WE1803-263a</v>
      </c>
      <c r="Q379" t="str">
        <v>Wenn ich himmlische Freud betrachte</v>
      </c>
    </row>
    <row r="380" spans="16:17" x14ac:dyDescent="0.25">
      <c r="P380" t="str">
        <v>WE1803-263b</v>
      </c>
      <c r="Q380" t="str">
        <v>[Wenn ich himmlische Freud betrachte] Auf eine andere Art</v>
      </c>
    </row>
    <row r="381" spans="16:17" x14ac:dyDescent="0.25">
      <c r="P381" t="str">
        <v>WE1803-263c</v>
      </c>
      <c r="Q381" t="str">
        <v>[Wenn ich himmlische Freud betrachte] Noch auf eine andere Art</v>
      </c>
    </row>
    <row r="382" spans="16:17" x14ac:dyDescent="0.25">
      <c r="P382" t="str">
        <v>WE1803-264</v>
      </c>
      <c r="Q382" t="str">
        <v>Wenn mein Stündlein vorhanden</v>
      </c>
    </row>
    <row r="383" spans="16:17" x14ac:dyDescent="0.25">
      <c r="P383" t="str">
        <v>WE1803-265a</v>
      </c>
      <c r="Q383" t="str">
        <v>Wenn meine Sünd mich kränken</v>
      </c>
    </row>
    <row r="384" spans="16:17" x14ac:dyDescent="0.25">
      <c r="P384" t="str">
        <v>WE1803-265b</v>
      </c>
      <c r="Q384" t="str">
        <v>[Wenn meine Sünd mich kränken] Auf eine andere Art</v>
      </c>
    </row>
    <row r="385" spans="16:17" x14ac:dyDescent="0.25">
      <c r="P385" t="str">
        <v>WE1803-266</v>
      </c>
      <c r="Q385" t="str">
        <v>Wenn wir in höchsten Nöthen</v>
      </c>
    </row>
    <row r="386" spans="16:17" x14ac:dyDescent="0.25">
      <c r="P386" t="str">
        <v>WE1803-267a</v>
      </c>
      <c r="Q386" t="str">
        <v>Wenn zur Vollführung deiner Pflicht</v>
      </c>
    </row>
    <row r="387" spans="16:17" x14ac:dyDescent="0.25">
      <c r="P387" t="str">
        <v>WE1803-267b</v>
      </c>
      <c r="Q387" t="str">
        <v>[Wenn zur Vollführung deiner Pflicht] Auf eine andere Art</v>
      </c>
    </row>
    <row r="388" spans="16:17" x14ac:dyDescent="0.25">
      <c r="P388" t="str">
        <v>WE1803-268</v>
      </c>
      <c r="Q388" t="str">
        <v>Werde munter mein Gemüthe</v>
      </c>
    </row>
    <row r="389" spans="16:17" x14ac:dyDescent="0.25">
      <c r="P389" t="str">
        <v>WE1803-269</v>
      </c>
      <c r="Q389" t="str">
        <v>Wer Gott vertraut</v>
      </c>
    </row>
    <row r="390" spans="16:17" x14ac:dyDescent="0.25">
      <c r="P390" t="str">
        <v>WE1803-270</v>
      </c>
      <c r="Q390" t="str">
        <v>Wer Jesum bey sich hat</v>
      </c>
    </row>
    <row r="391" spans="16:17" x14ac:dyDescent="0.25">
      <c r="P391" t="str">
        <v>WE1803-271a</v>
      </c>
      <c r="Q391" t="str">
        <v>Wer nur den lieben Gott läßt walten</v>
      </c>
    </row>
    <row r="392" spans="16:17" x14ac:dyDescent="0.25">
      <c r="P392" t="str">
        <v>WE1803-271b</v>
      </c>
      <c r="Q392" t="str">
        <v>[Wer nur den lieben Gott läßt walten] Auf eine andere Art</v>
      </c>
    </row>
    <row r="393" spans="16:17" x14ac:dyDescent="0.25">
      <c r="P393" t="str">
        <v>WE1803-271c</v>
      </c>
      <c r="Q393" t="str">
        <v>[Wer nur den lieben Gott läßt walten] Noch auf eine andere Art</v>
      </c>
    </row>
    <row r="394" spans="16:17" x14ac:dyDescent="0.25">
      <c r="P394" t="str">
        <v>WE1803-271d</v>
      </c>
      <c r="Q394" t="str">
        <v>[Wer nur den lieben Gott läßt walten] Endlich auf diese Weise</v>
      </c>
    </row>
    <row r="395" spans="16:17" x14ac:dyDescent="0.25">
      <c r="P395" t="str">
        <v>WE1803-272</v>
      </c>
      <c r="Q395" t="str">
        <v>Wie schön leuchtet der</v>
      </c>
    </row>
    <row r="396" spans="16:17" x14ac:dyDescent="0.25">
      <c r="P396" t="str">
        <v>WE1803-273a</v>
      </c>
      <c r="Q396" t="str">
        <v>Wie wohl ist mir, du Freund</v>
      </c>
    </row>
    <row r="397" spans="16:17" x14ac:dyDescent="0.25">
      <c r="P397" t="str">
        <v>WE1803-273b</v>
      </c>
      <c r="Q397" t="str">
        <v>[Wie wohl ist mir, du Freund] Auf eine andere Art</v>
      </c>
    </row>
    <row r="398" spans="16:17" x14ac:dyDescent="0.25">
      <c r="P398" t="str">
        <v>WE1803-274</v>
      </c>
      <c r="Q398" t="str">
        <v>Wir Christen Leut</v>
      </c>
    </row>
    <row r="399" spans="16:17" x14ac:dyDescent="0.25">
      <c r="P399" t="str">
        <v>WE1803-275a</v>
      </c>
      <c r="Q399" t="str">
        <v>Wir danken dir Herr Jesu Christ, daß</v>
      </c>
    </row>
    <row r="400" spans="16:17" x14ac:dyDescent="0.25">
      <c r="P400" t="str">
        <v>WE1803-275b</v>
      </c>
      <c r="Q400" t="str">
        <v>[Wir danken dir Herr Jesu Christ, daß] Auf eine andere Art</v>
      </c>
    </row>
    <row r="401" spans="16:17" x14ac:dyDescent="0.25">
      <c r="P401" t="str">
        <v>WE1803-276</v>
      </c>
      <c r="Q401" t="str">
        <v>Wir dienen Gott in Gotteshaus</v>
      </c>
    </row>
    <row r="402" spans="16:17" x14ac:dyDescent="0.25">
      <c r="P402" t="str">
        <v>WE1803-277a</v>
      </c>
      <c r="Q402" t="str">
        <v>Wir glauben all' an einen Gott Schöpfer</v>
      </c>
    </row>
    <row r="403" spans="16:17" x14ac:dyDescent="0.25">
      <c r="P403" t="str">
        <v>WE1803-277b</v>
      </c>
      <c r="Q403" t="str">
        <v>[Wir glauben all' an einen Gott Schöpfer] Oder auf eine andere Art</v>
      </c>
    </row>
    <row r="404" spans="16:17" x14ac:dyDescent="0.25">
      <c r="P404" t="str">
        <v>WE1803-278</v>
      </c>
      <c r="Q404" t="str">
        <v>Wir glauben an den ein'gen Gott</v>
      </c>
    </row>
    <row r="405" spans="16:17" x14ac:dyDescent="0.25">
      <c r="P405" t="str">
        <v>WE1803-279</v>
      </c>
      <c r="Q405" t="str">
        <v>Wir glauben all an einen Gott Vater</v>
      </c>
    </row>
    <row r="406" spans="16:17" x14ac:dyDescent="0.25">
      <c r="P406" t="str">
        <v>WE1803-280</v>
      </c>
      <c r="Q406" t="str">
        <v>Wo soll ich fliehen hin</v>
      </c>
    </row>
    <row r="407" spans="16:17" x14ac:dyDescent="0.25">
      <c r="P407" t="str">
        <v>WE1803-281</v>
      </c>
      <c r="Q407" t="str">
        <v xml:space="preserve">Wo Gott der Herr nicht bey uns </v>
      </c>
    </row>
    <row r="408" spans="16:17" x14ac:dyDescent="0.25">
      <c r="P408" t="str">
        <v>WE1803-282</v>
      </c>
      <c r="Q408" t="str">
        <v>Was mein Gott will, das gescheh</v>
      </c>
    </row>
    <row r="409" spans="16:17" x14ac:dyDescent="0.25">
      <c r="P409" t="str">
        <v>WE1803-283</v>
      </c>
      <c r="Q409" t="str">
        <v>Was sorgst du ängstlich für dein</v>
      </c>
    </row>
    <row r="410" spans="16:17" x14ac:dyDescent="0.25">
      <c r="P410" t="str">
        <v>WE1803-284a</v>
      </c>
      <c r="Q410" t="str">
        <v>Zeuch ein zu deinen Thoren</v>
      </c>
    </row>
    <row r="411" spans="16:17" x14ac:dyDescent="0.25">
      <c r="P411" t="str">
        <v>WE1803-284b</v>
      </c>
      <c r="Q411" t="str">
        <v>[Zeuch ein zu deinen Thoren] Auf eine andere Art</v>
      </c>
    </row>
    <row r="412" spans="16:17" x14ac:dyDescent="0.25">
      <c r="P412" t="str">
        <v>WE1803-285</v>
      </c>
      <c r="Q412" t="str">
        <v>Zwey Ding o Herr</v>
      </c>
    </row>
    <row r="413" spans="16:17" x14ac:dyDescent="0.25">
      <c r="P413" t="str">
        <v>WE1803A-001</v>
      </c>
      <c r="Q413" t="str">
        <v>Ach daß doch die letzte Stunde</v>
      </c>
    </row>
    <row r="414" spans="16:17" x14ac:dyDescent="0.25">
      <c r="P414" t="str">
        <v>WE1803A-002</v>
      </c>
      <c r="Q414" t="str">
        <v>Ach dem wurden nie die Augen</v>
      </c>
    </row>
    <row r="415" spans="16:17" x14ac:dyDescent="0.25">
      <c r="P415" t="str">
        <v>WE1803A-003</v>
      </c>
      <c r="Q415" t="str">
        <v>Ach Jesu meiner Seelen Freude</v>
      </c>
    </row>
    <row r="416" spans="16:17" x14ac:dyDescent="0.25">
      <c r="P416" t="str">
        <v>WE1803A-004</v>
      </c>
      <c r="Q416" t="str">
        <v>Ach wie flüchtig ach wie nichtig</v>
      </c>
    </row>
    <row r="417" spans="16:17" x14ac:dyDescent="0.25">
      <c r="P417" t="str">
        <v>WE1803A-005</v>
      </c>
      <c r="Q417" t="str">
        <v>Aller Welten Herrscher</v>
      </c>
    </row>
    <row r="418" spans="16:17" x14ac:dyDescent="0.25">
      <c r="P418" t="str">
        <v>WE1803A-006</v>
      </c>
      <c r="Q418" t="str">
        <v>Alle Welt was leb't und</v>
      </c>
    </row>
    <row r="419" spans="16:17" x14ac:dyDescent="0.25">
      <c r="P419" t="str">
        <v>WE1803A-007</v>
      </c>
      <c r="Q419" t="str">
        <v>Allgütiger mein Lebelang</v>
      </c>
    </row>
    <row r="420" spans="16:17" x14ac:dyDescent="0.25">
      <c r="P420" t="str">
        <v>WE1803A-008a</v>
      </c>
      <c r="Q420" t="str">
        <v>An dir allein hab ich gesündigt Herr</v>
      </c>
    </row>
    <row r="421" spans="16:17" x14ac:dyDescent="0.25">
      <c r="P421" t="str">
        <v>WE1803A-008b</v>
      </c>
      <c r="Q421" t="str">
        <v>[An dir allein hab ich gesündigt Herr] Auf eine andere Art</v>
      </c>
    </row>
    <row r="422" spans="16:17" x14ac:dyDescent="0.25">
      <c r="P422" t="str">
        <v>WE1803A-009</v>
      </c>
      <c r="Q422" t="str">
        <v>Anbetung Jubel und Gesang</v>
      </c>
    </row>
    <row r="423" spans="16:17" x14ac:dyDescent="0.25">
      <c r="P423" t="str">
        <v>WE1803A-010</v>
      </c>
      <c r="Q423" t="str">
        <v>Auf meinen Herrn auf Jesum christ</v>
      </c>
    </row>
    <row r="424" spans="16:17" x14ac:dyDescent="0.25">
      <c r="P424" t="str">
        <v>WE1803A-011</v>
      </c>
      <c r="Q424" t="str">
        <v>Auferstehn ja auferstehn</v>
      </c>
    </row>
    <row r="425" spans="16:17" x14ac:dyDescent="0.25">
      <c r="P425" t="str">
        <v>WE1803A-012</v>
      </c>
      <c r="Q425" t="str">
        <v>Bald oder spät des Todes</v>
      </c>
    </row>
    <row r="426" spans="16:17" x14ac:dyDescent="0.25">
      <c r="P426" t="str">
        <v>WE1803A-013</v>
      </c>
      <c r="Q426" t="str">
        <v>Blick heraus auf unsre Schmezen</v>
      </c>
    </row>
    <row r="427" spans="16:17" x14ac:dyDescent="0.25">
      <c r="P427" t="str">
        <v>WE1803A-014</v>
      </c>
      <c r="Q427" t="str">
        <v>Das ist mein Leib so sagte der</v>
      </c>
    </row>
    <row r="428" spans="16:17" x14ac:dyDescent="0.25">
      <c r="P428" t="str">
        <v>WE1803A-015</v>
      </c>
      <c r="Q428" t="str">
        <v>Darf sich der arme Mensch</v>
      </c>
    </row>
    <row r="429" spans="16:17" x14ac:dyDescent="0.25">
      <c r="P429" t="str">
        <v>WE1803A-016</v>
      </c>
      <c r="Q429" t="str">
        <v>Dein Leben Jesu</v>
      </c>
    </row>
    <row r="430" spans="16:17" x14ac:dyDescent="0.25">
      <c r="P430" t="str">
        <v>WE1803A-017</v>
      </c>
      <c r="Q430" t="str">
        <v>Der du das Loos von meinem</v>
      </c>
    </row>
    <row r="431" spans="16:17" x14ac:dyDescent="0.25">
      <c r="P431" t="str">
        <v>WE1803A-018</v>
      </c>
      <c r="Q431" t="str">
        <v>Der du bist drey in Einigkeit</v>
      </c>
    </row>
    <row r="432" spans="16:17" x14ac:dyDescent="0.25">
      <c r="P432" t="str">
        <v>WE1803A-019</v>
      </c>
      <c r="Q432" t="str">
        <v>Der Tag vertreibt die finstere Nacht</v>
      </c>
    </row>
    <row r="433" spans="16:17" x14ac:dyDescent="0.25">
      <c r="P433" t="str">
        <v>WE1803A-020</v>
      </c>
      <c r="Q433" t="str">
        <v>Dich Herr Jesu Christ mein Hort</v>
      </c>
    </row>
    <row r="434" spans="16:17" x14ac:dyDescent="0.25">
      <c r="P434" t="str">
        <v>WE1803A-021</v>
      </c>
      <c r="Q434" t="str">
        <v>Du hast mein Heiland deine</v>
      </c>
    </row>
    <row r="435" spans="16:17" x14ac:dyDescent="0.25">
      <c r="P435" t="str">
        <v>WE1803A-022</v>
      </c>
      <c r="Q435" t="str">
        <v>Du klagst o Christ in schweren Leiden</v>
      </c>
    </row>
    <row r="436" spans="16:17" x14ac:dyDescent="0.25">
      <c r="P436" t="str">
        <v>WE1803A-023</v>
      </c>
      <c r="Q436" t="str">
        <v>Dreyeinigkeit der Gottheit wahrer</v>
      </c>
    </row>
    <row r="437" spans="16:17" x14ac:dyDescent="0.25">
      <c r="P437" t="str">
        <v>WE1803A-024</v>
      </c>
      <c r="Q437" t="str">
        <v>Einiger Mittler und ewiger Fürste</v>
      </c>
    </row>
    <row r="438" spans="16:17" x14ac:dyDescent="0.25">
      <c r="P438" t="str">
        <v>WE1803A-025</v>
      </c>
      <c r="Q438" t="str">
        <v>Ein ist Noth ach Herr</v>
      </c>
    </row>
    <row r="439" spans="16:17" x14ac:dyDescent="0.25">
      <c r="P439" t="str">
        <v>WE1803A-026</v>
      </c>
      <c r="Q439" t="str">
        <v>Einsamkeiten, euch erhebe</v>
      </c>
    </row>
    <row r="440" spans="16:17" x14ac:dyDescent="0.25">
      <c r="P440" t="str">
        <v>WE1803A-027</v>
      </c>
      <c r="Q440" t="str">
        <v>Endlich muß ich mich entschließen</v>
      </c>
    </row>
    <row r="441" spans="16:17" x14ac:dyDescent="0.25">
      <c r="P441" t="str">
        <v>WE1803A-028</v>
      </c>
      <c r="Q441" t="str">
        <v>Erstanden ist der Heilge</v>
      </c>
    </row>
    <row r="442" spans="16:17" x14ac:dyDescent="0.25">
      <c r="P442" t="str">
        <v>WE1803A-029</v>
      </c>
      <c r="Q442" t="str">
        <v>Folget mir ruft uns das Leben</v>
      </c>
    </row>
    <row r="443" spans="16:17" x14ac:dyDescent="0.25">
      <c r="P443" t="str">
        <v>WE1803A-030a</v>
      </c>
      <c r="Q443" t="str">
        <v>Gedanke der uns Leben gibt</v>
      </c>
    </row>
    <row r="444" spans="16:17" x14ac:dyDescent="0.25">
      <c r="P444" t="str">
        <v>WE1803A-030b</v>
      </c>
      <c r="Q444" t="str">
        <v>[Gedanke der uns Leben gibt] Auf eine andere Art</v>
      </c>
    </row>
    <row r="445" spans="16:17" x14ac:dyDescent="0.25">
      <c r="P445" t="str">
        <v>WE1803A-031</v>
      </c>
      <c r="Q445" t="str">
        <v>Geh aus mein Herz</v>
      </c>
    </row>
    <row r="446" spans="16:17" x14ac:dyDescent="0.25">
      <c r="P446" t="str">
        <v>WE1803A-032</v>
      </c>
      <c r="Q446" t="str">
        <v>Gen Himmel aufgefahren ist</v>
      </c>
    </row>
    <row r="447" spans="16:17" x14ac:dyDescent="0.25">
      <c r="P447" t="str">
        <v>WE1803A-033a</v>
      </c>
      <c r="Q447" t="str">
        <v xml:space="preserve">Gepriesen Gott sey dein Erbarmen </v>
      </c>
    </row>
    <row r="448" spans="16:17" x14ac:dyDescent="0.25">
      <c r="P448" t="str">
        <v>WE1803A-033b</v>
      </c>
      <c r="Q448" t="str">
        <v>[Gepriesen Gott sey dein Erbarmen ] Auf eine andere Art</v>
      </c>
    </row>
    <row r="449" spans="16:17" x14ac:dyDescent="0.25">
      <c r="P449" t="str">
        <v>WE1803A-034</v>
      </c>
      <c r="Q449" t="str">
        <v>Gott dem ich lebe</v>
      </c>
    </row>
    <row r="450" spans="16:17" x14ac:dyDescent="0.25">
      <c r="P450" t="str">
        <v>WE1803A-035</v>
      </c>
      <c r="Q450" t="str">
        <v>Gott der Friede hat gegeben</v>
      </c>
    </row>
    <row r="451" spans="16:17" x14ac:dyDescent="0.25">
      <c r="P451" t="str">
        <v>WE1803A-036</v>
      </c>
      <c r="Q451" t="str">
        <v>Gott du bleibest doch mein Gott</v>
      </c>
    </row>
    <row r="452" spans="16:17" x14ac:dyDescent="0.25">
      <c r="P452" t="str">
        <v>WE1803A-037</v>
      </c>
      <c r="Q452" t="str">
        <v>Gott ist die Liebe selbst</v>
      </c>
    </row>
    <row r="453" spans="16:17" x14ac:dyDescent="0.25">
      <c r="P453" t="str">
        <v>WE1803A-038a</v>
      </c>
      <c r="Q453" t="str">
        <v>Gott ist gegenwärtig</v>
      </c>
    </row>
    <row r="454" spans="16:17" x14ac:dyDescent="0.25">
      <c r="P454" t="str">
        <v>WE1803A-038b</v>
      </c>
      <c r="Q454" t="str">
        <v>[Gott ist gegenwärtig] Auf eine andere Art</v>
      </c>
    </row>
    <row r="455" spans="16:17" x14ac:dyDescent="0.25">
      <c r="P455" t="str">
        <v>WE1803A-039</v>
      </c>
      <c r="Q455" t="str">
        <v>Gott hat das Evngelium</v>
      </c>
    </row>
    <row r="456" spans="16:17" x14ac:dyDescent="0.25">
      <c r="P456" t="str">
        <v>WE1803A-040</v>
      </c>
      <c r="Q456" t="str">
        <v>Gott sey Dank in aller Welt</v>
      </c>
    </row>
    <row r="457" spans="16:17" x14ac:dyDescent="0.25">
      <c r="P457" t="str">
        <v>WE1803A-041</v>
      </c>
      <c r="Q457" t="str">
        <v>Gott zum nützlichen Geschäfte</v>
      </c>
    </row>
    <row r="458" spans="16:17" x14ac:dyDescent="0.25">
      <c r="P458" t="str">
        <v>WE1803A-042</v>
      </c>
      <c r="Q458" t="str">
        <v>Güldner Fried uns sehr ergötzet</v>
      </c>
    </row>
    <row r="459" spans="16:17" x14ac:dyDescent="0.25">
      <c r="P459" t="str">
        <v>WE1803A-043</v>
      </c>
      <c r="Q459" t="str">
        <v>Groß ist mein Gott</v>
      </c>
    </row>
    <row r="460" spans="16:17" x14ac:dyDescent="0.25">
      <c r="P460" t="str">
        <v>WE1803A-044</v>
      </c>
      <c r="Q460" t="str">
        <v>Hab deine Lust an Gott den Herrn</v>
      </c>
    </row>
    <row r="461" spans="16:17" x14ac:dyDescent="0.25">
      <c r="P461" t="str">
        <v>WE1803A-045</v>
      </c>
      <c r="Q461" t="str">
        <v>Heiliger Geist du Tröster</v>
      </c>
    </row>
    <row r="462" spans="16:17" x14ac:dyDescent="0.25">
      <c r="P462" t="str">
        <v>WE1803A-046a</v>
      </c>
      <c r="Q462" t="str">
        <v>Herr lehre mich, wenn ich der Tugend</v>
      </c>
    </row>
    <row r="463" spans="16:17" x14ac:dyDescent="0.25">
      <c r="P463" t="str">
        <v>WE1803A-046b</v>
      </c>
      <c r="Q463" t="str">
        <v>[Herr lehre mich, wenn ich der Tugend] Auf eine andere Art</v>
      </c>
    </row>
    <row r="464" spans="16:17" x14ac:dyDescent="0.25">
      <c r="P464" t="str">
        <v>WE1803A-047</v>
      </c>
      <c r="Q464" t="str">
        <v>Herr wenn ich dich nur werde</v>
      </c>
    </row>
    <row r="465" spans="16:17" x14ac:dyDescent="0.25">
      <c r="P465" t="str">
        <v>WE1803A-048</v>
      </c>
      <c r="Q465" t="str">
        <v>Hier legt mein Sinn sich vor dir</v>
      </c>
    </row>
    <row r="466" spans="16:17" x14ac:dyDescent="0.25">
      <c r="P466" t="str">
        <v>WE1803A-049</v>
      </c>
      <c r="Q466" t="str">
        <v>Hier werf ich mich Herr vor</v>
      </c>
    </row>
    <row r="467" spans="16:17" x14ac:dyDescent="0.25">
      <c r="P467" t="str">
        <v>WE1803A-050a</v>
      </c>
      <c r="Q467" t="str">
        <v>Himmel, Erde, Luft und Meer</v>
      </c>
    </row>
    <row r="468" spans="16:17" x14ac:dyDescent="0.25">
      <c r="P468" t="str">
        <v>WE1803A-050b</v>
      </c>
      <c r="Q468" t="str">
        <v>[Himmel, Erde, Luft und Meer] Auf eine andere Art</v>
      </c>
    </row>
    <row r="469" spans="16:17" x14ac:dyDescent="0.25">
      <c r="P469" t="str">
        <v>WE1803A-051</v>
      </c>
      <c r="Q469" t="str">
        <v>Höchster Priester der du dich</v>
      </c>
    </row>
    <row r="470" spans="16:17" x14ac:dyDescent="0.25">
      <c r="P470" t="str">
        <v>WE1803A-052</v>
      </c>
      <c r="Q470" t="str">
        <v>Ich bin ein Christ! Mein Herz</v>
      </c>
    </row>
    <row r="471" spans="16:17" x14ac:dyDescent="0.25">
      <c r="P471" t="str">
        <v>WE1803A-053</v>
      </c>
      <c r="Q471" t="str">
        <v>Ich glaub an Gott den Einzigen</v>
      </c>
    </row>
    <row r="472" spans="16:17" x14ac:dyDescent="0.25">
      <c r="P472" t="str">
        <v>WE1803A-054</v>
      </c>
      <c r="Q472" t="str">
        <v>Ich glaube Herr ich glaube</v>
      </c>
    </row>
    <row r="473" spans="16:17" x14ac:dyDescent="0.25">
      <c r="P473" t="str">
        <v>WE1803A-055</v>
      </c>
      <c r="Q473" t="str">
        <v>Ich gnüge mich an meinem Stande</v>
      </c>
    </row>
    <row r="474" spans="16:17" x14ac:dyDescent="0.25">
      <c r="P474" t="str">
        <v>WE1803A-056</v>
      </c>
      <c r="Q474" t="str">
        <v>Ich trau auf Gott, was soll</v>
      </c>
    </row>
    <row r="475" spans="16:17" x14ac:dyDescent="0.25">
      <c r="P475" t="str">
        <v>WE1803A-057</v>
      </c>
      <c r="Q475" t="str">
        <v>Ich will danken und lobsingen</v>
      </c>
    </row>
    <row r="476" spans="16:17" x14ac:dyDescent="0.25">
      <c r="P476" t="str">
        <v>WE1803A-058</v>
      </c>
      <c r="Q476" t="str">
        <v>Jesu du Brunquell</v>
      </c>
    </row>
    <row r="477" spans="16:17" x14ac:dyDescent="0.25">
      <c r="P477" t="str">
        <v>WE1803A-059</v>
      </c>
      <c r="Q477" t="str">
        <v>Jesu du Gottes Lämmlein</v>
      </c>
    </row>
    <row r="478" spans="16:17" x14ac:dyDescent="0.25">
      <c r="P478" t="str">
        <v>WE1803A-060</v>
      </c>
      <c r="Q478" t="str">
        <v>Je länger hier je später dort</v>
      </c>
    </row>
    <row r="479" spans="16:17" x14ac:dyDescent="0.25">
      <c r="P479" t="str">
        <v>WE1803A-061</v>
      </c>
      <c r="Q479" t="str">
        <v>In dulci Jubilo etc.</v>
      </c>
    </row>
    <row r="480" spans="16:17" x14ac:dyDescent="0.25">
      <c r="P480" t="str">
        <v>WE1803A-062</v>
      </c>
      <c r="Q480" t="str">
        <v>Komm heiliger Geist du höchstes Gut</v>
      </c>
    </row>
    <row r="481" spans="16:17" x14ac:dyDescent="0.25">
      <c r="P481" t="str">
        <v>WE1803A-063</v>
      </c>
      <c r="Q481" t="str">
        <v>Laß nicht o Gott das Unrecht</v>
      </c>
    </row>
    <row r="482" spans="16:17" x14ac:dyDescent="0.25">
      <c r="P482" t="str">
        <v>WE1803A-064</v>
      </c>
      <c r="Q482" t="str">
        <v>Lebt doch unser Herr Gott noch</v>
      </c>
    </row>
    <row r="483" spans="16:17" x14ac:dyDescent="0.25">
      <c r="P483" t="str">
        <v>WE1803A-065</v>
      </c>
      <c r="Q483" t="str">
        <v>Lebt jemand so wie ich</v>
      </c>
    </row>
    <row r="484" spans="16:17" x14ac:dyDescent="0.25">
      <c r="P484" t="str">
        <v>WE1803A-066</v>
      </c>
      <c r="Q484" t="str">
        <v>Leite mich nach deinem Willen</v>
      </c>
    </row>
    <row r="485" spans="16:17" x14ac:dyDescent="0.25">
      <c r="P485" t="str">
        <v>WE1803A-067</v>
      </c>
      <c r="Q485" t="str">
        <v>Lobt den Herrn mit Freudenliedern</v>
      </c>
    </row>
    <row r="486" spans="16:17" x14ac:dyDescent="0.25">
      <c r="P486" t="str">
        <v>WE1803A-068</v>
      </c>
      <c r="Q486" t="str">
        <v>Mag ich Unglück nicht widerstehn</v>
      </c>
    </row>
    <row r="487" spans="16:17" x14ac:dyDescent="0.25">
      <c r="P487" t="str">
        <v>WE1803A-069</v>
      </c>
      <c r="Q487" t="str">
        <v>Mein Jesus auf der schnöden Erden</v>
      </c>
    </row>
    <row r="488" spans="16:17" x14ac:dyDescent="0.25">
      <c r="P488" t="str">
        <v>WE1803A-097</v>
      </c>
      <c r="Q488" t="str">
        <v>Mein Jesu dem die Seraphinen</v>
      </c>
    </row>
    <row r="489" spans="16:17" x14ac:dyDescent="0.25">
      <c r="P489" t="str">
        <v>WE1803A-098</v>
      </c>
      <c r="Q489" t="str">
        <v>Mensch wilt du leben seliglich</v>
      </c>
    </row>
    <row r="490" spans="16:17" x14ac:dyDescent="0.25">
      <c r="P490" t="str">
        <v>WE1803A-099</v>
      </c>
      <c r="Q490" t="str">
        <v>Nie will ich die Brüder kränken</v>
      </c>
    </row>
    <row r="491" spans="16:17" x14ac:dyDescent="0.25">
      <c r="P491" t="str">
        <v>WE1803A-100a</v>
      </c>
      <c r="Q491" t="str">
        <v>Nie will ich dem zu schaden suchen</v>
      </c>
    </row>
    <row r="492" spans="16:17" x14ac:dyDescent="0.25">
      <c r="P492" t="str">
        <v>WE1803A-100b</v>
      </c>
      <c r="Q492" t="str">
        <v>[Nie will ich dem zu schaden suchen] Auf eine andere Art, und zwar nach einem längern Versmaaß</v>
      </c>
    </row>
    <row r="493" spans="16:17" x14ac:dyDescent="0.25">
      <c r="P493" t="str">
        <v>WE1803A-101a</v>
      </c>
      <c r="Q493" t="str">
        <v>Nein nimmermehr, und wenn die Welt</v>
      </c>
    </row>
    <row r="494" spans="16:17" x14ac:dyDescent="0.25">
      <c r="P494" t="str">
        <v>WE1803A-101b</v>
      </c>
      <c r="Q494" t="str">
        <v>[Nein nimmermehr, und wenn die Welt] Auf eine andere Art</v>
      </c>
    </row>
    <row r="495" spans="16:17" x14ac:dyDescent="0.25">
      <c r="P495" t="str">
        <v>WE1803A-102</v>
      </c>
      <c r="Q495" t="str">
        <v>Nun o Welt fahr immerhin</v>
      </c>
    </row>
    <row r="496" spans="16:17" x14ac:dyDescent="0.25">
      <c r="P496" t="str">
        <v>WE1803A-103</v>
      </c>
      <c r="Q496" t="str">
        <v>O daß ich tausend Zungen hätte</v>
      </c>
    </row>
    <row r="497" spans="16:17" x14ac:dyDescent="0.25">
      <c r="P497" t="str">
        <v>WE1803A-104</v>
      </c>
      <c r="Q497" t="str">
        <v>O Jesu siehst du mich</v>
      </c>
    </row>
    <row r="498" spans="16:17" x14ac:dyDescent="0.25">
      <c r="P498" t="str">
        <v>WE1803A-105</v>
      </c>
      <c r="Q498" t="str">
        <v>O Jesu du edle Gabe</v>
      </c>
    </row>
    <row r="499" spans="16:17" x14ac:dyDescent="0.25">
      <c r="P499" t="str">
        <v>WE1803A-106</v>
      </c>
      <c r="Q499" t="str">
        <v>Preißt Menschen Gott durch neue</v>
      </c>
    </row>
    <row r="500" spans="16:17" x14ac:dyDescent="0.25">
      <c r="P500" t="str">
        <v>WE1803A-107</v>
      </c>
      <c r="Q500" t="str">
        <v>Preis und Anbetung sey unserm Gotte</v>
      </c>
    </row>
    <row r="501" spans="16:17" x14ac:dyDescent="0.25">
      <c r="P501" t="str">
        <v>WE1803A-108</v>
      </c>
      <c r="Q501" t="str">
        <v>Ruhet wohl ihr Todtenbeine</v>
      </c>
    </row>
    <row r="502" spans="16:17" x14ac:dyDescent="0.25">
      <c r="P502" t="str">
        <v>WE1803A-109</v>
      </c>
      <c r="Q502" t="str">
        <v>Sag was hilft alle Welt</v>
      </c>
    </row>
    <row r="503" spans="16:17" x14ac:dyDescent="0.25">
      <c r="P503" t="str">
        <v>WE1803A-110a</v>
      </c>
      <c r="Q503" t="str">
        <v>Seligstes Wesen, Quell ewiger Wonne</v>
      </c>
    </row>
    <row r="504" spans="16:17" x14ac:dyDescent="0.25">
      <c r="P504" t="str">
        <v>WE1803A-110b</v>
      </c>
      <c r="Q504" t="str">
        <v>[Seligstes Wesen, Quell ewiger Wonne]  Auf eine andere Art</v>
      </c>
    </row>
    <row r="505" spans="16:17" x14ac:dyDescent="0.25">
      <c r="P505" t="str">
        <v>WE1803A-111</v>
      </c>
      <c r="Q505" t="str">
        <v>Singt singt mit heiligem Entzücken</v>
      </c>
    </row>
    <row r="506" spans="16:17" x14ac:dyDescent="0.25">
      <c r="P506" t="str">
        <v>WE1803A-112</v>
      </c>
      <c r="Q506" t="str">
        <v>Sieh hie bin ich Ehren König</v>
      </c>
    </row>
    <row r="507" spans="16:17" x14ac:dyDescent="0.25">
      <c r="P507" t="str">
        <v>WE1803A-113a</v>
      </c>
      <c r="Q507" t="str">
        <v>So führst du doch recht selig</v>
      </c>
    </row>
    <row r="508" spans="16:17" x14ac:dyDescent="0.25">
      <c r="P508" t="str">
        <v>WE1803A-113b</v>
      </c>
      <c r="Q508" t="str">
        <v>[So führst du doch recht selig] Auf eine andere Art</v>
      </c>
    </row>
    <row r="509" spans="16:17" x14ac:dyDescent="0.25">
      <c r="P509" t="str">
        <v>WE1803A-114</v>
      </c>
      <c r="Q509" t="str">
        <v>Schön ist die Natur</v>
      </c>
    </row>
    <row r="510" spans="16:17" x14ac:dyDescent="0.25">
      <c r="P510" t="str">
        <v>WE1803A-115</v>
      </c>
      <c r="Q510" t="str">
        <v>Schmal ist der Pfad auf welchem</v>
      </c>
    </row>
    <row r="511" spans="16:17" x14ac:dyDescent="0.25">
      <c r="P511" t="str">
        <v>WE1803A-116</v>
      </c>
      <c r="Q511" t="str">
        <v>Trockne deines Jammers Thränen</v>
      </c>
    </row>
    <row r="512" spans="16:17" x14ac:dyDescent="0.25">
      <c r="P512" t="str">
        <v>WE1803A-117</v>
      </c>
      <c r="Q512" t="str">
        <v>Vater Jesu Christi mehre</v>
      </c>
    </row>
    <row r="513" spans="16:17" x14ac:dyDescent="0.25">
      <c r="P513" t="str">
        <v>WE1803A-118a</v>
      </c>
      <c r="Q513" t="str">
        <v>Was ist mein Stand mein Glück</v>
      </c>
    </row>
    <row r="514" spans="16:17" x14ac:dyDescent="0.25">
      <c r="P514" t="str">
        <v>WE1803A-118b</v>
      </c>
      <c r="Q514" t="str">
        <v>[Was ist mein Stand mein Glück] Auf eine andere Art</v>
      </c>
    </row>
    <row r="515" spans="16:17" x14ac:dyDescent="0.25">
      <c r="P515" t="str">
        <v>WE1803A-118c</v>
      </c>
      <c r="Q515" t="str">
        <v>[Was ist mein Stand mein Glück] Noch auf eine andere Art</v>
      </c>
    </row>
    <row r="516" spans="16:17" x14ac:dyDescent="0.25">
      <c r="P516" t="str">
        <v>WE1803A-119</v>
      </c>
      <c r="Q516" t="str">
        <v>Was mich auf dieser Welt betrübt</v>
      </c>
    </row>
    <row r="517" spans="16:17" x14ac:dyDescent="0.25">
      <c r="P517" t="str">
        <v xml:space="preserve">WE1803A-120 </v>
      </c>
      <c r="Q517" t="str">
        <v>Warum betrübst du dich doch</v>
      </c>
    </row>
    <row r="518" spans="16:17" x14ac:dyDescent="0.25">
      <c r="P518" t="str">
        <v>WE1803A-121</v>
      </c>
      <c r="Q518" t="str">
        <v>Was quälet mein Herz</v>
      </c>
    </row>
    <row r="519" spans="16:17" x14ac:dyDescent="0.25">
      <c r="P519" t="str">
        <v>WE1803A-122</v>
      </c>
      <c r="Q519" t="str">
        <v>Weg du lüstre Sündenwelt</v>
      </c>
    </row>
    <row r="520" spans="16:17" x14ac:dyDescent="0.25">
      <c r="P520" t="str">
        <v>WE1803A-123</v>
      </c>
      <c r="Q520" t="str">
        <v>Weine Himmel seufze</v>
      </c>
    </row>
    <row r="521" spans="16:17" x14ac:dyDescent="0.25">
      <c r="P521" t="str">
        <v>WE1803A-124</v>
      </c>
      <c r="Q521" t="str">
        <v>Welt packe dich ich sehne mich</v>
      </c>
    </row>
    <row r="522" spans="16:17" x14ac:dyDescent="0.25">
      <c r="P522" t="str">
        <v>WE1803A-125a</v>
      </c>
      <c r="Q522" t="str">
        <v>Wer bin ich von Natur</v>
      </c>
    </row>
    <row r="523" spans="16:17" x14ac:dyDescent="0.25">
      <c r="P523" t="str">
        <v>WE1803A-125b</v>
      </c>
      <c r="Q523" t="str">
        <v>[Wer bin ich von Natur] Auf eine andere Art</v>
      </c>
    </row>
    <row r="524" spans="16:17" x14ac:dyDescent="0.25">
      <c r="P524" t="str">
        <v>WE1803A-126a</v>
      </c>
      <c r="Q524" t="str">
        <v>Wer Gottes Wege geht</v>
      </c>
    </row>
    <row r="525" spans="16:17" x14ac:dyDescent="0.25">
      <c r="P525" t="str">
        <v>WE1803A-126b</v>
      </c>
      <c r="Q525" t="str">
        <v>[Wer Gottes Wege geht] Auf eine andere Art</v>
      </c>
    </row>
    <row r="526" spans="16:17" x14ac:dyDescent="0.25">
      <c r="P526" t="str">
        <v>WE1803A-127</v>
      </c>
      <c r="Q526" t="str">
        <v>Wer ist der Herr der alle Wunder</v>
      </c>
    </row>
    <row r="527" spans="16:17" x14ac:dyDescent="0.25">
      <c r="P527" t="str">
        <v>WE1803A-128</v>
      </c>
      <c r="Q527" t="str">
        <v>Werth ist es ja die Kron am Ziel</v>
      </c>
    </row>
    <row r="528" spans="16:17" x14ac:dyDescent="0.25">
      <c r="P528" t="str">
        <v>WE1803A-129a</v>
      </c>
      <c r="Q528" t="str">
        <v>Wer wohl auf ist und gesund</v>
      </c>
    </row>
    <row r="529" spans="16:17" x14ac:dyDescent="0.25">
      <c r="P529" t="str">
        <v>WE1803A-129b</v>
      </c>
      <c r="Q529" t="str">
        <v>[Wer wohl auf ist und gesund] Auf eine andere Art</v>
      </c>
    </row>
    <row r="530" spans="16:17" x14ac:dyDescent="0.25">
      <c r="P530" t="str">
        <v>WE1803A-130</v>
      </c>
      <c r="Q530" t="str">
        <v>Wer weiß wie nahe mir mein Ende</v>
      </c>
    </row>
    <row r="531" spans="16:17" x14ac:dyDescent="0.25">
      <c r="P531" t="str">
        <v>WE1803A-131</v>
      </c>
      <c r="Q531" t="str">
        <v>Wie lieblich winkt sie mir</v>
      </c>
    </row>
    <row r="532" spans="16:17" x14ac:dyDescent="0.25">
      <c r="P532" t="str">
        <v>WE1803A-132</v>
      </c>
      <c r="Q532" t="str">
        <v>Wir danken dir Herr Jesu Christ, daß du</v>
      </c>
    </row>
    <row r="533" spans="16:17" x14ac:dyDescent="0.25">
      <c r="P533" t="str">
        <v>WE1803A-133</v>
      </c>
      <c r="Q533" t="str">
        <v>Wohl mir Jesus meine Freude</v>
      </c>
    </row>
    <row r="534" spans="16:17" x14ac:dyDescent="0.25">
      <c r="P534" t="str">
        <v>WE1803A-134</v>
      </c>
      <c r="Q534" t="str">
        <v>Wohl dem der nicht der Sünder Straße wandelt</v>
      </c>
    </row>
    <row r="535" spans="16:17" x14ac:dyDescent="0.25">
      <c r="P535" t="str">
        <v>WE1803A-135</v>
      </c>
      <c r="Q535" t="str">
        <v>Zu dir o Vater aller Güte</v>
      </c>
    </row>
  </sheetData>
  <sheetProtection selectLockedCells="1"/>
  <conditionalFormatting sqref="A52:C900">
    <cfRule type="expression" dxfId="6" priority="7">
      <formula>$A52&lt;&gt;""</formula>
    </cfRule>
  </conditionalFormatting>
  <conditionalFormatting sqref="G52:I900">
    <cfRule type="expression" dxfId="5" priority="6">
      <formula>$G52&lt;&gt;""</formula>
    </cfRule>
  </conditionalFormatting>
  <conditionalFormatting sqref="M52:O900">
    <cfRule type="expression" dxfId="4" priority="5">
      <formula>$M52&lt;&gt;""</formula>
    </cfRule>
  </conditionalFormatting>
  <conditionalFormatting sqref="S52:U900">
    <cfRule type="expression" dxfId="3" priority="4">
      <formula>$S52&lt;&gt;""</formula>
    </cfRule>
  </conditionalFormatting>
  <conditionalFormatting sqref="D52:F900">
    <cfRule type="expression" dxfId="2" priority="3">
      <formula>$D52&lt;&gt;""</formula>
    </cfRule>
  </conditionalFormatting>
  <conditionalFormatting sqref="J52:L900">
    <cfRule type="expression" dxfId="1" priority="2">
      <formula>$J52&lt;&gt;""</formula>
    </cfRule>
  </conditionalFormatting>
  <conditionalFormatting sqref="P52:R900">
    <cfRule type="expression" dxfId="0" priority="1">
      <formula>$P52&lt;&gt;""</formula>
    </cfRule>
  </conditionalFormatting>
  <dataValidations count="8">
    <dataValidation type="list" allowBlank="1" showInputMessage="1" showErrorMessage="1" promptTitle="Source" prompt="Choose a source" sqref="D5" xr:uid="{005C00D0-00F3-472C-8B42-003E00ED0058}">
      <formula1>"AP1832, HA1608, KI1803, RE1755, SP1692, WE1803, WE1803A, ZI1785"</formula1>
    </dataValidation>
    <dataValidation type="whole" allowBlank="1" showInputMessage="1" showErrorMessage="1" promptTitle="Number" prompt="Enter the number of the choral without letters" sqref="E5" xr:uid="{007A0086-002B-4C94-B483-001D002B00AC}">
      <formula1>1</formula1>
      <formula2>999</formula2>
    </dataValidation>
    <dataValidation type="textLength" operator="equal" allowBlank="1" showInputMessage="1" showErrorMessage="1" promptTitle="Addition" prompt="If necessary, enter additional letter to identify the version of the choral" sqref="F5" xr:uid="{00AA000B-00AB-4D2F-8CF3-0020008D0037}">
      <formula1>1</formula1>
    </dataValidation>
    <dataValidation type="whole" allowBlank="1" showInputMessage="1" showErrorMessage="1" promptTitle="Number" prompt="Enter the number of the Set-ID without SID" sqref="D17" xr:uid="{004300A0-003C-45EA-A291-003900E5000D}">
      <formula1>1</formula1>
      <formula2>999</formula2>
    </dataValidation>
    <dataValidation allowBlank="1" showDropDown="1" showInputMessage="1" showErrorMessage="1" promptTitle="Title [EXACT]" prompt="Search for an exact title (spelling and punctuation need to match original)" sqref="D29" xr:uid="{9CFB035A-7EC7-478E-BEC6-D298655D4E70}"/>
    <dataValidation type="whole" allowBlank="1" showInputMessage="1" showErrorMessage="1" sqref="E29 E49" xr:uid="{2806B04E-7C81-4692-982D-66613BDDF64D}">
      <formula1>1</formula1>
      <formula2>999</formula2>
    </dataValidation>
    <dataValidation type="textLength" operator="equal" allowBlank="1" showErrorMessage="1" promptTitle="Addition" prompt="If necessary, enter additional letter to identify the version of the choral" sqref="F29 F49" xr:uid="{C3E96AD9-41F5-495A-9B48-609315F5F081}">
      <formula1>1</formula1>
    </dataValidation>
    <dataValidation allowBlank="1" showDropDown="1" showInputMessage="1" showErrorMessage="1" promptTitle="Title [APPROX]" prompt="Search for a keyword of a title. Try different spellings." sqref="D49" xr:uid="{18801A55-9902-48D2-81E6-1C2E78A0A529}"/>
  </dataValidations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"/>
  <sheetViews>
    <sheetView showGridLines="0" workbookViewId="0">
      <selection activeCell="B2" sqref="B2"/>
    </sheetView>
  </sheetViews>
  <sheetFormatPr baseColWidth="10" defaultColWidth="6.7109375" defaultRowHeight="15" x14ac:dyDescent="0.25"/>
  <cols>
    <col min="1" max="1" width="6.85546875" bestFit="1" customWidth="1"/>
    <col min="2" max="2" width="36.140625" bestFit="1" customWidth="1"/>
    <col min="3" max="3" width="35.7109375" bestFit="1" customWidth="1"/>
    <col min="4" max="4" width="14.28515625" bestFit="1" customWidth="1"/>
    <col min="5" max="5" width="12.28515625" bestFit="1" customWidth="1"/>
    <col min="6" max="6" width="11.140625" style="9" bestFit="1" customWidth="1"/>
    <col min="7" max="7" width="10.85546875" bestFit="1" customWidth="1"/>
    <col min="8" max="8" width="11.42578125" bestFit="1" customWidth="1"/>
    <col min="9" max="9" width="14.28515625" style="9" bestFit="1" customWidth="1"/>
    <col min="10" max="10" width="12" bestFit="1" customWidth="1"/>
    <col min="11" max="11" width="10.85546875" style="9" bestFit="1" customWidth="1"/>
    <col min="12" max="12" width="8.42578125" bestFit="1" customWidth="1"/>
    <col min="13" max="13" width="10.42578125" bestFit="1" customWidth="1"/>
    <col min="14" max="14" width="11.42578125" bestFit="1" customWidth="1"/>
    <col min="15" max="15" width="28.42578125" bestFit="1" customWidth="1"/>
  </cols>
  <sheetData>
    <row r="1" spans="1:15" x14ac:dyDescent="0.25">
      <c r="A1" s="10" t="s">
        <v>22</v>
      </c>
      <c r="B1" s="40" t="s">
        <v>2097</v>
      </c>
      <c r="C1" s="11" t="s">
        <v>24</v>
      </c>
      <c r="D1" s="11" t="s">
        <v>25</v>
      </c>
      <c r="E1" s="10" t="s">
        <v>26</v>
      </c>
      <c r="F1" s="12" t="s">
        <v>27</v>
      </c>
      <c r="G1" s="10" t="s">
        <v>28</v>
      </c>
      <c r="H1" s="10" t="s">
        <v>29</v>
      </c>
      <c r="I1" s="12" t="s">
        <v>30</v>
      </c>
      <c r="J1" s="10" t="s">
        <v>31</v>
      </c>
      <c r="K1" s="12" t="s">
        <v>32</v>
      </c>
      <c r="L1" s="10" t="s">
        <v>33</v>
      </c>
      <c r="M1" s="10" t="s">
        <v>34</v>
      </c>
      <c r="N1" s="10" t="s">
        <v>35</v>
      </c>
      <c r="O1" s="10" t="s">
        <v>8</v>
      </c>
    </row>
    <row r="2" spans="1:15" x14ac:dyDescent="0.25">
      <c r="A2" s="13" t="s">
        <v>36</v>
      </c>
      <c r="B2" s="13" t="s">
        <v>37</v>
      </c>
      <c r="C2" s="14" t="s">
        <v>38</v>
      </c>
      <c r="D2">
        <v>1655</v>
      </c>
      <c r="E2" s="13" t="str">
        <f>VLOOKUP(A2,CHOOSE({1,2},Apel!G:G,Apel!A:A),2,FALSE)</f>
        <v>AP1832-003</v>
      </c>
      <c r="F2" s="15"/>
      <c r="G2" t="e">
        <f>VLOOKUP(A2,CHOOSE({1,2},Hassler!G:G,Hassler!A:A),2,FALSE)</f>
        <v>#N/A</v>
      </c>
      <c r="H2" s="14" t="str">
        <f>VLOOKUP(A2,CHOOSE({1,2},Kittel!G:G,Kittel!A:A),2,FALSE)</f>
        <v>KI1803-003</v>
      </c>
      <c r="I2" s="16"/>
      <c r="J2" s="14" t="str">
        <f>VLOOKUP(A2,CHOOSE({1,2},Rein!G:G,Rein!A:A),2,FALSE)</f>
        <v>RE1755-011</v>
      </c>
      <c r="K2" s="16"/>
      <c r="L2" s="14"/>
      <c r="N2" s="14" t="str">
        <f>VLOOKUP(A2,CHOOSE({1,2},Zinck!G:G,Zinck!A:A),2,FALSE)</f>
        <v>ZI1785-095</v>
      </c>
    </row>
    <row r="3" spans="1:15" x14ac:dyDescent="0.25">
      <c r="A3" s="13" t="s">
        <v>39</v>
      </c>
      <c r="B3" s="13" t="s">
        <v>40</v>
      </c>
      <c r="C3" s="14" t="s">
        <v>41</v>
      </c>
      <c r="D3">
        <v>1524</v>
      </c>
      <c r="E3" s="13" t="str">
        <f>VLOOKUP(A3,CHOOSE({1,2},Apel!G:G,Apel!A:A),2,FALSE)</f>
        <v>AP1832-004</v>
      </c>
      <c r="F3" s="15"/>
      <c r="G3" t="str">
        <f>VLOOKUP(A3,CHOOSE({1,2},Hassler!G:G,Hassler!A:A),2,FALSE)</f>
        <v>HA1608-029</v>
      </c>
      <c r="H3" s="14" t="str">
        <f>VLOOKUP(A3,CHOOSE({1,2},Kittel!G:G,Kittel!A:A),2,FALSE)</f>
        <v>KI1803-004</v>
      </c>
      <c r="I3" s="16"/>
      <c r="J3" s="14" t="str">
        <f>VLOOKUP(A3,CHOOSE({1,2},Rein!G:G,Rein!A:A),2,FALSE)</f>
        <v>RE1755-012</v>
      </c>
      <c r="K3" s="16"/>
      <c r="L3" s="14"/>
      <c r="N3" s="14" t="str">
        <f>VLOOKUP(A3,CHOOSE({1,2},Zinck!G:G,Zinck!A:A),2,FALSE)</f>
        <v>ZI1785-070</v>
      </c>
    </row>
    <row r="4" spans="1:15" x14ac:dyDescent="0.25">
      <c r="A4" s="13" t="s">
        <v>42</v>
      </c>
      <c r="B4" s="13" t="s">
        <v>43</v>
      </c>
      <c r="C4" s="14" t="s">
        <v>44</v>
      </c>
      <c r="D4">
        <v>1665</v>
      </c>
      <c r="E4" s="13" t="str">
        <f>VLOOKUP(A4,CHOOSE({1,2},Apel!G:G,Apel!A:A),2,FALSE)</f>
        <v>AP1832-006</v>
      </c>
      <c r="F4" s="15"/>
      <c r="G4" t="e">
        <f>VLOOKUP(A4,CHOOSE({1,2},Hassler!G:G,Hassler!A:A),2,FALSE)</f>
        <v>#N/A</v>
      </c>
      <c r="H4" s="14" t="str">
        <f>VLOOKUP(A4,CHOOSE({1,2},Kittel!G:G,Kittel!A:A),2,FALSE)</f>
        <v>KI1803-005</v>
      </c>
      <c r="I4" s="16"/>
      <c r="J4" s="14" t="str">
        <f>VLOOKUP(A4,CHOOSE({1,2},Rein!G:G,Rein!A:A),2,FALSE)</f>
        <v>RE1755-040</v>
      </c>
      <c r="K4" s="16"/>
      <c r="L4" s="14"/>
      <c r="N4" s="14" t="str">
        <f>VLOOKUP(A4,CHOOSE({1,2},Zinck!G:G,Zinck!A:A),2,FALSE)</f>
        <v>ZI1785-127</v>
      </c>
    </row>
    <row r="5" spans="1:15" x14ac:dyDescent="0.25">
      <c r="A5" s="13" t="s">
        <v>45</v>
      </c>
      <c r="B5" s="13" t="s">
        <v>46</v>
      </c>
      <c r="C5" s="14" t="s">
        <v>47</v>
      </c>
      <c r="D5">
        <v>1539</v>
      </c>
      <c r="E5" s="13" t="str">
        <f>VLOOKUP(A5,CHOOSE({1,2},Apel!G:G,Apel!A:A),2,FALSE)</f>
        <v>AP1832-008</v>
      </c>
      <c r="F5" s="15"/>
      <c r="G5" t="str">
        <f>VLOOKUP(A5,CHOOSE({1,2},Hassler!G:G,Hassler!A:A),2,FALSE)</f>
        <v>HA1608-009</v>
      </c>
      <c r="H5" s="14" t="str">
        <f>VLOOKUP(A5,CHOOSE({1,2},Kittel!G:G,Kittel!A:A),2,FALSE)</f>
        <v>KI1803-007</v>
      </c>
      <c r="I5" s="16"/>
      <c r="J5" s="14" t="str">
        <f>VLOOKUP(A5,CHOOSE({1,2},Rein!G:G,Rein!A:A),2,FALSE)</f>
        <v>RE1755-037</v>
      </c>
      <c r="K5" s="16"/>
      <c r="L5" s="14"/>
      <c r="N5" s="14" t="str">
        <f>VLOOKUP(A5,CHOOSE({1,2},Zinck!G:G,Zinck!A:A),2,FALSE)</f>
        <v>ZI1785-045</v>
      </c>
    </row>
    <row r="6" spans="1:15" x14ac:dyDescent="0.25">
      <c r="A6" s="13" t="s">
        <v>48</v>
      </c>
      <c r="B6" s="13" t="s">
        <v>49</v>
      </c>
      <c r="C6" t="s">
        <v>50</v>
      </c>
      <c r="D6">
        <v>1545</v>
      </c>
      <c r="E6" s="13" t="str">
        <f>VLOOKUP(A6,CHOOSE({1,2},Apel!G:G,Apel!A:A),2,FALSE)</f>
        <v>AP1832-009</v>
      </c>
      <c r="F6" s="15"/>
      <c r="G6" t="str">
        <f>VLOOKUP(A6,CHOOSE({1,2},Hassler!G:G,Hassler!A:A),2,FALSE)</f>
        <v>HA1608-057</v>
      </c>
      <c r="H6" s="14" t="str">
        <f>VLOOKUP(A6,CHOOSE({1,2},Kittel!G:G,Kittel!A:A),2,FALSE)</f>
        <v>KI1803-008</v>
      </c>
      <c r="I6" s="16"/>
      <c r="J6" s="14" t="str">
        <f>VLOOKUP(A6,CHOOSE({1,2},Rein!G:G,Rein!A:A),2,FALSE)</f>
        <v>RE1755-038</v>
      </c>
      <c r="K6" s="16"/>
      <c r="L6" s="14"/>
      <c r="N6" s="14" t="str">
        <f>VLOOKUP(A6,CHOOSE({1,2},Zinck!G:G,Zinck!A:A),2,FALSE)</f>
        <v>ZI1785-112</v>
      </c>
    </row>
    <row r="7" spans="1:15" x14ac:dyDescent="0.25">
      <c r="A7" s="13" t="s">
        <v>51</v>
      </c>
      <c r="B7" s="13" t="s">
        <v>52</v>
      </c>
      <c r="C7" s="14" t="s">
        <v>53</v>
      </c>
      <c r="D7">
        <v>1608</v>
      </c>
      <c r="E7" s="13" t="str">
        <f>VLOOKUP(A7,CHOOSE({1,2},Apel!G:G,Apel!A:A),2,FALSE)</f>
        <v>AP1832-021</v>
      </c>
      <c r="F7" s="15"/>
      <c r="G7" t="e">
        <f>VLOOKUP(A7,CHOOSE({1,2},Hassler!G:G,Hassler!A:A),2,FALSE)</f>
        <v>#N/A</v>
      </c>
      <c r="H7" s="14" t="str">
        <f>VLOOKUP(A7,CHOOSE({1,2},Kittel!G:G,Kittel!A:A),2,FALSE)</f>
        <v>KI1803-020</v>
      </c>
      <c r="I7" s="17"/>
      <c r="J7" s="14" t="str">
        <f>VLOOKUP(A7,CHOOSE({1,2},Rein!G:G,Rein!A:A),2,FALSE)</f>
        <v>RE1755-058</v>
      </c>
      <c r="K7" s="16"/>
      <c r="L7" s="14"/>
      <c r="N7" s="14" t="str">
        <f>VLOOKUP(A7,CHOOSE({1,2},Zinck!G:G,Zinck!A:A),2,FALSE)</f>
        <v>ZI1785-005</v>
      </c>
    </row>
    <row r="8" spans="1:15" x14ac:dyDescent="0.25">
      <c r="A8" s="13" t="s">
        <v>54</v>
      </c>
      <c r="B8" s="13" t="s">
        <v>55</v>
      </c>
      <c r="C8" s="14" t="s">
        <v>56</v>
      </c>
      <c r="D8" s="18">
        <v>1559</v>
      </c>
      <c r="E8" s="13" t="str">
        <f>VLOOKUP(A8,CHOOSE({1,2},Apel!G:G,Apel!A:A),2,FALSE)</f>
        <v>AP1832-022</v>
      </c>
      <c r="F8" s="15"/>
      <c r="G8" t="str">
        <f>VLOOKUP(A8,CHOOSE({1,2},Hassler!G:G,Hassler!A:A),2,FALSE)</f>
        <v>HA1608-039</v>
      </c>
      <c r="H8" s="14" t="str">
        <f>VLOOKUP(A8,CHOOSE({1,2},Kittel!G:G,Kittel!A:A),2,FALSE)</f>
        <v>KI1803-021</v>
      </c>
      <c r="I8" s="16"/>
      <c r="J8" s="14" t="str">
        <f>VLOOKUP(A8,CHOOSE({1,2},Rein!G:G,Rein!A:A),2,FALSE)</f>
        <v>RE1755-059</v>
      </c>
      <c r="K8" s="16"/>
      <c r="L8" s="14"/>
      <c r="N8" s="14" t="str">
        <f>VLOOKUP(A8,CHOOSE({1,2},Zinck!G:G,Zinck!A:A),2,FALSE)</f>
        <v>ZI1785-069</v>
      </c>
      <c r="O8" t="s">
        <v>57</v>
      </c>
    </row>
    <row r="9" spans="1:15" x14ac:dyDescent="0.25">
      <c r="A9" s="13" t="s">
        <v>58</v>
      </c>
      <c r="B9" s="13" t="s">
        <v>59</v>
      </c>
      <c r="C9" s="14" t="s">
        <v>60</v>
      </c>
      <c r="D9" s="18">
        <v>1601</v>
      </c>
      <c r="E9" s="13" t="str">
        <f>VLOOKUP(A9,CHOOSE({1,2},Apel!G:G,Apel!A:A),2,FALSE)</f>
        <v>AP1832-023a</v>
      </c>
      <c r="F9" s="15"/>
      <c r="G9" t="e">
        <f>VLOOKUP(A9,CHOOSE({1,2},Hassler!G:G,Hassler!A:A),2,FALSE)</f>
        <v>#N/A</v>
      </c>
      <c r="H9" s="14" t="str">
        <f>VLOOKUP(A9,CHOOSE({1,2},Kittel!G:G,Kittel!A:A),2,FALSE)</f>
        <v>KI1803-022</v>
      </c>
      <c r="I9" s="16"/>
      <c r="J9" s="14" t="str">
        <f>VLOOKUP(A9,CHOOSE({1,2},Rein!G:G,Rein!A:A),2,FALSE)</f>
        <v>RE1755-047</v>
      </c>
      <c r="K9" s="16"/>
      <c r="L9" s="14"/>
      <c r="N9" s="14" t="str">
        <f>VLOOKUP(A9,CHOOSE({1,2},Zinck!G:G,Zinck!A:A),2,FALSE)</f>
        <v>ZI1785-002a</v>
      </c>
      <c r="O9" s="14" t="s">
        <v>61</v>
      </c>
    </row>
    <row r="10" spans="1:15" x14ac:dyDescent="0.25">
      <c r="A10" s="13" t="s">
        <v>62</v>
      </c>
      <c r="B10" s="13" t="s">
        <v>63</v>
      </c>
      <c r="C10" s="14" t="s">
        <v>64</v>
      </c>
      <c r="D10">
        <v>1545</v>
      </c>
      <c r="E10" s="13" t="str">
        <f>VLOOKUP(A10,CHOOSE({1,2},Apel!G:G,Apel!A:A),2,FALSE)</f>
        <v>AP1832-027</v>
      </c>
      <c r="F10" s="15"/>
      <c r="G10" t="str">
        <f>VLOOKUP(A10,CHOOSE({1,2},Hassler!G:G,Hassler!A:A),2,FALSE)</f>
        <v>HA1608-019</v>
      </c>
      <c r="H10" s="14" t="str">
        <f>VLOOKUP(A10,CHOOSE({1,2},Kittel!G:G,Kittel!A:A),2,FALSE)</f>
        <v>KI1803-027</v>
      </c>
      <c r="I10" s="16"/>
      <c r="J10" s="14" t="str">
        <f>VLOOKUP(A10,CHOOSE({1,2},Rein!G:G,Rein!A:A),2,FALSE)</f>
        <v>RE1755-070</v>
      </c>
      <c r="K10" s="16"/>
      <c r="L10" s="14"/>
      <c r="N10" s="14" t="str">
        <f>VLOOKUP(A10,CHOOSE({1,2},Zinck!G:G,Zinck!A:A),2,FALSE)</f>
        <v>ZI1785-094</v>
      </c>
    </row>
    <row r="11" spans="1:15" x14ac:dyDescent="0.25">
      <c r="A11" s="13" t="s">
        <v>65</v>
      </c>
      <c r="B11" s="13" t="s">
        <v>66</v>
      </c>
      <c r="C11" s="14" t="s">
        <v>67</v>
      </c>
      <c r="D11">
        <v>1535</v>
      </c>
      <c r="E11" s="13" t="str">
        <f>VLOOKUP(A11,CHOOSE({1,2},Apel!G:G,Apel!A:A),2,FALSE)</f>
        <v>AP1832-028</v>
      </c>
      <c r="F11" s="15"/>
      <c r="G11" t="e">
        <f>VLOOKUP(A11,CHOOSE({1,2},Hassler!G:G,Hassler!A:A),2,FALSE)</f>
        <v>#N/A</v>
      </c>
      <c r="H11" s="14" t="str">
        <f>VLOOKUP(A11,CHOOSE({1,2},Kittel!G:G,Kittel!A:A),2,FALSE)</f>
        <v>KI1803-028</v>
      </c>
      <c r="I11" s="16"/>
      <c r="J11" s="14" t="str">
        <f>VLOOKUP(A11,CHOOSE({1,2},Rein!G:G,Rein!A:A),2,FALSE)</f>
        <v>RE1755-071</v>
      </c>
      <c r="K11" s="16"/>
      <c r="L11" s="14"/>
      <c r="N11" s="14" t="str">
        <f>VLOOKUP(A11,CHOOSE({1,2},Zinck!G:G,Zinck!A:A),2,FALSE)</f>
        <v>ZI1785-090</v>
      </c>
    </row>
    <row r="12" spans="1:15" x14ac:dyDescent="0.25">
      <c r="A12" s="13" t="s">
        <v>68</v>
      </c>
      <c r="B12" s="13" t="s">
        <v>69</v>
      </c>
      <c r="C12" s="14" t="s">
        <v>70</v>
      </c>
      <c r="D12">
        <v>1524</v>
      </c>
      <c r="E12" s="13" t="str">
        <f>VLOOKUP(A12,CHOOSE({1,2},Apel!G:G,Apel!A:A),2,FALSE)</f>
        <v>AP1832-033</v>
      </c>
      <c r="F12" s="15"/>
      <c r="G12" t="str">
        <f>VLOOKUP(A12,CHOOSE({1,2},Hassler!G:G,Hassler!A:A),2,FALSE)</f>
        <v>HA1608-017</v>
      </c>
      <c r="H12" s="14" t="str">
        <f>VLOOKUP(A12,CHOOSE({1,2},Kittel!G:G,Kittel!A:A),2,FALSE)</f>
        <v>KI1803-034</v>
      </c>
      <c r="I12" s="16"/>
      <c r="J12" s="14" t="str">
        <f>VLOOKUP(A12,CHOOSE({1,2},Rein!G:G,Rein!A:A),2,FALSE)</f>
        <v>RE1755-010</v>
      </c>
      <c r="K12" s="16"/>
      <c r="L12" s="14"/>
      <c r="N12" s="14" t="str">
        <f>VLOOKUP(A12,CHOOSE({1,2},Zinck!G:G,Zinck!A:A),2,FALSE)</f>
        <v>ZI1785-092</v>
      </c>
    </row>
    <row r="13" spans="1:15" x14ac:dyDescent="0.25">
      <c r="A13" s="13" t="s">
        <v>71</v>
      </c>
      <c r="B13" s="13" t="s">
        <v>72</v>
      </c>
      <c r="C13" s="14" t="s">
        <v>73</v>
      </c>
      <c r="D13">
        <v>1524</v>
      </c>
      <c r="E13" s="13" t="str">
        <f>VLOOKUP(A13,CHOOSE({1,2},Apel!G:G,Apel!A:A),2,FALSE)</f>
        <v>AP1832-029</v>
      </c>
      <c r="F13" s="15"/>
      <c r="G13" t="str">
        <f>VLOOKUP(A13,CHOOSE({1,2},Hassler!G:G,Hassler!A:A),2,FALSE)</f>
        <v>HA1608-023</v>
      </c>
      <c r="H13" s="14" t="str">
        <f>VLOOKUP(A13,CHOOSE({1,2},Kittel!G:G,Kittel!A:A),2,FALSE)</f>
        <v>KI1803-029</v>
      </c>
      <c r="I13" s="16"/>
      <c r="J13" s="14" t="str">
        <f>VLOOKUP(A13,CHOOSE({1,2},Rein!G:G,Rein!A:A),2,FALSE)</f>
        <v>RE1755-013</v>
      </c>
      <c r="K13" s="16"/>
      <c r="L13" s="14"/>
      <c r="N13" s="14" t="str">
        <f>VLOOKUP(A13,CHOOSE({1,2},Zinck!G:G,Zinck!A:A),2,FALSE)</f>
        <v>ZI1785-033</v>
      </c>
    </row>
    <row r="14" spans="1:15" x14ac:dyDescent="0.25">
      <c r="A14" s="13" t="s">
        <v>74</v>
      </c>
      <c r="B14" s="13" t="s">
        <v>75</v>
      </c>
      <c r="C14" s="14" t="s">
        <v>76</v>
      </c>
      <c r="D14">
        <v>1609</v>
      </c>
      <c r="E14" s="13" t="str">
        <f>VLOOKUP(A14,CHOOSE({1,2},Apel!G:G,Apel!A:A),2,FALSE)</f>
        <v>AP1832-083</v>
      </c>
      <c r="F14" s="15"/>
      <c r="G14" t="e">
        <f>VLOOKUP(A14,CHOOSE({1,2},Hassler!G:G,Hassler!A:A),2,FALSE)</f>
        <v>#N/A</v>
      </c>
      <c r="H14" s="14" t="str">
        <f>VLOOKUP(A14,CHOOSE({1,2},Kittel!G:G,Kittel!A:A),2,FALSE)</f>
        <v>KI1803-030</v>
      </c>
      <c r="I14" s="16"/>
      <c r="J14" s="14" t="str">
        <f>VLOOKUP(A14,CHOOSE({1,2},Rein!G:G,Rein!A:A),2,FALSE)</f>
        <v>RE1755-072</v>
      </c>
      <c r="K14" s="16"/>
      <c r="L14" s="14"/>
      <c r="N14" s="14" t="str">
        <f>VLOOKUP(A14,CHOOSE({1,2},Zinck!G:G,Zinck!A:A),2,FALSE)</f>
        <v>ZI1785-085</v>
      </c>
    </row>
    <row r="15" spans="1:15" x14ac:dyDescent="0.25">
      <c r="A15" s="13" t="s">
        <v>77</v>
      </c>
      <c r="B15" s="13" t="s">
        <v>78</v>
      </c>
      <c r="C15" s="14" t="s">
        <v>79</v>
      </c>
      <c r="D15">
        <v>1598</v>
      </c>
      <c r="E15" s="13" t="str">
        <f>VLOOKUP(A15,CHOOSE({1,2},Apel!G:G,Apel!A:A),2,FALSE)</f>
        <v>AP1832-030a</v>
      </c>
      <c r="F15" s="15"/>
      <c r="G15" t="str">
        <f>VLOOKUP(A15,CHOOSE({1,2},Hassler!G:G,Hassler!A:A),2,FALSE)</f>
        <v>HA1608-012</v>
      </c>
      <c r="H15" s="14" t="str">
        <f>VLOOKUP(A15,CHOOSE({1,2},Kittel!G:G,Kittel!A:A),2,FALSE)</f>
        <v>KI1803-031a</v>
      </c>
      <c r="I15" s="16"/>
      <c r="J15" s="14" t="str">
        <f>VLOOKUP(A15,CHOOSE({1,2},Rein!G:G,Rein!A:A),2,FALSE)</f>
        <v>RE1755-069</v>
      </c>
      <c r="K15" s="16"/>
      <c r="L15" s="14"/>
      <c r="N15" s="14" t="str">
        <f>VLOOKUP(A15,CHOOSE({1,2},Zinck!G:G,Zinck!A:A),2,FALSE)</f>
        <v>ZI1785-043</v>
      </c>
    </row>
    <row r="16" spans="1:15" x14ac:dyDescent="0.25">
      <c r="A16" s="13" t="s">
        <v>80</v>
      </c>
      <c r="B16" s="13" t="s">
        <v>81</v>
      </c>
      <c r="C16" s="14" t="s">
        <v>82</v>
      </c>
      <c r="D16">
        <v>1704</v>
      </c>
      <c r="E16" s="13" t="str">
        <f>VLOOKUP(A16,CHOOSE({1,2},Apel!G:G,Apel!A:A),2,FALSE)</f>
        <v>AP1832-050</v>
      </c>
      <c r="F16" s="15"/>
      <c r="G16" t="e">
        <f>VLOOKUP(A16,CHOOSE({1,2},Hassler!G:G,Hassler!A:A),2,FALSE)</f>
        <v>#N/A</v>
      </c>
      <c r="H16" s="14" t="str">
        <f>VLOOKUP(A16,CHOOSE({1,2},Kittel!G:G,Kittel!A:A),2,FALSE)</f>
        <v>KI1803-048</v>
      </c>
      <c r="I16" s="16"/>
      <c r="J16" s="14" t="str">
        <f>VLOOKUP(A16,CHOOSE({1,2},Rein!G:G,Rein!A:A),2,FALSE)</f>
        <v>RE1755-082</v>
      </c>
      <c r="K16" s="16"/>
      <c r="L16" s="14"/>
      <c r="N16" s="14" t="str">
        <f>VLOOKUP(A16,CHOOSE({1,2},Zinck!G:G,Zinck!A:A),2,FALSE)</f>
        <v>ZI1785-035</v>
      </c>
    </row>
    <row r="17" spans="1:15" x14ac:dyDescent="0.25">
      <c r="A17" s="13" t="s">
        <v>83</v>
      </c>
      <c r="B17" s="13" t="s">
        <v>84</v>
      </c>
      <c r="C17" s="14" t="s">
        <v>85</v>
      </c>
      <c r="D17">
        <v>1524</v>
      </c>
      <c r="E17" s="13" t="str">
        <f>VLOOKUP(A17,CHOOSE({1,2},Apel!G:G,Apel!A:A),2,FALSE)</f>
        <v>AP1832-040</v>
      </c>
      <c r="F17" s="15"/>
      <c r="G17" t="str">
        <f>VLOOKUP(A17,CHOOSE({1,2},Hassler!G:G,Hassler!A:A),2,FALSE)</f>
        <v>HA1608-026</v>
      </c>
      <c r="H17" s="14" t="str">
        <f>VLOOKUP(A17,CHOOSE({1,2},Kittel!G:G,Kittel!A:A),2,FALSE)</f>
        <v>KI1803-040</v>
      </c>
      <c r="I17" s="16"/>
      <c r="J17" s="14" t="str">
        <f>VLOOKUP(A17,CHOOSE({1,2},Rein!G:G,Rein!A:A),2,FALSE)</f>
        <v>RE1755-086</v>
      </c>
      <c r="K17" s="16"/>
      <c r="L17" s="14"/>
      <c r="N17" s="14" t="str">
        <f>VLOOKUP(A17,CHOOSE({1,2},Zinck!G:G,Zinck!A:A),2,FALSE)</f>
        <v>ZI1785-099</v>
      </c>
    </row>
    <row r="18" spans="1:15" x14ac:dyDescent="0.25">
      <c r="A18" s="13" t="s">
        <v>86</v>
      </c>
      <c r="B18" s="13" t="s">
        <v>87</v>
      </c>
      <c r="C18" s="14" t="s">
        <v>88</v>
      </c>
      <c r="D18">
        <v>1535</v>
      </c>
      <c r="E18" s="13" t="str">
        <f>VLOOKUP(A18,CHOOSE({1,2},Apel!G:G,Apel!A:A),2,FALSE)</f>
        <v>AP1832-046b</v>
      </c>
      <c r="F18" s="15"/>
      <c r="G18" t="str">
        <f>VLOOKUP(A18,CHOOSE({1,2},Hassler!G:G,Hassler!A:A),2,FALSE)</f>
        <v>HA1608-052</v>
      </c>
      <c r="H18" s="14" t="str">
        <f>VLOOKUP(A18,CHOOSE({1,2},Kittel!G:G,Kittel!A:A),2,FALSE)</f>
        <v>KI1803-044</v>
      </c>
      <c r="I18" s="16"/>
      <c r="J18" s="14" t="str">
        <f>VLOOKUP(A18,CHOOSE({1,2},Rein!G:G,Rein!A:A),2,FALSE)</f>
        <v>RE1755-031</v>
      </c>
      <c r="K18" s="16"/>
      <c r="L18" s="14"/>
      <c r="N18" s="14" t="str">
        <f>VLOOKUP(A18,CHOOSE({1,2},Zinck!G:G,Zinck!A:A),2,FALSE)</f>
        <v>ZI1785-065b</v>
      </c>
    </row>
    <row r="19" spans="1:15" x14ac:dyDescent="0.25">
      <c r="A19" s="13" t="s">
        <v>89</v>
      </c>
      <c r="B19" s="13" t="s">
        <v>90</v>
      </c>
      <c r="C19" s="14" t="s">
        <v>91</v>
      </c>
      <c r="D19">
        <v>1738</v>
      </c>
      <c r="E19" s="13" t="str">
        <f>VLOOKUP(A19,CHOOSE({1,2},Apel!G:G,Apel!A:A),2,FALSE)</f>
        <v>AP1832-047</v>
      </c>
      <c r="F19" s="15"/>
      <c r="G19" t="str">
        <f>VLOOKUP(A19,CHOOSE({1,2},Hassler!G:G,Hassler!A:A),2,FALSE)</f>
        <v>HA1608-034</v>
      </c>
      <c r="H19" s="14" t="str">
        <f>VLOOKUP(A19,CHOOSE({1,2},Kittel!G:G,Kittel!A:A),2,FALSE)</f>
        <v>KI1803-045</v>
      </c>
      <c r="I19" s="16"/>
      <c r="J19" s="14" t="str">
        <f>VLOOKUP(A19,CHOOSE({1,2},Rein!G:G,Rein!A:A),2,FALSE)</f>
        <v>RE1755-075</v>
      </c>
      <c r="K19" s="16"/>
      <c r="L19" s="14"/>
      <c r="N19" s="14" t="str">
        <f>VLOOKUP(A19,CHOOSE({1,2},Zinck!G:G,Zinck!A:A),2,FALSE)</f>
        <v>ZI1785-027a</v>
      </c>
    </row>
    <row r="20" spans="1:15" x14ac:dyDescent="0.25">
      <c r="A20" s="13" t="s">
        <v>92</v>
      </c>
      <c r="B20" s="13" t="s">
        <v>93</v>
      </c>
      <c r="C20" s="14" t="s">
        <v>94</v>
      </c>
      <c r="D20" s="18">
        <v>1535</v>
      </c>
      <c r="E20" s="13" t="str">
        <f>VLOOKUP(A20,CHOOSE({1,2},Apel!G:G,Apel!A:A),2,FALSE)</f>
        <v>AP1832-169</v>
      </c>
      <c r="F20" s="15"/>
      <c r="G20" t="str">
        <f>VLOOKUP(A20,CHOOSE({1,2},Hassler!G:G,Hassler!A:A),2,FALSE)</f>
        <v>HA1608-003</v>
      </c>
      <c r="H20" s="14" t="str">
        <f>VLOOKUP(A20,CHOOSE({1,2},Kittel!G:G,Kittel!A:A),2,FALSE)</f>
        <v>KI1803-047</v>
      </c>
      <c r="I20" s="16"/>
      <c r="J20" s="14" t="str">
        <f>VLOOKUP(A20,CHOOSE({1,2},Rein!G:G,Rein!A:A),2,FALSE)</f>
        <v>RE1755-094</v>
      </c>
      <c r="K20" s="16"/>
      <c r="L20" s="14"/>
      <c r="N20" s="14" t="str">
        <f>VLOOKUP(A20,CHOOSE({1,2},Zinck!G:G,Zinck!A:A),2,FALSE)</f>
        <v>ZI1785-077</v>
      </c>
      <c r="O20" s="14" t="s">
        <v>95</v>
      </c>
    </row>
    <row r="21" spans="1:15" x14ac:dyDescent="0.25">
      <c r="A21" s="13" t="s">
        <v>96</v>
      </c>
      <c r="B21" s="13" t="s">
        <v>97</v>
      </c>
      <c r="C21" s="14" t="s">
        <v>98</v>
      </c>
      <c r="D21" s="18">
        <v>1526</v>
      </c>
      <c r="E21" s="13" t="str">
        <f>VLOOKUP(A21,CHOOSE({1,2},Apel!G:G,Apel!A:A),2,FALSE)</f>
        <v>AP1832-048</v>
      </c>
      <c r="F21" s="15"/>
      <c r="G21" t="str">
        <f>VLOOKUP(A21,CHOOSE({1,2},Hassler!G:G,Hassler!A:A),2,FALSE)</f>
        <v>HA1608-046</v>
      </c>
      <c r="H21" s="14" t="str">
        <f>VLOOKUP(A21,CHOOSE({1,2},Kittel!G:G,Kittel!A:A),2,FALSE)</f>
        <v>KI1803-046</v>
      </c>
      <c r="I21" s="16"/>
      <c r="J21" s="14" t="str">
        <f>VLOOKUP(A21,CHOOSE({1,2},Rein!G:G,Rein!A:A),2,FALSE)</f>
        <v>RE1755-097</v>
      </c>
      <c r="K21" s="16"/>
      <c r="L21" s="14"/>
      <c r="N21" s="14" t="str">
        <f>VLOOKUP(A21,CHOOSE({1,2},Zinck!G:G,Zinck!A:A),2,FALSE)</f>
        <v>ZI1785-041</v>
      </c>
      <c r="O21" s="14" t="s">
        <v>99</v>
      </c>
    </row>
    <row r="22" spans="1:15" x14ac:dyDescent="0.25">
      <c r="A22" s="13" t="s">
        <v>100</v>
      </c>
      <c r="B22" s="13" t="s">
        <v>101</v>
      </c>
      <c r="C22" s="14" t="s">
        <v>102</v>
      </c>
      <c r="D22">
        <v>1524</v>
      </c>
      <c r="E22" s="13" t="str">
        <f>VLOOKUP(A22,CHOOSE({1,2},Apel!G:G,Apel!A:A),2,FALSE)</f>
        <v>AP1832-089</v>
      </c>
      <c r="F22" s="15"/>
      <c r="G22" t="str">
        <f>VLOOKUP(A22,CHOOSE({1,2},Hassler!G:G,Hassler!A:A),2,FALSE)</f>
        <v>HA1608-036</v>
      </c>
      <c r="H22" s="14" t="str">
        <f>VLOOKUP(A22,CHOOSE({1,2},Kittel!G:G,Kittel!A:A),2,FALSE)</f>
        <v>KI1803-049</v>
      </c>
      <c r="I22" s="16"/>
      <c r="J22" s="14" t="str">
        <f>VLOOKUP(A22,CHOOSE({1,2},Rein!G:G,Rein!A:A),2,FALSE)</f>
        <v>RE1755-014</v>
      </c>
      <c r="K22" s="16"/>
      <c r="L22" s="14"/>
      <c r="N22" s="14" t="str">
        <f>VLOOKUP(A22,CHOOSE({1,2},Zinck!G:G,Zinck!A:A),2,FALSE)</f>
        <v>ZI1785-110</v>
      </c>
    </row>
    <row r="23" spans="1:15" x14ac:dyDescent="0.25">
      <c r="A23" s="13" t="s">
        <v>103</v>
      </c>
      <c r="B23" s="13" t="s">
        <v>104</v>
      </c>
      <c r="C23" s="14" t="s">
        <v>105</v>
      </c>
      <c r="D23">
        <v>1545</v>
      </c>
      <c r="E23" s="13" t="str">
        <f>VLOOKUP(A23,CHOOSE({1,2},Apel!G:G,Apel!A:A),2,FALSE)</f>
        <v>AP1832-051</v>
      </c>
      <c r="F23" s="15"/>
      <c r="G23" t="str">
        <f>VLOOKUP(A23,CHOOSE({1,2},Hassler!G:G,Hassler!A:A),2,FALSE)</f>
        <v>HA1608-053</v>
      </c>
      <c r="H23" s="14" t="str">
        <f>VLOOKUP(A23,CHOOSE({1,2},Kittel!G:G,Kittel!A:A),2,FALSE)</f>
        <v>KI1803-050</v>
      </c>
      <c r="I23" s="16"/>
      <c r="J23" s="14" t="str">
        <f>VLOOKUP(A23,CHOOSE({1,2},Rein!G:G,Rein!A:A),2,FALSE)</f>
        <v>RE1755-102a</v>
      </c>
      <c r="K23" s="16"/>
      <c r="L23" s="14"/>
      <c r="N23" s="14" t="str">
        <f>VLOOKUP(A23,CHOOSE({1,2},Zinck!G:G,Zinck!A:A),2,FALSE)</f>
        <v>ZI1785-114</v>
      </c>
    </row>
    <row r="24" spans="1:15" x14ac:dyDescent="0.25">
      <c r="A24" s="13" t="s">
        <v>106</v>
      </c>
      <c r="B24" s="13" t="s">
        <v>107</v>
      </c>
      <c r="C24" s="14" t="s">
        <v>108</v>
      </c>
      <c r="D24">
        <v>1641</v>
      </c>
      <c r="E24" s="13" t="str">
        <f>VLOOKUP(A24,CHOOSE({1,2},Apel!G:G,Apel!A:A),2,FALSE)</f>
        <v>AP1832-042</v>
      </c>
      <c r="F24" s="15"/>
      <c r="G24" t="e">
        <f>VLOOKUP(A24,CHOOSE({1,2},Hassler!G:G,Hassler!A:A),2,FALSE)</f>
        <v>#N/A</v>
      </c>
      <c r="H24" s="14" t="str">
        <f>VLOOKUP(A24,CHOOSE({1,2},Kittel!G:G,Kittel!A:A),2,FALSE)</f>
        <v>KI1803-052</v>
      </c>
      <c r="I24" s="16"/>
      <c r="J24" s="14" t="str">
        <f>VLOOKUP(A24,CHOOSE({1,2},Rein!G:G,Rein!A:A),2,FALSE)</f>
        <v>RE1755-043</v>
      </c>
      <c r="K24" s="16"/>
      <c r="L24" s="14"/>
      <c r="N24" s="14" t="str">
        <f>VLOOKUP(A24,CHOOSE({1,2},Zinck!G:G,Zinck!A:A),2,FALSE)</f>
        <v>ZI1785-066</v>
      </c>
    </row>
    <row r="25" spans="1:15" x14ac:dyDescent="0.25">
      <c r="A25" s="13" t="s">
        <v>109</v>
      </c>
      <c r="B25" s="13" t="s">
        <v>110</v>
      </c>
      <c r="C25" s="14" t="s">
        <v>111</v>
      </c>
      <c r="D25">
        <v>1560</v>
      </c>
      <c r="E25" s="13" t="str">
        <f>VLOOKUP(A25,CHOOSE({1,2},Apel!G:G,Apel!A:A),2,FALSE)</f>
        <v>AP1832-055</v>
      </c>
      <c r="F25" s="15"/>
      <c r="G25" t="e">
        <f>VLOOKUP(A25,CHOOSE({1,2},Hassler!G:G,Hassler!A:A),2,FALSE)</f>
        <v>#N/A</v>
      </c>
      <c r="H25" s="14" t="str">
        <f>VLOOKUP(A25,CHOOSE({1,2},Kittel!G:G,Kittel!A:A),2,FALSE)</f>
        <v>KI1803-053</v>
      </c>
      <c r="I25" s="16"/>
      <c r="J25" s="14" t="str">
        <f>VLOOKUP(A25,CHOOSE({1,2},Rein!G:G,Rein!A:A),2,FALSE)</f>
        <v>RE1755-063</v>
      </c>
      <c r="K25" s="16"/>
      <c r="L25" s="14"/>
      <c r="N25" s="14" t="str">
        <f>VLOOKUP(A25,CHOOSE({1,2},Zinck!G:G,Zinck!A:A),2,FALSE)</f>
        <v>ZI1785-067b</v>
      </c>
    </row>
    <row r="26" spans="1:15" x14ac:dyDescent="0.25">
      <c r="A26" s="13" t="s">
        <v>112</v>
      </c>
      <c r="B26" s="13" t="s">
        <v>113</v>
      </c>
      <c r="C26" s="14" t="s">
        <v>114</v>
      </c>
      <c r="D26">
        <v>1524</v>
      </c>
      <c r="E26" s="13" t="str">
        <f>VLOOKUP(A26,CHOOSE({1,2},Apel!G:G,Apel!A:A),2,FALSE)</f>
        <v>AP1832-105</v>
      </c>
      <c r="F26" s="15"/>
      <c r="G26" t="str">
        <f>VLOOKUP(A26,CHOOSE({1,2},Hassler!G:G,Hassler!A:A),2,FALSE)</f>
        <v>HA1608-050</v>
      </c>
      <c r="H26" s="14" t="str">
        <f>VLOOKUP(A26,CHOOSE({1,2},Kittel!G:G,Kittel!A:A),2,FALSE)</f>
        <v>KI1803-125</v>
      </c>
      <c r="I26" s="16"/>
      <c r="J26" s="14" t="str">
        <f>VLOOKUP(A26,CHOOSE({1,2},Rein!G:G,Rein!A:A),2,FALSE)</f>
        <v>RE1755-033</v>
      </c>
      <c r="K26" s="16"/>
      <c r="L26" s="14"/>
      <c r="N26" s="14" t="str">
        <f>VLOOKUP(A26,CHOOSE({1,2},Zinck!G:G,Zinck!A:A),2,FALSE)</f>
        <v>ZI1785-024</v>
      </c>
    </row>
    <row r="27" spans="1:15" x14ac:dyDescent="0.25">
      <c r="A27" s="13" t="s">
        <v>115</v>
      </c>
      <c r="B27" s="13" t="s">
        <v>116</v>
      </c>
      <c r="C27" t="s">
        <v>117</v>
      </c>
      <c r="D27">
        <v>1535</v>
      </c>
      <c r="E27" s="13" t="str">
        <f>VLOOKUP(A27,CHOOSE({1,2},Apel!G:G,Apel!A:A),2,FALSE)</f>
        <v>AP1832-001</v>
      </c>
      <c r="F27" s="15"/>
      <c r="G27" t="e">
        <f>VLOOKUP(A27,CHOOSE({1,2},Hassler!G:G,Hassler!A:A),2,FALSE)</f>
        <v>#N/A</v>
      </c>
      <c r="H27" s="14" t="str">
        <f>VLOOKUP(A27,CHOOSE({1,2},Kittel!G:G,Kittel!A:A),2,FALSE)</f>
        <v>KI1803-001</v>
      </c>
      <c r="I27" s="16"/>
      <c r="J27" s="14" t="str">
        <f>VLOOKUP(A27,CHOOSE({1,2},Rein!G:G,Rein!A:A),2,FALSE)</f>
        <v>RE1755-026</v>
      </c>
      <c r="K27" s="16"/>
      <c r="L27" s="14"/>
      <c r="N27" s="14" t="str">
        <f>VLOOKUP(A27,CHOOSE({1,2},Zinck!G:G,Zinck!A:A),2,FALSE)</f>
        <v>ZI1785-036</v>
      </c>
    </row>
    <row r="28" spans="1:15" x14ac:dyDescent="0.25">
      <c r="A28" s="13" t="s">
        <v>118</v>
      </c>
      <c r="B28" s="13" t="s">
        <v>119</v>
      </c>
      <c r="C28" s="14" t="s">
        <v>120</v>
      </c>
      <c r="D28">
        <v>1524</v>
      </c>
      <c r="E28" s="13" t="str">
        <f>VLOOKUP(A28,CHOOSE({1,2},Apel!G:G,Apel!A:A),2,FALSE)</f>
        <v>AP1832-054</v>
      </c>
      <c r="F28" s="15"/>
      <c r="G28" t="str">
        <f>VLOOKUP(A28,CHOOSE({1,2},Hassler!G:G,Hassler!A:A),2,FALSE)</f>
        <v>HA1608-031</v>
      </c>
      <c r="H28" s="14" t="str">
        <f>VLOOKUP(A28,CHOOSE({1,2},Kittel!G:G,Kittel!A:A),2,FALSE)</f>
        <v>KI1803-056</v>
      </c>
      <c r="I28" s="16"/>
      <c r="J28" s="14" t="str">
        <f>VLOOKUP(A28,CHOOSE({1,2},Rein!G:G,Rein!A:A),2,FALSE)</f>
        <v>RE1755-106</v>
      </c>
      <c r="K28" s="16"/>
      <c r="L28" s="14"/>
      <c r="N28" s="14" t="str">
        <f>VLOOKUP(A28,CHOOSE({1,2},Zinck!G:G,Zinck!A:A),2,FALSE)</f>
        <v>ZI1785-115</v>
      </c>
    </row>
    <row r="29" spans="1:15" x14ac:dyDescent="0.25">
      <c r="A29" s="13" t="s">
        <v>121</v>
      </c>
      <c r="B29" s="13" t="s">
        <v>122</v>
      </c>
      <c r="C29" s="14" t="s">
        <v>123</v>
      </c>
      <c r="D29">
        <v>1525</v>
      </c>
      <c r="E29" s="13" t="e">
        <f>VLOOKUP(A29,CHOOSE({1,2},Apel!G:G,Apel!A:A),2,FALSE)</f>
        <v>#N/A</v>
      </c>
      <c r="F29" s="15"/>
      <c r="G29" t="str">
        <f>VLOOKUP(A29,CHOOSE({1,2},Hassler!G:G,Hassler!A:A),2,FALSE)</f>
        <v>HA1608-037</v>
      </c>
      <c r="H29" s="14" t="str">
        <f>VLOOKUP(A29,CHOOSE({1,2},Kittel!G:G,Kittel!A:A),2,FALSE)</f>
        <v>KI1803-057</v>
      </c>
      <c r="I29" s="16"/>
      <c r="J29" s="14" t="str">
        <f>VLOOKUP(A29,CHOOSE({1,2},Rein!G:G,Rein!A:A),2,FALSE)</f>
        <v>RE1755-041</v>
      </c>
      <c r="K29" s="16"/>
      <c r="L29" s="14"/>
      <c r="N29" s="14" t="str">
        <f>VLOOKUP(A29,CHOOSE({1,2},Zinck!G:G,Zinck!A:A),2,FALSE)</f>
        <v>ZI1785-098</v>
      </c>
    </row>
    <row r="30" spans="1:15" x14ac:dyDescent="0.25">
      <c r="A30" s="13" t="s">
        <v>124</v>
      </c>
      <c r="B30" s="13" t="s">
        <v>125</v>
      </c>
      <c r="C30" s="14" t="s">
        <v>126</v>
      </c>
      <c r="D30">
        <v>1613</v>
      </c>
      <c r="E30" s="13" t="str">
        <f>VLOOKUP(A30,CHOOSE({1,2},Apel!G:G,Apel!A:A),2,FALSE)</f>
        <v>AP1832-058</v>
      </c>
      <c r="F30" s="15"/>
      <c r="G30" t="e">
        <f>VLOOKUP(A30,CHOOSE({1,2},Hassler!G:G,Hassler!A:A),2,FALSE)</f>
        <v>#N/A</v>
      </c>
      <c r="H30" s="14" t="str">
        <f>VLOOKUP(A30,CHOOSE({1,2},Kittel!G:G,Kittel!A:A),2,FALSE)</f>
        <v>KI1803-058</v>
      </c>
      <c r="I30" s="16"/>
      <c r="J30" s="14" t="str">
        <f>VLOOKUP(A30,CHOOSE({1,2},Rein!G:G,Rein!A:A),2,FALSE)</f>
        <v>RE1755-016</v>
      </c>
      <c r="K30" s="16"/>
      <c r="L30" s="14"/>
      <c r="N30" s="14" t="str">
        <f>VLOOKUP(A30,CHOOSE({1,2},Zinck!G:G,Zinck!A:A),2,FALSE)</f>
        <v>ZI1785-023</v>
      </c>
    </row>
    <row r="31" spans="1:15" x14ac:dyDescent="0.25">
      <c r="A31" s="13" t="s">
        <v>127</v>
      </c>
      <c r="B31" s="13" t="s">
        <v>128</v>
      </c>
      <c r="C31" s="14" t="s">
        <v>129</v>
      </c>
      <c r="D31">
        <v>1524</v>
      </c>
      <c r="E31" s="13" t="str">
        <f>VLOOKUP(A31,CHOOSE({1,2},Apel!G:G,Apel!A:A),2,FALSE)</f>
        <v>AP1832-062</v>
      </c>
      <c r="F31" s="15"/>
      <c r="G31" t="str">
        <f>VLOOKUP(A31,CHOOSE({1,2},Hassler!G:G,Hassler!A:A),2,FALSE)</f>
        <v>HA1608-004</v>
      </c>
      <c r="H31" s="14" t="str">
        <f>VLOOKUP(A31,CHOOSE({1,2},Kittel!G:G,Kittel!A:A),2,FALSE)</f>
        <v>KI1803-061</v>
      </c>
      <c r="I31" s="16"/>
      <c r="J31" s="14" t="str">
        <f>VLOOKUP(A31,CHOOSE({1,2},Rein!G:G,Rein!A:A),2,FALSE)</f>
        <v>RE1755-118</v>
      </c>
      <c r="K31" s="16"/>
      <c r="L31" s="14"/>
      <c r="N31" s="14" t="str">
        <f>VLOOKUP(A31,CHOOSE({1,2},Zinck!G:G,Zinck!A:A),2,FALSE)</f>
        <v>ZI1785-050</v>
      </c>
    </row>
    <row r="32" spans="1:15" x14ac:dyDescent="0.25">
      <c r="A32" s="13" t="s">
        <v>130</v>
      </c>
      <c r="B32" s="13" t="s">
        <v>131</v>
      </c>
      <c r="C32" s="14" t="s">
        <v>132</v>
      </c>
      <c r="D32">
        <v>1524</v>
      </c>
      <c r="E32" s="13" t="str">
        <f>VLOOKUP(A32,CHOOSE({1,2},Apel!G:G,Apel!A:A),2,FALSE)</f>
        <v>AP1832-067</v>
      </c>
      <c r="F32" s="15"/>
      <c r="G32" t="str">
        <f>VLOOKUP(A32,CHOOSE({1,2},Hassler!G:G,Hassler!A:A),2,FALSE)</f>
        <v>HA1608-022</v>
      </c>
      <c r="H32" s="14" t="str">
        <f>VLOOKUP(A32,CHOOSE({1,2},Kittel!G:G,Kittel!A:A),2,FALSE)</f>
        <v>KI1803-064</v>
      </c>
      <c r="I32" s="16"/>
      <c r="J32" s="14" t="str">
        <f>VLOOKUP(A32,CHOOSE({1,2},Rein!G:G,Rein!A:A),2,FALSE)</f>
        <v>RE1755-122</v>
      </c>
      <c r="K32" s="16"/>
      <c r="L32" s="14"/>
      <c r="N32" s="14" t="str">
        <f>VLOOKUP(A32,CHOOSE({1,2},Zinck!G:G,Zinck!A:A),2,FALSE)</f>
        <v>ZI1785-030</v>
      </c>
    </row>
    <row r="33" spans="1:14" x14ac:dyDescent="0.25">
      <c r="A33" s="13" t="s">
        <v>133</v>
      </c>
      <c r="B33" s="13" t="s">
        <v>134</v>
      </c>
      <c r="C33" s="14" t="s">
        <v>135</v>
      </c>
      <c r="D33">
        <v>1642</v>
      </c>
      <c r="E33" s="13" t="str">
        <f>VLOOKUP(A33,CHOOSE({1,2},Apel!G:G,Apel!A:A),2,FALSE)</f>
        <v>AP1832-068a</v>
      </c>
      <c r="F33" s="15"/>
      <c r="G33" t="e">
        <f>VLOOKUP(A33,CHOOSE({1,2},Hassler!G:G,Hassler!A:A),2,FALSE)</f>
        <v>#N/A</v>
      </c>
      <c r="H33" s="14" t="str">
        <f>VLOOKUP(A33,CHOOSE({1,2},Kittel!G:G,Kittel!A:A),2,FALSE)</f>
        <v>KI1803-065</v>
      </c>
      <c r="I33" s="16"/>
      <c r="J33" s="14" t="str">
        <f>VLOOKUP(A33,CHOOSE({1,2},Rein!G:G,Rein!A:A),2,FALSE)</f>
        <v>RE1755-051</v>
      </c>
      <c r="K33" s="16"/>
      <c r="L33" s="14"/>
      <c r="N33" s="14" t="str">
        <f>VLOOKUP(A33,CHOOSE({1,2},Zinck!G:G,Zinck!A:A),2,FALSE)</f>
        <v>ZI1785-004</v>
      </c>
    </row>
    <row r="34" spans="1:14" x14ac:dyDescent="0.25">
      <c r="A34" s="13" t="s">
        <v>136</v>
      </c>
      <c r="B34" s="13" t="s">
        <v>137</v>
      </c>
      <c r="C34" s="14" t="s">
        <v>138</v>
      </c>
      <c r="D34">
        <v>1524</v>
      </c>
      <c r="E34" s="13" t="str">
        <f>VLOOKUP(A34,CHOOSE({1,2},Apel!G:G,Apel!A:A),2,FALSE)</f>
        <v>AP1832-034</v>
      </c>
      <c r="F34" s="15"/>
      <c r="G34" t="str">
        <f>VLOOKUP(A34,CHOOSE({1,2},Hassler!G:G,Hassler!A:A),2,FALSE)</f>
        <v>HA1608-058</v>
      </c>
      <c r="H34" s="14" t="str">
        <f>VLOOKUP(A34,CHOOSE({1,2},Kittel!G:G,Kittel!A:A),2,FALSE)</f>
        <v>KI1803-035</v>
      </c>
      <c r="I34" s="16"/>
      <c r="J34" s="14" t="str">
        <f>VLOOKUP(A34,CHOOSE({1,2},Rein!G:G,Rein!A:A),2,FALSE)</f>
        <v>RE1755-087</v>
      </c>
      <c r="K34" s="16"/>
      <c r="L34" s="14"/>
      <c r="N34" s="14" t="str">
        <f>VLOOKUP(A34,CHOOSE({1,2},Zinck!G:G,Zinck!A:A),2,FALSE)</f>
        <v>ZI1785-100</v>
      </c>
    </row>
    <row r="35" spans="1:14" x14ac:dyDescent="0.25">
      <c r="A35" s="13" t="s">
        <v>139</v>
      </c>
      <c r="B35" s="13" t="s">
        <v>140</v>
      </c>
      <c r="C35" s="14" t="s">
        <v>141</v>
      </c>
      <c r="D35">
        <v>1545</v>
      </c>
      <c r="E35" s="13" t="str">
        <f>VLOOKUP(A35,CHOOSE({1,2},Apel!G:G,Apel!A:A),2,FALSE)</f>
        <v>AP1832-075</v>
      </c>
      <c r="F35" s="15"/>
      <c r="G35" t="str">
        <f>VLOOKUP(A35,CHOOSE({1,2},Hassler!G:G,Hassler!A:A),2,FALSE)</f>
        <v>HA1608-049</v>
      </c>
      <c r="H35" s="14" t="str">
        <f>VLOOKUP(A35,CHOOSE({1,2},Kittel!G:G,Kittel!A:A),2,FALSE)</f>
        <v>KI1803-070</v>
      </c>
      <c r="I35" s="16"/>
      <c r="J35" s="14" t="str">
        <f>VLOOKUP(A35,CHOOSE({1,2},Rein!G:G,Rein!A:A),2,FALSE)</f>
        <v>RE1755-133</v>
      </c>
      <c r="K35" s="16"/>
      <c r="L35" s="14"/>
      <c r="N35" s="14" t="str">
        <f>VLOOKUP(A35,CHOOSE({1,2},Zinck!G:G,Zinck!A:A),2,FALSE)</f>
        <v>ZI1785-053</v>
      </c>
    </row>
    <row r="36" spans="1:14" x14ac:dyDescent="0.25">
      <c r="A36" s="13" t="s">
        <v>142</v>
      </c>
      <c r="B36" s="13" t="s">
        <v>143</v>
      </c>
      <c r="C36" s="14" t="s">
        <v>144</v>
      </c>
      <c r="D36">
        <v>1648</v>
      </c>
      <c r="E36" s="13" t="str">
        <f>VLOOKUP(A36,CHOOSE({1,2},Apel!G:G,Apel!A:A),2,FALSE)</f>
        <v>AP1832-079a</v>
      </c>
      <c r="F36" s="15"/>
      <c r="G36" t="e">
        <f>VLOOKUP(A36,CHOOSE({1,2},Hassler!G:G,Hassler!A:A),2,FALSE)</f>
        <v>#N/A</v>
      </c>
      <c r="H36" s="14" t="str">
        <f>VLOOKUP(A36,CHOOSE({1,2},Kittel!G:G,Kittel!A:A),2,FALSE)</f>
        <v>KI1803-073</v>
      </c>
      <c r="I36" s="16"/>
      <c r="J36" s="14" t="str">
        <f>VLOOKUP(A36,CHOOSE({1,2},Rein!G:G,Rein!A:A),2,FALSE)</f>
        <v>RE1755-134</v>
      </c>
      <c r="K36" s="16"/>
      <c r="L36" s="14"/>
      <c r="N36" s="14" t="str">
        <f>VLOOKUP(A36,CHOOSE({1,2},Zinck!G:G,Zinck!A:A),2,FALSE)</f>
        <v>ZI1785-025</v>
      </c>
    </row>
    <row r="37" spans="1:14" x14ac:dyDescent="0.25">
      <c r="A37" s="13" t="s">
        <v>145</v>
      </c>
      <c r="B37" s="13" t="s">
        <v>146</v>
      </c>
      <c r="C37" s="14" t="s">
        <v>147</v>
      </c>
      <c r="D37">
        <v>1656</v>
      </c>
      <c r="E37" s="13" t="str">
        <f>VLOOKUP(A37,CHOOSE({1,2},Apel!G:G,Apel!A:A),2,FALSE)</f>
        <v>AP1832-078</v>
      </c>
      <c r="F37" s="15"/>
      <c r="G37" t="e">
        <f>VLOOKUP(A37,CHOOSE({1,2},Hassler!G:G,Hassler!A:A),2,FALSE)</f>
        <v>#N/A</v>
      </c>
      <c r="H37" s="14" t="str">
        <f>VLOOKUP(A37,CHOOSE({1,2},Kittel!G:G,Kittel!A:A),2,FALSE)</f>
        <v>KI1803-075</v>
      </c>
      <c r="I37" s="16"/>
      <c r="J37" s="14" t="str">
        <f>VLOOKUP(A37,CHOOSE({1,2},Rein!G:G,Rein!A:A),2,FALSE)</f>
        <v>RE1755-009</v>
      </c>
      <c r="K37" s="16"/>
      <c r="L37" s="14"/>
      <c r="N37" s="14" t="str">
        <f>VLOOKUP(A37,CHOOSE({1,2},Zinck!G:G,Zinck!A:A),2,FALSE)</f>
        <v>ZI1785-009</v>
      </c>
    </row>
    <row r="38" spans="1:14" x14ac:dyDescent="0.25">
      <c r="A38" s="13" t="s">
        <v>148</v>
      </c>
      <c r="B38" s="13" t="s">
        <v>149</v>
      </c>
      <c r="C38" s="14" t="s">
        <v>150</v>
      </c>
      <c r="D38">
        <v>1650</v>
      </c>
      <c r="E38" s="13" t="str">
        <f>VLOOKUP(A38,CHOOSE({1,2},Apel!G:G,Apel!A:A),2,FALSE)</f>
        <v>AP1832-080a</v>
      </c>
      <c r="F38" s="15"/>
      <c r="G38" t="e">
        <f>VLOOKUP(A38,CHOOSE({1,2},Hassler!G:G,Hassler!A:A),2,FALSE)</f>
        <v>#N/A</v>
      </c>
      <c r="H38" s="14" t="str">
        <f>VLOOKUP(A38,CHOOSE({1,2},Kittel!G:G,Kittel!A:A),2,FALSE)</f>
        <v>KI1803-074</v>
      </c>
      <c r="I38" s="16"/>
      <c r="J38" s="14" t="str">
        <f>VLOOKUP(A38,CHOOSE({1,2},Rein!G:G,Rein!A:A),2,FALSE)</f>
        <v>RE1755-007</v>
      </c>
      <c r="K38" s="16"/>
      <c r="L38" s="14"/>
      <c r="N38" s="14" t="str">
        <f>VLOOKUP(A38,CHOOSE({1,2},Zinck!G:G,Zinck!A:A),2,FALSE)</f>
        <v>ZI1785-073</v>
      </c>
    </row>
    <row r="39" spans="1:14" x14ac:dyDescent="0.25">
      <c r="A39" s="13" t="s">
        <v>151</v>
      </c>
      <c r="B39" s="13" t="s">
        <v>152</v>
      </c>
      <c r="C39" s="14" t="s">
        <v>153</v>
      </c>
      <c r="D39">
        <v>1587</v>
      </c>
      <c r="E39" s="13" t="str">
        <f>VLOOKUP(A39,CHOOSE({1,2},Apel!G:G,Apel!A:A),2,FALSE)</f>
        <v>AP1832-020</v>
      </c>
      <c r="F39" s="15"/>
      <c r="G39" t="e">
        <f>VLOOKUP(A39,CHOOSE({1,2},Hassler!G:G,Hassler!A:A),2,FALSE)</f>
        <v>#N/A</v>
      </c>
      <c r="H39" s="14" t="str">
        <f>VLOOKUP(A39,CHOOSE({1,2},Kittel!G:G,Kittel!A:A),2,FALSE)</f>
        <v>KI1803-019</v>
      </c>
      <c r="I39" s="17"/>
      <c r="J39" s="14" t="str">
        <f>VLOOKUP(A39,CHOOSE({1,2},Rein!G:G,Rein!A:A),2,FALSE)</f>
        <v>RE1755-119</v>
      </c>
      <c r="K39" s="16"/>
      <c r="L39" s="14"/>
      <c r="N39" s="14" t="str">
        <f>VLOOKUP(A39,CHOOSE({1,2},Zinck!G:G,Zinck!A:A),2,FALSE)</f>
        <v>ZI1785-083</v>
      </c>
    </row>
    <row r="40" spans="1:14" x14ac:dyDescent="0.25">
      <c r="A40" s="13" t="s">
        <v>154</v>
      </c>
      <c r="B40" s="13" t="s">
        <v>155</v>
      </c>
      <c r="C40" s="14" t="s">
        <v>156</v>
      </c>
      <c r="D40">
        <v>1610</v>
      </c>
      <c r="E40" s="13" t="str">
        <f>VLOOKUP(A40,CHOOSE({1,2},Apel!G:G,Apel!A:A),2,FALSE)</f>
        <v>AP1832-007</v>
      </c>
      <c r="F40" s="15"/>
      <c r="G40" t="e">
        <f>VLOOKUP(A40,CHOOSE({1,2},Hassler!G:G,Hassler!A:A),2,FALSE)</f>
        <v>#N/A</v>
      </c>
      <c r="H40" s="14" t="str">
        <f>VLOOKUP(A40,CHOOSE({1,2},Kittel!G:G,Kittel!A:A),2,FALSE)</f>
        <v>KI1803-006</v>
      </c>
      <c r="I40" s="16"/>
      <c r="J40" s="14" t="str">
        <f>VLOOKUP(A40,CHOOSE({1,2},Rein!G:G,Rein!A:A),2,FALSE)</f>
        <v>RE1755-022</v>
      </c>
      <c r="K40" s="16"/>
      <c r="L40" s="14"/>
      <c r="N40" s="14" t="str">
        <f>VLOOKUP(A40,CHOOSE({1,2},Zinck!G:G,Zinck!A:A),2,FALSE)</f>
        <v>ZI1785-001</v>
      </c>
    </row>
    <row r="41" spans="1:14" x14ac:dyDescent="0.25">
      <c r="A41" s="13" t="s">
        <v>157</v>
      </c>
      <c r="B41" s="13" t="s">
        <v>158</v>
      </c>
      <c r="C41" s="14" t="s">
        <v>159</v>
      </c>
      <c r="D41">
        <v>1589</v>
      </c>
      <c r="E41" s="13" t="str">
        <f>VLOOKUP(A41,CHOOSE({1,2},Apel!G:G,Apel!A:A),2,FALSE)</f>
        <v>AP1832-069</v>
      </c>
      <c r="F41" s="15"/>
      <c r="G41" t="e">
        <f>VLOOKUP(A41,CHOOSE({1,2},Hassler!G:G,Hassler!A:A),2,FALSE)</f>
        <v>#N/A</v>
      </c>
      <c r="H41" s="14" t="str">
        <f>VLOOKUP(A41,CHOOSE({1,2},Kittel!G:G,Kittel!A:A),2,FALSE)</f>
        <v>KI1803-081</v>
      </c>
      <c r="I41" s="16"/>
      <c r="J41" s="14" t="str">
        <f>VLOOKUP(A41,CHOOSE({1,2},Rein!G:G,Rein!A:A),2,FALSE)</f>
        <v>RE1755-138</v>
      </c>
      <c r="K41" s="16"/>
      <c r="L41" s="14"/>
      <c r="N41" s="14" t="str">
        <f>VLOOKUP(A41,CHOOSE({1,2},Zinck!G:G,Zinck!A:A),2,FALSE)</f>
        <v>ZI1785-119a</v>
      </c>
    </row>
    <row r="42" spans="1:14" x14ac:dyDescent="0.25">
      <c r="A42" s="13" t="s">
        <v>160</v>
      </c>
      <c r="B42" s="13" t="s">
        <v>161</v>
      </c>
      <c r="C42" s="14" t="s">
        <v>162</v>
      </c>
      <c r="D42">
        <v>1535</v>
      </c>
      <c r="E42" s="13" t="str">
        <f>VLOOKUP(A42,CHOOSE({1,2},Apel!G:G,Apel!A:A),2,FALSE)</f>
        <v>AP1832-088</v>
      </c>
      <c r="F42" s="15"/>
      <c r="G42" t="str">
        <f>VLOOKUP(A42,CHOOSE({1,2},Hassler!G:G,Hassler!A:A),2,FALSE)</f>
        <v>HA1608-056</v>
      </c>
      <c r="H42" s="14" t="str">
        <f>VLOOKUP(A42,CHOOSE({1,2},Kittel!G:G,Kittel!A:A),2,FALSE)</f>
        <v>KI1803-082</v>
      </c>
      <c r="I42" s="16"/>
      <c r="J42" s="14" t="str">
        <f>VLOOKUP(A42,CHOOSE({1,2},Rein!G:G,Rein!A:A),2,FALSE)</f>
        <v>RE1755-123</v>
      </c>
      <c r="K42" s="16"/>
      <c r="L42" s="14"/>
      <c r="N42" s="14" t="str">
        <f>VLOOKUP(A42,CHOOSE({1,2},Zinck!G:G,Zinck!A:A),2,FALSE)</f>
        <v>ZI1785-056</v>
      </c>
    </row>
    <row r="43" spans="1:14" x14ac:dyDescent="0.25">
      <c r="A43" s="13" t="s">
        <v>163</v>
      </c>
      <c r="B43" s="13" t="s">
        <v>164</v>
      </c>
      <c r="C43" s="14" t="s">
        <v>165</v>
      </c>
      <c r="D43">
        <v>1560</v>
      </c>
      <c r="E43" s="13" t="str">
        <f>VLOOKUP(A43,CHOOSE({1,2},Apel!G:G,Apel!A:A),2,FALSE)</f>
        <v>AP1832-002a</v>
      </c>
      <c r="F43" s="15"/>
      <c r="G43" t="str">
        <f>VLOOKUP(A43,CHOOSE({1,2},Hassler!G:G,Hassler!A:A),2,FALSE)</f>
        <v>HA1608-033</v>
      </c>
      <c r="H43" s="14" t="str">
        <f>VLOOKUP(A43,CHOOSE({1,2},Kittel!G:G,Kittel!A:A),2,FALSE)</f>
        <v>KI1803-002</v>
      </c>
      <c r="I43" s="16"/>
      <c r="J43" s="14" t="str">
        <f>VLOOKUP(A43,CHOOSE({1,2},Rein!G:G,Rein!A:A),2,FALSE)</f>
        <v>RE1755-029</v>
      </c>
      <c r="K43" s="16"/>
      <c r="L43" s="14"/>
      <c r="N43" s="14" t="str">
        <f>VLOOKUP(A43,CHOOSE({1,2},Zinck!G:G,Zinck!A:A),2,FALSE)</f>
        <v>ZI1785-021</v>
      </c>
    </row>
    <row r="44" spans="1:14" x14ac:dyDescent="0.25">
      <c r="A44" s="13" t="s">
        <v>166</v>
      </c>
      <c r="B44" s="13" t="s">
        <v>167</v>
      </c>
      <c r="C44" s="14" t="s">
        <v>168</v>
      </c>
      <c r="D44">
        <v>1653</v>
      </c>
      <c r="E44" s="13" t="str">
        <f>VLOOKUP(A44,CHOOSE({1,2},Apel!G:G,Apel!A:A),2,FALSE)</f>
        <v>AP1832-091</v>
      </c>
      <c r="F44" s="15"/>
      <c r="G44" t="e">
        <f>VLOOKUP(A44,CHOOSE({1,2},Hassler!G:G,Hassler!A:A),2,FALSE)</f>
        <v>#N/A</v>
      </c>
      <c r="H44" s="14" t="str">
        <f>VLOOKUP(A44,CHOOSE({1,2},Kittel!G:G,Kittel!A:A),2,FALSE)</f>
        <v>KI1803-084</v>
      </c>
      <c r="I44" s="16"/>
      <c r="J44" s="14" t="str">
        <f>VLOOKUP(A44,CHOOSE({1,2},Rein!G:G,Rein!A:A),2,FALSE)</f>
        <v>RE1755-111</v>
      </c>
      <c r="K44" s="16"/>
      <c r="L44" s="14"/>
      <c r="N44" s="14" t="str">
        <f>VLOOKUP(A44,CHOOSE({1,2},Zinck!G:G,Zinck!A:A),2,FALSE)</f>
        <v>ZI1785-075</v>
      </c>
    </row>
    <row r="45" spans="1:14" x14ac:dyDescent="0.25">
      <c r="A45" s="13" t="s">
        <v>169</v>
      </c>
      <c r="B45" s="13" t="s">
        <v>170</v>
      </c>
      <c r="C45" s="14" t="s">
        <v>171</v>
      </c>
      <c r="D45">
        <v>1535</v>
      </c>
      <c r="E45" s="13" t="str">
        <f>VLOOKUP(A45,CHOOSE({1,2},Apel!G:G,Apel!A:A),2,FALSE)</f>
        <v>AP1832-093</v>
      </c>
      <c r="F45" s="15"/>
      <c r="G45" t="str">
        <f>VLOOKUP(A45,CHOOSE({1,2},Hassler!G:G,Hassler!A:A),2,FALSE)</f>
        <v>HA1608-018</v>
      </c>
      <c r="H45" s="14" t="str">
        <f>VLOOKUP(A45,CHOOSE({1,2},Kittel!G:G,Kittel!A:A),2,FALSE)</f>
        <v>KI1803-086</v>
      </c>
      <c r="I45" s="16"/>
      <c r="J45" s="14" t="str">
        <f>VLOOKUP(A45,CHOOSE({1,2},Rein!G:G,Rein!A:A),2,FALSE)</f>
        <v>RE1755-146</v>
      </c>
      <c r="K45" s="16"/>
      <c r="L45" s="14"/>
      <c r="N45" s="14" t="str">
        <f>VLOOKUP(A45,CHOOSE({1,2},Zinck!G:G,Zinck!A:A),2,FALSE)</f>
        <v>ZI1785-091a</v>
      </c>
    </row>
    <row r="46" spans="1:14" x14ac:dyDescent="0.25">
      <c r="A46" s="13" t="s">
        <v>172</v>
      </c>
      <c r="B46" s="13" t="s">
        <v>173</v>
      </c>
      <c r="C46" s="14" t="s">
        <v>174</v>
      </c>
      <c r="D46">
        <v>1524</v>
      </c>
      <c r="E46" s="13" t="str">
        <f>VLOOKUP(A46,CHOOSE({1,2},Apel!G:G,Apel!A:A),2,FALSE)</f>
        <v>AP1832-097</v>
      </c>
      <c r="F46" s="15"/>
      <c r="G46" t="str">
        <f>VLOOKUP(A46,CHOOSE({1,2},Hassler!G:G,Hassler!A:A),2,FALSE)</f>
        <v>HA1608-021</v>
      </c>
      <c r="H46" s="14" t="str">
        <f>VLOOKUP(A46,CHOOSE({1,2},Kittel!G:G,Kittel!A:A),2,FALSE)</f>
        <v>KI1803-091</v>
      </c>
      <c r="I46" s="16"/>
      <c r="J46" s="14" t="str">
        <f>VLOOKUP(A46,CHOOSE({1,2},Rein!G:G,Rein!A:A),2,FALSE)</f>
        <v>RE1755-151</v>
      </c>
      <c r="K46" s="16"/>
      <c r="L46" s="14"/>
      <c r="N46" s="14" t="str">
        <f>VLOOKUP(A46,CHOOSE({1,2},Zinck!G:G,Zinck!A:A),2,FALSE)</f>
        <v>ZI1785-049</v>
      </c>
    </row>
    <row r="47" spans="1:14" x14ac:dyDescent="0.25">
      <c r="A47" s="13" t="s">
        <v>175</v>
      </c>
      <c r="B47" s="13" t="s">
        <v>176</v>
      </c>
      <c r="C47" s="14" t="s">
        <v>177</v>
      </c>
      <c r="D47">
        <v>1535</v>
      </c>
      <c r="E47" s="13" t="str">
        <f>VLOOKUP(A47,CHOOSE({1,2},Apel!G:G,Apel!A:A),2,FALSE)</f>
        <v>AP1832-087</v>
      </c>
      <c r="F47" s="15"/>
      <c r="G47" t="str">
        <f>VLOOKUP(A47,CHOOSE({1,2},Hassler!G:G,Hassler!A:A),2,FALSE)</f>
        <v>HA1608-059</v>
      </c>
      <c r="H47" s="14" t="str">
        <f>VLOOKUP(A47,CHOOSE({1,2},Kittel!G:G,Kittel!A:A),2,FALSE)</f>
        <v>KI1803-090</v>
      </c>
      <c r="I47" s="16"/>
      <c r="J47" s="14" t="str">
        <f>VLOOKUP(A47,CHOOSE({1,2},Rein!G:G,Rein!A:A),2,FALSE)</f>
        <v>RE1755-004</v>
      </c>
      <c r="K47" s="16" t="s">
        <v>178</v>
      </c>
      <c r="L47" s="14"/>
      <c r="N47" s="14" t="str">
        <f>VLOOKUP(A47,CHOOSE({1,2},Zinck!G:G,Zinck!A:A),2,FALSE)</f>
        <v>ZI1785-097</v>
      </c>
    </row>
    <row r="48" spans="1:14" x14ac:dyDescent="0.25">
      <c r="A48" s="13" t="s">
        <v>179</v>
      </c>
      <c r="B48" s="13" t="s">
        <v>180</v>
      </c>
      <c r="C48" s="14" t="s">
        <v>181</v>
      </c>
      <c r="D48">
        <v>1687</v>
      </c>
      <c r="E48" s="13" t="str">
        <f>VLOOKUP(A48,CHOOSE({1,2},Apel!G:G,Apel!A:A),2,FALSE)</f>
        <v>AP1832-102</v>
      </c>
      <c r="F48" s="15"/>
      <c r="G48" t="e">
        <f>VLOOKUP(A48,CHOOSE({1,2},Hassler!G:G,Hassler!A:A),2,FALSE)</f>
        <v>#N/A</v>
      </c>
      <c r="H48" s="14" t="str">
        <f>VLOOKUP(A48,CHOOSE({1,2},Kittel!G:G,Kittel!A:A),2,FALSE)</f>
        <v>KI1803-092</v>
      </c>
      <c r="I48" s="16"/>
      <c r="J48" s="14" t="str">
        <f>VLOOKUP(A48,CHOOSE({1,2},Rein!G:G,Rein!A:A),2,FALSE)</f>
        <v>RE1755-130</v>
      </c>
      <c r="K48" s="16"/>
      <c r="L48" s="14"/>
      <c r="N48" s="14" t="str">
        <f>VLOOKUP(A48,CHOOSE({1,2},Zinck!G:G,Zinck!A:A),2,FALSE)</f>
        <v>ZI1785-006</v>
      </c>
    </row>
    <row r="49" spans="1:14" x14ac:dyDescent="0.25">
      <c r="A49" s="13" t="s">
        <v>182</v>
      </c>
      <c r="B49" s="13" t="s">
        <v>183</v>
      </c>
      <c r="C49" s="14" t="s">
        <v>184</v>
      </c>
      <c r="D49">
        <v>1554</v>
      </c>
      <c r="E49" s="13" t="str">
        <f>VLOOKUP(A49,CHOOSE({1,2},Apel!G:G,Apel!A:A),2,FALSE)</f>
        <v>AP1832-109</v>
      </c>
      <c r="F49" s="15"/>
      <c r="G49" t="e">
        <f>VLOOKUP(A49,CHOOSE({1,2},Hassler!G:G,Hassler!A:A),2,FALSE)</f>
        <v>#N/A</v>
      </c>
      <c r="H49" s="14" t="str">
        <f>VLOOKUP(A49,CHOOSE({1,2},Kittel!G:G,Kittel!A:A),2,FALSE)</f>
        <v>KI1803-096</v>
      </c>
      <c r="I49" s="16"/>
      <c r="J49" s="14" t="str">
        <f>VLOOKUP(A49,CHOOSE({1,2},Rein!G:G,Rein!A:A),2,FALSE)</f>
        <v>RE1755-140</v>
      </c>
      <c r="K49" s="16"/>
      <c r="L49" s="14"/>
      <c r="N49" s="14" t="str">
        <f>VLOOKUP(A49,CHOOSE({1,2},Zinck!G:G,Zinck!A:A),2,FALSE)</f>
        <v>ZI1785-010a</v>
      </c>
    </row>
    <row r="50" spans="1:14" x14ac:dyDescent="0.25">
      <c r="A50" s="13" t="s">
        <v>185</v>
      </c>
      <c r="B50" s="13" t="s">
        <v>186</v>
      </c>
      <c r="C50" s="14" t="s">
        <v>187</v>
      </c>
      <c r="D50">
        <v>1733</v>
      </c>
      <c r="E50" s="13" t="str">
        <f>VLOOKUP(A50,CHOOSE({1,2},Apel!G:G,Apel!A:A),2,FALSE)</f>
        <v>AP1832-115a</v>
      </c>
      <c r="F50" s="15"/>
      <c r="G50" t="e">
        <f>VLOOKUP(A50,CHOOSE({1,2},Hassler!G:G,Hassler!A:A),2,FALSE)</f>
        <v>#N/A</v>
      </c>
      <c r="H50" s="14" t="str">
        <f>VLOOKUP(A50,CHOOSE({1,2},Kittel!G:G,Kittel!A:A),2,FALSE)</f>
        <v>KI1803-100</v>
      </c>
      <c r="I50" s="16"/>
      <c r="J50" s="14" t="str">
        <f>VLOOKUP(A50,CHOOSE({1,2},Rein!G:G,Rein!A:A),2,FALSE)</f>
        <v>RE1755-160</v>
      </c>
      <c r="K50" s="16"/>
      <c r="L50" s="14"/>
      <c r="N50" s="14" t="str">
        <f>VLOOKUP(A50,CHOOSE({1,2},Zinck!G:G,Zinck!A:A),2,FALSE)</f>
        <v>ZI1785-116</v>
      </c>
    </row>
    <row r="51" spans="1:14" x14ac:dyDescent="0.25">
      <c r="A51" s="13" t="s">
        <v>188</v>
      </c>
      <c r="B51" s="13" t="s">
        <v>189</v>
      </c>
      <c r="C51" s="14" t="s">
        <v>190</v>
      </c>
      <c r="D51">
        <v>1524</v>
      </c>
      <c r="E51" s="13" t="str">
        <f>VLOOKUP(A51,CHOOSE({1,2},Apel!G:G,Apel!A:A),2,FALSE)</f>
        <v>AP1832-065</v>
      </c>
      <c r="F51" s="15"/>
      <c r="G51" t="e">
        <f>VLOOKUP(A51,CHOOSE({1,2},Hassler!G:G,Hassler!A:A),2,FALSE)</f>
        <v>#N/A</v>
      </c>
      <c r="H51" s="14" t="str">
        <f>VLOOKUP(A51,CHOOSE({1,2},Kittel!G:G,Kittel!A:A),2,FALSE)</f>
        <v>KI1803-102</v>
      </c>
      <c r="I51" s="16"/>
      <c r="J51" s="14" t="str">
        <f>VLOOKUP(A51,CHOOSE({1,2},Rein!G:G,Rein!A:A),2,FALSE)</f>
        <v>RE1755-162</v>
      </c>
      <c r="K51" s="16"/>
      <c r="L51" s="14"/>
      <c r="N51" s="14" t="str">
        <f>VLOOKUP(A51,CHOOSE({1,2},Zinck!G:G,Zinck!A:A),2,FALSE)</f>
        <v>ZI1785-071a</v>
      </c>
    </row>
    <row r="52" spans="1:14" x14ac:dyDescent="0.25">
      <c r="A52" s="13" t="s">
        <v>191</v>
      </c>
      <c r="B52" s="13" t="s">
        <v>192</v>
      </c>
      <c r="C52" s="14" t="s">
        <v>193</v>
      </c>
      <c r="D52">
        <v>1524</v>
      </c>
      <c r="E52" s="13" t="str">
        <f>VLOOKUP(A52,CHOOSE({1,2},Apel!G:G,Apel!A:A),2,FALSE)</f>
        <v>AP1832-117</v>
      </c>
      <c r="F52" s="15" t="s">
        <v>194</v>
      </c>
      <c r="G52" t="e">
        <f>VLOOKUP(A52,CHOOSE({1,2},Hassler!G:G,Hassler!A:A),2,FALSE)</f>
        <v>#N/A</v>
      </c>
      <c r="H52" s="14" t="str">
        <f>VLOOKUP(A52,CHOOSE({1,2},Kittel!G:G,Kittel!A:A),2,FALSE)</f>
        <v>KI1803-103</v>
      </c>
      <c r="I52" s="16"/>
      <c r="J52" s="14" t="str">
        <f>VLOOKUP(A52,CHOOSE({1,2},Rein!G:G,Rein!A:A),2,FALSE)</f>
        <v>RE1755-163</v>
      </c>
      <c r="K52" s="16"/>
      <c r="L52" s="14"/>
      <c r="N52" s="14" t="str">
        <f>VLOOKUP(A52,CHOOSE({1,2},Zinck!G:G,Zinck!A:A),2,FALSE)</f>
        <v>ZI1785-088</v>
      </c>
    </row>
    <row r="53" spans="1:14" x14ac:dyDescent="0.25">
      <c r="A53" s="13" t="s">
        <v>195</v>
      </c>
      <c r="B53" s="13" t="s">
        <v>196</v>
      </c>
      <c r="C53" s="14" t="s">
        <v>197</v>
      </c>
      <c r="D53">
        <v>1524</v>
      </c>
      <c r="E53" s="13" t="str">
        <f>VLOOKUP(A53,CHOOSE({1,2},Apel!G:G,Apel!A:A),2,FALSE)</f>
        <v>AP1832-121</v>
      </c>
      <c r="F53" s="15"/>
      <c r="G53" t="str">
        <f>VLOOKUP(A53,CHOOSE({1,2},Hassler!G:G,Hassler!A:A),2,FALSE)</f>
        <v>HA1608-020</v>
      </c>
      <c r="H53" s="14" t="str">
        <f>VLOOKUP(A53,CHOOSE({1,2},Kittel!G:G,Kittel!A:A),2,FALSE)</f>
        <v>KI1803-105</v>
      </c>
      <c r="I53" s="16"/>
      <c r="J53" s="14" t="str">
        <f>VLOOKUP(A53,CHOOSE({1,2},Rein!G:G,Rein!A:A),2,FALSE)</f>
        <v>RE1755-164</v>
      </c>
      <c r="K53" s="16"/>
      <c r="L53" s="14"/>
      <c r="N53" s="14" t="str">
        <f>VLOOKUP(A53,CHOOSE({1,2},Zinck!G:G,Zinck!A:A),2,FALSE)</f>
        <v>ZI1785-096</v>
      </c>
    </row>
    <row r="54" spans="1:14" x14ac:dyDescent="0.25">
      <c r="A54" s="13" t="s">
        <v>198</v>
      </c>
      <c r="B54" s="13" t="s">
        <v>199</v>
      </c>
      <c r="C54" s="14" t="s">
        <v>200</v>
      </c>
      <c r="D54">
        <v>1649</v>
      </c>
      <c r="E54" s="13" t="str">
        <f>VLOOKUP(A54,CHOOSE({1,2},Apel!G:G,Apel!A:A),2,FALSE)</f>
        <v>AP1832-122</v>
      </c>
      <c r="F54" s="15"/>
      <c r="G54" t="e">
        <f>VLOOKUP(A54,CHOOSE({1,2},Hassler!G:G,Hassler!A:A),2,FALSE)</f>
        <v>#N/A</v>
      </c>
      <c r="H54" s="14" t="str">
        <f>VLOOKUP(A54,CHOOSE({1,2},Kittel!G:G,Kittel!A:A),2,FALSE)</f>
        <v>KI1803-106</v>
      </c>
      <c r="I54" s="16"/>
      <c r="J54" s="14" t="str">
        <f>VLOOKUP(A54,CHOOSE({1,2},Rein!G:G,Rein!A:A),2,FALSE)</f>
        <v>RE1755-136</v>
      </c>
      <c r="K54" s="16"/>
      <c r="L54" s="14"/>
      <c r="N54" s="14" t="str">
        <f>VLOOKUP(A54,CHOOSE({1,2},Zinck!G:G,Zinck!A:A),2,FALSE)</f>
        <v>ZI1785-016a</v>
      </c>
    </row>
    <row r="55" spans="1:14" x14ac:dyDescent="0.25">
      <c r="A55" s="13" t="s">
        <v>201</v>
      </c>
      <c r="B55" s="13" t="s">
        <v>202</v>
      </c>
      <c r="C55" s="14" t="s">
        <v>203</v>
      </c>
      <c r="D55">
        <v>1524</v>
      </c>
      <c r="E55" s="13" t="e">
        <f>VLOOKUP(A55,CHOOSE({1,2},Apel!G:G,Apel!A:A),2,FALSE)</f>
        <v>#N/A</v>
      </c>
      <c r="F55" s="15"/>
      <c r="G55" t="str">
        <f>VLOOKUP(A55,CHOOSE({1,2},Hassler!G:G,Hassler!A:A),2,FALSE)</f>
        <v>HA1608-051</v>
      </c>
      <c r="H55" s="14" t="str">
        <f>VLOOKUP(A55,CHOOSE({1,2},Kittel!G:G,Kittel!A:A),2,FALSE)</f>
        <v>KI1803-107</v>
      </c>
      <c r="I55" s="16"/>
      <c r="J55" s="14" t="str">
        <f>VLOOKUP(A55,CHOOSE({1,2},Rein!G:G,Rein!A:A),2,FALSE)</f>
        <v>RE1755-056</v>
      </c>
      <c r="K55" s="16"/>
      <c r="L55" s="14"/>
      <c r="N55" s="14" t="str">
        <f>VLOOKUP(A55,CHOOSE({1,2},Zinck!G:G,Zinck!A:A),2,FALSE)</f>
        <v>ZI1785-039</v>
      </c>
    </row>
    <row r="56" spans="1:14" x14ac:dyDescent="0.25">
      <c r="A56" s="13" t="s">
        <v>204</v>
      </c>
      <c r="B56" s="13" t="s">
        <v>205</v>
      </c>
      <c r="C56" s="14" t="s">
        <v>206</v>
      </c>
      <c r="D56">
        <v>1524</v>
      </c>
      <c r="E56" s="13" t="str">
        <f>VLOOKUP(A56,CHOOSE({1,2},Apel!G:G,Apel!A:A),2,FALSE)</f>
        <v>AP1832-157</v>
      </c>
      <c r="F56" s="15"/>
      <c r="G56" t="str">
        <f>VLOOKUP(A56,CHOOSE({1,2},Hassler!G:G,Hassler!A:A),2,FALSE)</f>
        <v>HA1608-001</v>
      </c>
      <c r="H56" s="14" t="str">
        <f>VLOOKUP(A56,CHOOSE({1,2},Kittel!G:G,Kittel!A:A),2,FALSE)</f>
        <v>KI1803-137</v>
      </c>
      <c r="I56" s="16"/>
      <c r="J56" s="14" t="str">
        <f>VLOOKUP(A56,CHOOSE({1,2},Rein!G:G,Rein!A:A),2,FALSE)</f>
        <v>RE1755-107</v>
      </c>
      <c r="K56" s="16"/>
      <c r="L56" s="14"/>
      <c r="N56" s="14" t="str">
        <f>VLOOKUP(A56,CHOOSE({1,2},Zinck!G:G,Zinck!A:A),2,FALSE)</f>
        <v>ZI1785-034</v>
      </c>
    </row>
    <row r="57" spans="1:14" x14ac:dyDescent="0.25">
      <c r="A57" s="13" t="s">
        <v>207</v>
      </c>
      <c r="B57" s="13" t="s">
        <v>208</v>
      </c>
      <c r="C57" s="14" t="s">
        <v>209</v>
      </c>
      <c r="D57">
        <v>1544</v>
      </c>
      <c r="E57" s="13" t="str">
        <f>VLOOKUP(A57,CHOOSE({1,2},Apel!G:G,Apel!A:A),2,FALSE)</f>
        <v>AP1832-024</v>
      </c>
      <c r="F57" s="15"/>
      <c r="G57" t="e">
        <f>VLOOKUP(A57,CHOOSE({1,2},Hassler!G:G,Hassler!A:A),2,FALSE)</f>
        <v>#N/A</v>
      </c>
      <c r="H57" s="14" t="str">
        <f>VLOOKUP(A57,CHOOSE({1,2},Kittel!G:G,Kittel!A:A),2,FALSE)</f>
        <v>KI1803-023</v>
      </c>
      <c r="I57" s="16"/>
      <c r="J57" s="14" t="str">
        <f>VLOOKUP(A57,CHOOSE({1,2},Rein!G:G,Rein!A:A),2,FALSE)</f>
        <v>RE1755-166</v>
      </c>
      <c r="K57" s="16"/>
      <c r="L57" s="14"/>
      <c r="N57" s="14" t="str">
        <f>VLOOKUP(A57,CHOOSE({1,2},Zinck!G:G,Zinck!A:A),2,FALSE)</f>
        <v>ZI1785-120</v>
      </c>
    </row>
    <row r="58" spans="1:14" x14ac:dyDescent="0.25">
      <c r="A58" s="13" t="s">
        <v>210</v>
      </c>
      <c r="B58" s="13" t="s">
        <v>211</v>
      </c>
      <c r="C58" s="14" t="s">
        <v>212</v>
      </c>
      <c r="D58">
        <v>1540</v>
      </c>
      <c r="E58" s="13" t="str">
        <f>VLOOKUP(A58,CHOOSE({1,2},Apel!G:G,Apel!A:A),2,FALSE)</f>
        <v>AP1832-018</v>
      </c>
      <c r="F58" s="15" t="s">
        <v>213</v>
      </c>
      <c r="G58" t="str">
        <f>VLOOKUP(A58,CHOOSE({1,2},Hassler!G:G,Hassler!A:A),2,FALSE)</f>
        <v>HA1608-040</v>
      </c>
      <c r="H58" s="14" t="str">
        <f>VLOOKUP(A58,CHOOSE({1,2},Kittel!G:G,Kittel!A:A),2,FALSE)</f>
        <v>KI1803-017</v>
      </c>
      <c r="I58" s="16"/>
      <c r="J58" s="14" t="str">
        <f>VLOOKUP(A58,CHOOSE({1,2},Rein!G:G,Rein!A:A),2,FALSE)</f>
        <v>RE1755-113</v>
      </c>
      <c r="K58" s="16"/>
      <c r="L58" s="14"/>
      <c r="N58" s="14" t="str">
        <f>VLOOKUP(A58,CHOOSE({1,2},Zinck!G:G,Zinck!A:A),2,FALSE)</f>
        <v>ZI1785-038</v>
      </c>
    </row>
    <row r="59" spans="1:14" x14ac:dyDescent="0.25">
      <c r="A59" s="13" t="s">
        <v>214</v>
      </c>
      <c r="B59" s="13" t="s">
        <v>215</v>
      </c>
      <c r="C59" s="14" t="s">
        <v>216</v>
      </c>
      <c r="D59">
        <v>1539</v>
      </c>
      <c r="E59" s="13" t="str">
        <f>VLOOKUP(A59,CHOOSE({1,2},Apel!G:G,Apel!A:A),2,FALSE)</f>
        <v>AP1832-096</v>
      </c>
      <c r="F59" s="15"/>
      <c r="G59" t="e">
        <f>VLOOKUP(A59,CHOOSE({1,2},Hassler!G:G,Hassler!A:A),2,FALSE)</f>
        <v>#N/A</v>
      </c>
      <c r="H59" s="14" t="str">
        <f>VLOOKUP(A59,CHOOSE({1,2},Kittel!G:G,Kittel!A:A),2,FALSE)</f>
        <v>KI1803-089</v>
      </c>
      <c r="I59" s="16"/>
      <c r="J59" s="14" t="str">
        <f>VLOOKUP(A59,CHOOSE({1,2},Rein!G:G,Rein!A:A),2,FALSE)</f>
        <v>RE1755-126</v>
      </c>
      <c r="K59" s="16"/>
      <c r="L59" s="14"/>
      <c r="N59" s="14" t="str">
        <f>VLOOKUP(A59,CHOOSE({1,2},Zinck!G:G,Zinck!A:A),2,FALSE)</f>
        <v>ZI1785-019</v>
      </c>
    </row>
    <row r="60" spans="1:14" x14ac:dyDescent="0.25">
      <c r="A60" s="13" t="s">
        <v>217</v>
      </c>
      <c r="B60" s="13" t="s">
        <v>218</v>
      </c>
      <c r="C60" s="14" t="s">
        <v>219</v>
      </c>
      <c r="D60">
        <v>1653</v>
      </c>
      <c r="E60" s="13" t="str">
        <f>VLOOKUP(A60,CHOOSE({1,2},Apel!G:G,Apel!A:A),2,FALSE)</f>
        <v>AP1832-114</v>
      </c>
      <c r="F60" s="15"/>
      <c r="G60" t="e">
        <f>VLOOKUP(A60,CHOOSE({1,2},Hassler!G:G,Hassler!A:A),2,FALSE)</f>
        <v>#N/A</v>
      </c>
      <c r="H60" s="14" t="str">
        <f>VLOOKUP(A60,CHOOSE({1,2},Kittel!G:G,Kittel!A:A),2,FALSE)</f>
        <v>KI1803-110</v>
      </c>
      <c r="I60" s="16"/>
      <c r="J60" s="14" t="str">
        <f>VLOOKUP(A60,CHOOSE({1,2},Rein!G:G,Rein!A:A),2,FALSE)</f>
        <v>RE1755-046</v>
      </c>
      <c r="K60" s="16"/>
      <c r="L60" s="14"/>
      <c r="N60" s="14" t="str">
        <f>VLOOKUP(A60,CHOOSE({1,2},Zinck!G:G,Zinck!A:A),2,FALSE)</f>
        <v>ZI1785-068</v>
      </c>
    </row>
    <row r="61" spans="1:14" x14ac:dyDescent="0.25">
      <c r="A61" s="13" t="s">
        <v>220</v>
      </c>
      <c r="B61" s="13" t="s">
        <v>221</v>
      </c>
      <c r="C61" s="14" t="s">
        <v>222</v>
      </c>
      <c r="D61">
        <v>1646</v>
      </c>
      <c r="E61" s="13" t="str">
        <f>VLOOKUP(A61,CHOOSE({1,2},Apel!G:G,Apel!A:A),2,FALSE)</f>
        <v>AP1832-124a</v>
      </c>
      <c r="F61" s="15"/>
      <c r="G61" t="e">
        <f>VLOOKUP(A61,CHOOSE({1,2},Hassler!G:G,Hassler!A:A),2,FALSE)</f>
        <v>#N/A</v>
      </c>
      <c r="H61" s="14" t="str">
        <f>VLOOKUP(A61,CHOOSE({1,2},Kittel!G:G,Kittel!A:A),2,FALSE)</f>
        <v>KI1803-111</v>
      </c>
      <c r="I61" s="16"/>
      <c r="J61" s="14" t="str">
        <f>VLOOKUP(A61,CHOOSE({1,2},Rein!G:G,Rein!A:A),2,FALSE)</f>
        <v>RE1755-019</v>
      </c>
      <c r="K61" s="16"/>
      <c r="L61" s="14"/>
      <c r="N61" s="14" t="str">
        <f>VLOOKUP(A61,CHOOSE({1,2},Zinck!G:G,Zinck!A:A),2,FALSE)</f>
        <v>ZI1785-020</v>
      </c>
    </row>
    <row r="62" spans="1:14" x14ac:dyDescent="0.25">
      <c r="A62" s="13" t="s">
        <v>223</v>
      </c>
      <c r="B62" s="13" t="s">
        <v>224</v>
      </c>
      <c r="C62" s="14" t="s">
        <v>225</v>
      </c>
      <c r="D62">
        <v>1545</v>
      </c>
      <c r="E62" s="13" t="str">
        <f>VLOOKUP(A62,CHOOSE({1,2},Apel!G:G,Apel!A:A),2,FALSE)</f>
        <v>AP1832-130</v>
      </c>
      <c r="F62" s="15"/>
      <c r="G62" t="e">
        <f>VLOOKUP(A62,CHOOSE({1,2},Hassler!G:G,Hassler!A:A),2,FALSE)</f>
        <v>#N/A</v>
      </c>
      <c r="H62" s="14" t="str">
        <f>VLOOKUP(A62,CHOOSE({1,2},Kittel!G:G,Kittel!A:A),2,FALSE)</f>
        <v>KI1803-116</v>
      </c>
      <c r="I62" s="16"/>
      <c r="J62" s="14" t="str">
        <f>VLOOKUP(A62,CHOOSE({1,2},Rein!G:G,Rein!A:A),2,FALSE)</f>
        <v>RE1755-169</v>
      </c>
      <c r="K62" s="16"/>
      <c r="L62" s="14"/>
      <c r="N62" s="14" t="str">
        <f>VLOOKUP(A62,CHOOSE({1,2},Zinck!G:G,Zinck!A:A),2,FALSE)</f>
        <v>ZI1785-086</v>
      </c>
    </row>
    <row r="63" spans="1:14" x14ac:dyDescent="0.25">
      <c r="A63" s="13" t="s">
        <v>226</v>
      </c>
      <c r="B63" s="13" t="s">
        <v>227</v>
      </c>
      <c r="C63" s="14" t="s">
        <v>228</v>
      </c>
      <c r="D63">
        <v>1541</v>
      </c>
      <c r="E63" s="13" t="str">
        <f>VLOOKUP(A63,CHOOSE({1,2},Apel!G:G,Apel!A:A),2,FALSE)</f>
        <v>AP1832-043</v>
      </c>
      <c r="F63" s="15"/>
      <c r="G63" t="e">
        <f>VLOOKUP(A63,CHOOSE({1,2},Hassler!G:G,Hassler!A:A),2,FALSE)</f>
        <v>#N/A</v>
      </c>
      <c r="H63" s="14" t="str">
        <f>VLOOKUP(A63,CHOOSE({1,2},Kittel!G:G,Kittel!A:A),2,FALSE)</f>
        <v>KI1803-118</v>
      </c>
      <c r="I63" s="16"/>
      <c r="J63" s="14" t="str">
        <f>VLOOKUP(A63,CHOOSE({1,2},Rein!G:G,Rein!A:A),2,FALSE)</f>
        <v>RE1755-081</v>
      </c>
      <c r="K63" s="16"/>
      <c r="L63" s="14"/>
      <c r="N63" s="14" t="str">
        <f>VLOOKUP(A63,CHOOSE({1,2},Zinck!G:G,Zinck!A:A),2,FALSE)</f>
        <v>ZI1785-080</v>
      </c>
    </row>
    <row r="64" spans="1:14" x14ac:dyDescent="0.25">
      <c r="A64" s="13" t="s">
        <v>229</v>
      </c>
      <c r="B64" s="13" t="s">
        <v>230</v>
      </c>
      <c r="C64" s="14" t="s">
        <v>231</v>
      </c>
      <c r="D64">
        <v>1649</v>
      </c>
      <c r="E64" s="13" t="str">
        <f>VLOOKUP(A64,CHOOSE({1,2},Apel!G:G,Apel!A:A),2,FALSE)</f>
        <v>AP1832-133</v>
      </c>
      <c r="F64" s="15"/>
      <c r="G64" t="e">
        <f>VLOOKUP(A64,CHOOSE({1,2},Hassler!G:G,Hassler!A:A),2,FALSE)</f>
        <v>#N/A</v>
      </c>
      <c r="H64" s="14" t="str">
        <f>VLOOKUP(A64,CHOOSE({1,2},Kittel!G:G,Kittel!A:A),2,FALSE)</f>
        <v>KI1803-119</v>
      </c>
      <c r="I64" s="16"/>
      <c r="J64" s="14" t="str">
        <f>VLOOKUP(A64,CHOOSE({1,2},Rein!G:G,Rein!A:A),2,FALSE)</f>
        <v>RE1755-170</v>
      </c>
      <c r="K64" s="16"/>
      <c r="L64" s="14"/>
      <c r="N64" s="14" t="str">
        <f>VLOOKUP(A64,CHOOSE({1,2},Zinck!G:G,Zinck!A:A),2,FALSE)</f>
        <v>ZI1785-117</v>
      </c>
    </row>
    <row r="65" spans="1:14" x14ac:dyDescent="0.25">
      <c r="A65" s="13" t="s">
        <v>232</v>
      </c>
      <c r="B65" s="13" t="s">
        <v>233</v>
      </c>
      <c r="C65" s="14" t="s">
        <v>234</v>
      </c>
      <c r="D65">
        <v>1588</v>
      </c>
      <c r="E65" s="13" t="str">
        <f>VLOOKUP(A65,CHOOSE({1,2},Apel!G:G,Apel!A:A),2,FALSE)</f>
        <v>AP1832-100</v>
      </c>
      <c r="F65" s="15"/>
      <c r="G65" t="e">
        <f>VLOOKUP(A65,CHOOSE({1,2},Hassler!G:G,Hassler!A:A),2,FALSE)</f>
        <v>#N/A</v>
      </c>
      <c r="H65" s="14" t="str">
        <f>VLOOKUP(A65,CHOOSE({1,2},Kittel!G:G,Kittel!A:A),2,FALSE)</f>
        <v>KI1803-120a</v>
      </c>
      <c r="I65" s="16" t="s">
        <v>235</v>
      </c>
      <c r="J65" s="14" t="str">
        <f>VLOOKUP(A65,CHOOSE({1,2},Rein!G:G,Rein!A:A),2,FALSE)</f>
        <v>RE1755-171</v>
      </c>
      <c r="K65" s="16"/>
      <c r="L65" s="14"/>
      <c r="N65" s="14" t="str">
        <f>VLOOKUP(A65,CHOOSE({1,2},Zinck!G:G,Zinck!A:A),2,FALSE)</f>
        <v>ZI1785-111</v>
      </c>
    </row>
    <row r="66" spans="1:14" x14ac:dyDescent="0.25">
      <c r="A66" s="13" t="s">
        <v>236</v>
      </c>
      <c r="B66" s="13" t="s">
        <v>237</v>
      </c>
      <c r="C66" s="14" t="s">
        <v>238</v>
      </c>
      <c r="D66">
        <v>1649</v>
      </c>
      <c r="E66" s="13" t="str">
        <f>VLOOKUP(A66,CHOOSE({1,2},Apel!G:G,Apel!A:A),2,FALSE)</f>
        <v>AP1832-118</v>
      </c>
      <c r="F66" s="15"/>
      <c r="G66" t="e">
        <f>VLOOKUP(A66,CHOOSE({1,2},Hassler!G:G,Hassler!A:A),2,FALSE)</f>
        <v>#N/A</v>
      </c>
      <c r="H66" s="14" t="str">
        <f>VLOOKUP(A66,CHOOSE({1,2},Kittel!G:G,Kittel!A:A),2,FALSE)</f>
        <v>KI1803-124</v>
      </c>
      <c r="I66" s="16"/>
      <c r="J66" s="14" t="str">
        <f>VLOOKUP(A66,CHOOSE({1,2},Rein!G:G,Rein!A:A),2,FALSE)</f>
        <v>RE1755-055</v>
      </c>
      <c r="K66" s="16"/>
      <c r="L66" s="14"/>
      <c r="N66" s="14" t="str">
        <f>VLOOKUP(A66,CHOOSE({1,2},Zinck!G:G,Zinck!A:A),2,FALSE)</f>
        <v>ZI1785-026</v>
      </c>
    </row>
    <row r="67" spans="1:14" x14ac:dyDescent="0.25">
      <c r="A67" s="13" t="s">
        <v>239</v>
      </c>
      <c r="B67" s="13" t="s">
        <v>240</v>
      </c>
      <c r="C67" s="14" t="s">
        <v>241</v>
      </c>
      <c r="D67">
        <v>1589</v>
      </c>
      <c r="E67" s="13" t="str">
        <f>VLOOKUP(A67,CHOOSE({1,2},Apel!G:G,Apel!A:A),2,FALSE)</f>
        <v>AP1832-031</v>
      </c>
      <c r="F67" s="15"/>
      <c r="G67" t="str">
        <f>VLOOKUP(A67,CHOOSE({1,2},Hassler!G:G,Hassler!A:A),2,FALSE)</f>
        <v>HA1608-068</v>
      </c>
      <c r="H67" s="14" t="str">
        <f>VLOOKUP(A67,CHOOSE({1,2},Kittel!G:G,Kittel!A:A),2,FALSE)</f>
        <v>KI1803-032</v>
      </c>
      <c r="I67" s="16"/>
      <c r="J67" s="14" t="str">
        <f>VLOOKUP(A67,CHOOSE({1,2},Rein!G:G,Rein!A:A),2,FALSE)</f>
        <v>RE1755-042</v>
      </c>
      <c r="K67" s="16"/>
      <c r="L67" s="14"/>
      <c r="N67" s="14" t="str">
        <f>VLOOKUP(A67,CHOOSE({1,2},Zinck!G:G,Zinck!A:A),2,FALSE)</f>
        <v>ZI1785-015</v>
      </c>
    </row>
    <row r="68" spans="1:14" x14ac:dyDescent="0.25">
      <c r="A68" s="13" t="s">
        <v>242</v>
      </c>
      <c r="B68" s="13" t="s">
        <v>243</v>
      </c>
      <c r="C68" s="14" t="s">
        <v>244</v>
      </c>
      <c r="D68">
        <v>1715</v>
      </c>
      <c r="E68" s="13" t="str">
        <f>VLOOKUP(A68,CHOOSE({1,2},Apel!G:G,Apel!A:A),2,FALSE)</f>
        <v>AP1832-140a</v>
      </c>
      <c r="F68" s="15"/>
      <c r="G68" t="e">
        <f>VLOOKUP(A68,CHOOSE({1,2},Hassler!G:G,Hassler!A:A),2,FALSE)</f>
        <v>#N/A</v>
      </c>
      <c r="H68" s="14" t="str">
        <f>VLOOKUP(A68,CHOOSE({1,2},Kittel!G:G,Kittel!A:A),2,FALSE)</f>
        <v>KI1803-121</v>
      </c>
      <c r="I68" s="16"/>
      <c r="J68" s="14" t="str">
        <f>VLOOKUP(A68,CHOOSE({1,2},Rein!G:G,Rein!A:A),2,FALSE)</f>
        <v>RE1755-093</v>
      </c>
      <c r="K68" s="16"/>
      <c r="L68" s="14"/>
      <c r="N68" s="14" t="str">
        <f>VLOOKUP(A68,CHOOSE({1,2},Zinck!G:G,Zinck!A:A),2,FALSE)</f>
        <v>ZI1785-089</v>
      </c>
    </row>
    <row r="69" spans="1:14" x14ac:dyDescent="0.25">
      <c r="A69" s="13" t="s">
        <v>245</v>
      </c>
      <c r="B69" s="13" t="s">
        <v>246</v>
      </c>
      <c r="C69" s="14" t="s">
        <v>247</v>
      </c>
      <c r="D69">
        <v>1694</v>
      </c>
      <c r="E69" s="13" t="str">
        <f>VLOOKUP(A69,CHOOSE({1,2},Apel!G:G,Apel!A:A),2,FALSE)</f>
        <v>AP1832-111</v>
      </c>
      <c r="F69" s="15"/>
      <c r="G69" t="e">
        <f>VLOOKUP(A69,CHOOSE({1,2},Hassler!G:G,Hassler!A:A),2,FALSE)</f>
        <v>#N/A</v>
      </c>
      <c r="H69" s="14" t="str">
        <f>VLOOKUP(A69,CHOOSE({1,2},Kittel!G:G,Kittel!A:A),2,FALSE)</f>
        <v>KI1803-098</v>
      </c>
      <c r="I69" s="16"/>
      <c r="J69" s="14" t="str">
        <f>VLOOKUP(A69,CHOOSE({1,2},Rein!G:G,Rein!A:A),2,FALSE)</f>
        <v>RE1755-064</v>
      </c>
      <c r="K69" s="16"/>
      <c r="L69" s="14"/>
      <c r="N69" s="14" t="str">
        <f>VLOOKUP(A69,CHOOSE({1,2},Zinck!G:G,Zinck!A:A),2,FALSE)</f>
        <v>ZI1785-108</v>
      </c>
    </row>
    <row r="70" spans="1:14" x14ac:dyDescent="0.25">
      <c r="A70" s="13" t="s">
        <v>248</v>
      </c>
      <c r="B70" s="13" t="s">
        <v>249</v>
      </c>
      <c r="C70" s="14" t="s">
        <v>250</v>
      </c>
      <c r="D70">
        <v>1539</v>
      </c>
      <c r="E70" s="13" t="str">
        <f>VLOOKUP(A70,CHOOSE({1,2},Apel!G:G,Apel!A:A),2,FALSE)</f>
        <v>AP1832-145</v>
      </c>
      <c r="F70" s="15"/>
      <c r="G70" t="str">
        <f>VLOOKUP(A70,CHOOSE({1,2},Hassler!G:G,Hassler!A:A),2,FALSE)</f>
        <v>HA1608-025</v>
      </c>
      <c r="H70" s="14" t="str">
        <f>VLOOKUP(A70,CHOOSE({1,2},Kittel!G:G,Kittel!A:A),2,FALSE)</f>
        <v>KI1803-127</v>
      </c>
      <c r="I70" s="16"/>
      <c r="J70" s="14" t="str">
        <f>VLOOKUP(A70,CHOOSE({1,2},Rein!G:G,Rein!A:A),2,FALSE)</f>
        <v>RE1755-006</v>
      </c>
      <c r="K70" s="16"/>
      <c r="L70" s="14"/>
      <c r="N70" s="14" t="str">
        <f>VLOOKUP(A70,CHOOSE({1,2},Zinck!G:G,Zinck!A:A),2,FALSE)</f>
        <v>ZI1785-060</v>
      </c>
    </row>
    <row r="71" spans="1:14" x14ac:dyDescent="0.25">
      <c r="A71" s="13" t="s">
        <v>251</v>
      </c>
      <c r="B71" s="13" t="s">
        <v>252</v>
      </c>
      <c r="C71" s="14" t="s">
        <v>253</v>
      </c>
      <c r="D71">
        <v>1531</v>
      </c>
      <c r="E71" s="13" t="str">
        <f>VLOOKUP(A71,CHOOSE({1,2},Apel!G:G,Apel!A:A),2,FALSE)</f>
        <v>AP1832-146</v>
      </c>
      <c r="F71" s="15"/>
      <c r="G71" t="str">
        <f>VLOOKUP(A71,CHOOSE({1,2},Hassler!G:G,Hassler!A:A),2,FALSE)</f>
        <v>HA1608-054</v>
      </c>
      <c r="H71" s="14" t="str">
        <f>VLOOKUP(A71,CHOOSE({1,2},Kittel!G:G,Kittel!A:A),2,FALSE)</f>
        <v>KI1803-128</v>
      </c>
      <c r="I71" s="16"/>
      <c r="J71" s="14" t="str">
        <f>VLOOKUP(A71,CHOOSE({1,2},Rein!G:G,Rein!A:A),2,FALSE)</f>
        <v>RE1755-102b</v>
      </c>
      <c r="K71" s="16"/>
      <c r="L71" s="14"/>
      <c r="N71" s="14" t="str">
        <f>VLOOKUP(A71,CHOOSE({1,2},Zinck!G:G,Zinck!A:A),2,FALSE)</f>
        <v>ZI1785-134</v>
      </c>
    </row>
    <row r="72" spans="1:14" x14ac:dyDescent="0.25">
      <c r="A72" s="13" t="s">
        <v>254</v>
      </c>
      <c r="B72" s="13" t="s">
        <v>255</v>
      </c>
      <c r="C72" s="14" t="s">
        <v>256</v>
      </c>
      <c r="D72">
        <v>1539</v>
      </c>
      <c r="E72" s="13" t="str">
        <f>VLOOKUP(A72,CHOOSE({1,2},Apel!G:G,Apel!A:A),2,FALSE)</f>
        <v>AP1832-147</v>
      </c>
      <c r="F72" s="15"/>
      <c r="G72" t="str">
        <f>VLOOKUP(A72,CHOOSE({1,2},Hassler!G:G,Hassler!A:A),2,FALSE)</f>
        <v>HA1608-006</v>
      </c>
      <c r="H72" s="14" t="str">
        <f>VLOOKUP(A72,CHOOSE({1,2},Kittel!G:G,Kittel!A:A),2,FALSE)</f>
        <v>KI1803-129</v>
      </c>
      <c r="I72" s="16"/>
      <c r="J72" s="14" t="str">
        <f>VLOOKUP(A72,CHOOSE({1,2},Rein!G:G,Rein!A:A),2,FALSE)</f>
        <v>RE1755-189</v>
      </c>
      <c r="K72" s="16"/>
      <c r="L72" s="14"/>
      <c r="N72" s="14" t="str">
        <f>VLOOKUP(A72,CHOOSE({1,2},Zinck!G:G,Zinck!A:A),2,FALSE)</f>
        <v>ZI1785-028b</v>
      </c>
    </row>
    <row r="73" spans="1:14" x14ac:dyDescent="0.25">
      <c r="A73" s="13" t="s">
        <v>257</v>
      </c>
      <c r="B73" s="13" t="s">
        <v>258</v>
      </c>
      <c r="C73" s="14" t="s">
        <v>259</v>
      </c>
      <c r="D73">
        <v>1571</v>
      </c>
      <c r="E73" s="13" t="str">
        <f>VLOOKUP(A73,CHOOSE({1,2},Apel!G:G,Apel!A:A),2,FALSE)</f>
        <v>AP1832-149</v>
      </c>
      <c r="F73" s="15"/>
      <c r="G73" t="str">
        <f>VLOOKUP(A73,CHOOSE({1,2},Hassler!G:G,Hassler!A:A),2,FALSE)</f>
        <v>HA1608-010</v>
      </c>
      <c r="H73" s="14" t="str">
        <f>VLOOKUP(A73,CHOOSE({1,2},Kittel!G:G,Kittel!A:A),2,FALSE)</f>
        <v>KI1803-130</v>
      </c>
      <c r="I73" s="16"/>
      <c r="J73" s="14" t="str">
        <f>VLOOKUP(A73,CHOOSE({1,2},Rein!G:G,Rein!A:A),2,FALSE)</f>
        <v>RE1755-044</v>
      </c>
      <c r="K73" s="16"/>
      <c r="L73" s="14"/>
      <c r="N73" s="14" t="str">
        <f>VLOOKUP(A73,CHOOSE({1,2},Zinck!G:G,Zinck!A:A),2,FALSE)</f>
        <v>ZI1785-029</v>
      </c>
    </row>
    <row r="74" spans="1:14" x14ac:dyDescent="0.25">
      <c r="A74" s="13" t="s">
        <v>260</v>
      </c>
      <c r="B74" s="13" t="s">
        <v>261</v>
      </c>
      <c r="C74" s="14" t="s">
        <v>262</v>
      </c>
      <c r="D74">
        <v>1599</v>
      </c>
      <c r="E74" s="13" t="str">
        <f>VLOOKUP(A74,CHOOSE({1,2},Apel!G:G,Apel!A:A),2,FALSE)</f>
        <v>AP1832-151</v>
      </c>
      <c r="F74" s="15"/>
      <c r="G74" t="e">
        <f>VLOOKUP(A74,CHOOSE({1,2},Hassler!G:G,Hassler!A:A),2,FALSE)</f>
        <v>#N/A</v>
      </c>
      <c r="H74" s="14" t="str">
        <f>VLOOKUP(A74,CHOOSE({1,2},Kittel!G:G,Kittel!A:A),2,FALSE)</f>
        <v>KI1803-131</v>
      </c>
      <c r="I74" s="16"/>
      <c r="J74" s="14" t="str">
        <f>VLOOKUP(A74,CHOOSE({1,2},Rein!G:G,Rein!A:A),2,FALSE)</f>
        <v>RE1755-052</v>
      </c>
      <c r="K74" s="16"/>
      <c r="L74" s="14"/>
      <c r="N74" s="14" t="str">
        <f>VLOOKUP(A74,CHOOSE({1,2},Zinck!G:G,Zinck!A:A),2,FALSE)</f>
        <v>ZI1785-040</v>
      </c>
    </row>
    <row r="75" spans="1:14" x14ac:dyDescent="0.25">
      <c r="A75" s="13" t="s">
        <v>263</v>
      </c>
      <c r="B75" s="13" t="s">
        <v>264</v>
      </c>
      <c r="C75" s="14" t="s">
        <v>265</v>
      </c>
      <c r="D75">
        <v>1565</v>
      </c>
      <c r="E75" s="13" t="str">
        <f>VLOOKUP(A75,CHOOSE({1,2},Apel!G:G,Apel!A:A),2,FALSE)</f>
        <v>AP1832-152</v>
      </c>
      <c r="F75" s="15"/>
      <c r="G75" t="str">
        <f>VLOOKUP(A75,CHOOSE({1,2},Hassler!G:G,Hassler!A:A),2,FALSE)</f>
        <v>HA1608-064</v>
      </c>
      <c r="H75" s="14" t="str">
        <f>VLOOKUP(A75,CHOOSE({1,2},Kittel!G:G,Kittel!A:A),2,FALSE)</f>
        <v>KI1803-132</v>
      </c>
      <c r="I75" s="16"/>
      <c r="J75" s="14" t="str">
        <f>VLOOKUP(A75,CHOOSE({1,2},Rein!G:G,Rein!A:A),2,FALSE)</f>
        <v>RE1755-104</v>
      </c>
      <c r="K75" s="16"/>
      <c r="L75" s="14"/>
      <c r="N75" s="14" t="str">
        <f>VLOOKUP(A75,CHOOSE({1,2},Zinck!G:G,Zinck!A:A),2,FALSE)</f>
        <v>ZI1785-007</v>
      </c>
    </row>
    <row r="76" spans="1:14" x14ac:dyDescent="0.25">
      <c r="A76" s="13" t="s">
        <v>266</v>
      </c>
      <c r="B76" s="13" t="s">
        <v>267</v>
      </c>
      <c r="C76" s="14" t="s">
        <v>268</v>
      </c>
      <c r="D76">
        <v>1690</v>
      </c>
      <c r="E76" s="13" t="str">
        <f>VLOOKUP(A76,CHOOSE({1,2},Apel!G:G,Apel!A:A),2,FALSE)</f>
        <v>AP1832-154</v>
      </c>
      <c r="F76" s="15"/>
      <c r="G76" t="e">
        <f>VLOOKUP(A76,CHOOSE({1,2},Hassler!G:G,Hassler!A:A),2,FALSE)</f>
        <v>#N/A</v>
      </c>
      <c r="H76" s="14" t="str">
        <f>VLOOKUP(A76,CHOOSE({1,2},Kittel!G:G,Kittel!A:A),2,FALSE)</f>
        <v>KI1803-134</v>
      </c>
      <c r="I76" s="16"/>
      <c r="J76" s="14" t="str">
        <f>VLOOKUP(A76,CHOOSE({1,2},Rein!G:G,Rein!A:A),2,FALSE)</f>
        <v>RE1755-167</v>
      </c>
      <c r="K76" s="16"/>
      <c r="L76" s="14"/>
      <c r="N76" s="14" t="str">
        <f>VLOOKUP(A76,CHOOSE({1,2},Zinck!G:G,Zinck!A:A),2,FALSE)</f>
        <v>ZI1785-101</v>
      </c>
    </row>
    <row r="77" spans="1:14" x14ac:dyDescent="0.25">
      <c r="A77" s="13" t="s">
        <v>269</v>
      </c>
      <c r="B77" s="13" t="s">
        <v>270</v>
      </c>
      <c r="C77" s="14" t="s">
        <v>271</v>
      </c>
      <c r="E77" s="13" t="str">
        <f>VLOOKUP(A77,CHOOSE({1,2},Apel!G:G,Apel!A:A),2,FALSE)</f>
        <v>AP1832-110</v>
      </c>
      <c r="F77" s="15"/>
      <c r="G77" t="e">
        <f>VLOOKUP(A77,CHOOSE({1,2},Hassler!G:G,Hassler!A:A),2,FALSE)</f>
        <v>#N/A</v>
      </c>
      <c r="H77" s="14" t="str">
        <f>VLOOKUP(A77,CHOOSE({1,2},Kittel!G:G,Kittel!A:A),2,FALSE)</f>
        <v>KI1803-097</v>
      </c>
      <c r="I77" s="16"/>
      <c r="J77" s="14" t="str">
        <f>VLOOKUP(A77,CHOOSE({1,2},Rein!G:G,Rein!A:A),2,FALSE)</f>
        <v>RE1755-053</v>
      </c>
      <c r="K77" s="16"/>
      <c r="L77" s="14"/>
      <c r="N77" s="14" t="str">
        <f>VLOOKUP(A77,CHOOSE({1,2},Zinck!G:G,Zinck!A:A),2,FALSE)</f>
        <v>ZI1785-059a</v>
      </c>
    </row>
    <row r="78" spans="1:14" x14ac:dyDescent="0.25">
      <c r="A78" s="13" t="s">
        <v>272</v>
      </c>
      <c r="B78" s="13" t="s">
        <v>273</v>
      </c>
      <c r="C78" s="14" t="s">
        <v>274</v>
      </c>
      <c r="D78">
        <v>1572</v>
      </c>
      <c r="E78" s="13" t="str">
        <f>VLOOKUP(A78,CHOOSE({1,2},Apel!G:G,Apel!A:A),2,FALSE)</f>
        <v>AP1832-155</v>
      </c>
      <c r="F78" s="15"/>
      <c r="G78" t="str">
        <f>VLOOKUP(A78,CHOOSE({1,2},Hassler!G:G,Hassler!A:A),2,FALSE)</f>
        <v>HA1608-063</v>
      </c>
      <c r="H78" s="14" t="str">
        <f>VLOOKUP(A78,CHOOSE({1,2},Kittel!G:G,Kittel!A:A),2,FALSE)</f>
        <v>KI1803-135</v>
      </c>
      <c r="I78" s="16"/>
      <c r="J78" s="14" t="str">
        <f>VLOOKUP(A78,CHOOSE({1,2},Rein!G:G,Rein!A:A),2,FALSE)</f>
        <v>RE1755-017</v>
      </c>
      <c r="K78" s="16"/>
      <c r="L78" s="14"/>
      <c r="N78" s="14" t="str">
        <f>VLOOKUP(A78,CHOOSE({1,2},Zinck!G:G,Zinck!A:A),2,FALSE)</f>
        <v>ZI1785-065a</v>
      </c>
    </row>
    <row r="79" spans="1:14" x14ac:dyDescent="0.25">
      <c r="A79" s="13" t="s">
        <v>275</v>
      </c>
      <c r="B79" s="13" t="s">
        <v>276</v>
      </c>
      <c r="C79" s="14" t="s">
        <v>277</v>
      </c>
      <c r="D79">
        <v>1596</v>
      </c>
      <c r="E79" s="13" t="str">
        <f>VLOOKUP(A79,CHOOSE({1,2},Apel!G:G,Apel!A:A),2,FALSE)</f>
        <v>AP1832-161</v>
      </c>
      <c r="F79" s="15"/>
      <c r="G79" t="str">
        <f>VLOOKUP(A79,CHOOSE({1,2},Hassler!G:G,Hassler!A:A),2,FALSE)</f>
        <v>HA1608-061</v>
      </c>
      <c r="H79" s="14" t="str">
        <f>VLOOKUP(A79,CHOOSE({1,2},Kittel!G:G,Kittel!A:A),2,FALSE)</f>
        <v>KI1803-138</v>
      </c>
      <c r="I79" s="16"/>
      <c r="J79" s="14" t="str">
        <f>VLOOKUP(A79,CHOOSE({1,2},Rein!G:G,Rein!A:A),2,FALSE)</f>
        <v>RE1755-096</v>
      </c>
      <c r="K79" s="16"/>
      <c r="L79" s="14"/>
      <c r="N79" s="14" t="str">
        <f>VLOOKUP(A79,CHOOSE({1,2},Zinck!G:G,Zinck!A:A),2,FALSE)</f>
        <v>ZI1785-081</v>
      </c>
    </row>
    <row r="80" spans="1:14" x14ac:dyDescent="0.25">
      <c r="A80" s="13" t="s">
        <v>278</v>
      </c>
      <c r="B80" s="13" t="s">
        <v>279</v>
      </c>
      <c r="C80" s="14" t="s">
        <v>280</v>
      </c>
      <c r="D80">
        <v>1547</v>
      </c>
      <c r="E80" s="13" t="str">
        <f>VLOOKUP(A80,CHOOSE({1,2},Apel!G:G,Apel!A:A),2,FALSE)</f>
        <v>AP1832-163</v>
      </c>
      <c r="F80" s="15"/>
      <c r="G80" t="e">
        <f>VLOOKUP(A80,CHOOSE({1,2},Hassler!G:G,Hassler!A:A),2,FALSE)</f>
        <v>#N/A</v>
      </c>
      <c r="H80" s="14" t="str">
        <f>VLOOKUP(A80,CHOOSE({1,2},Kittel!G:G,Kittel!A:A),2,FALSE)</f>
        <v>KI1803-140</v>
      </c>
      <c r="I80" s="16"/>
      <c r="J80" s="14" t="str">
        <f>VLOOKUP(A80,CHOOSE({1,2},Rein!G:G,Rein!A:A),2,FALSE)</f>
        <v>RE1755-083</v>
      </c>
      <c r="K80" s="16"/>
      <c r="L80" s="14"/>
      <c r="N80" s="14" t="str">
        <f>VLOOKUP(A80,CHOOSE({1,2},Zinck!G:G,Zinck!A:A),2,FALSE)</f>
        <v>ZI1785-128</v>
      </c>
    </row>
    <row r="81" spans="1:14" x14ac:dyDescent="0.25">
      <c r="A81" s="13" t="s">
        <v>281</v>
      </c>
      <c r="B81" s="13" t="s">
        <v>282</v>
      </c>
      <c r="C81" s="14" t="s">
        <v>283</v>
      </c>
      <c r="D81">
        <v>1657</v>
      </c>
      <c r="E81" s="13" t="str">
        <f>VLOOKUP(A81,CHOOSE({1,2},Apel!G:G,Apel!A:A),2,FALSE)</f>
        <v>AP1832-167a</v>
      </c>
      <c r="F81" s="15"/>
      <c r="G81" t="e">
        <f>VLOOKUP(A81,CHOOSE({1,2},Hassler!G:G,Hassler!A:A),2,FALSE)</f>
        <v>#N/A</v>
      </c>
      <c r="H81" s="14" t="str">
        <f>VLOOKUP(A81,CHOOSE({1,2},Kittel!G:G,Kittel!A:A),2,FALSE)</f>
        <v>KI1803-145a</v>
      </c>
      <c r="I81" s="16" t="s">
        <v>284</v>
      </c>
      <c r="J81" s="14" t="str">
        <f>VLOOKUP(A81,CHOOSE({1,2},Rein!G:G,Rein!A:A),2,FALSE)</f>
        <v>RE1755-001</v>
      </c>
      <c r="K81" s="16"/>
      <c r="L81" s="14"/>
      <c r="N81" s="14" t="str">
        <f>VLOOKUP(A81,CHOOSE({1,2},Zinck!G:G,Zinck!A:A),2,FALSE)</f>
        <v>ZI1785-011b</v>
      </c>
    </row>
    <row r="82" spans="1:14" x14ac:dyDescent="0.25">
      <c r="A82" s="13" t="s">
        <v>285</v>
      </c>
      <c r="B82" s="13" t="s">
        <v>286</v>
      </c>
      <c r="C82" s="14" t="s">
        <v>287</v>
      </c>
      <c r="D82">
        <v>1599</v>
      </c>
      <c r="E82" s="13" t="str">
        <f>VLOOKUP(A82,CHOOSE({1,2},Apel!G:G,Apel!A:A),2,FALSE)</f>
        <v>AP1832-168</v>
      </c>
      <c r="F82" s="15"/>
      <c r="G82" t="e">
        <f>VLOOKUP(A82,CHOOSE({1,2},Hassler!G:G,Hassler!A:A),2,FALSE)</f>
        <v>#N/A</v>
      </c>
      <c r="H82" s="14" t="str">
        <f>VLOOKUP(A82,CHOOSE({1,2},Kittel!G:G,Kittel!A:A),2,FALSE)</f>
        <v>KI1803-149</v>
      </c>
      <c r="I82" s="16"/>
      <c r="J82" s="14" t="str">
        <f>VLOOKUP(A82,CHOOSE({1,2},Rein!G:G,Rein!A:A),2,FALSE)</f>
        <v>RE1755-035</v>
      </c>
      <c r="K82" s="16"/>
      <c r="L82" s="14"/>
      <c r="N82" s="14" t="str">
        <f>VLOOKUP(A82,CHOOSE({1,2},Zinck!G:G,Zinck!A:A),2,FALSE)</f>
        <v>ZI1785-057</v>
      </c>
    </row>
    <row r="83" spans="1:14" x14ac:dyDescent="0.25">
      <c r="A83" s="13" t="s">
        <v>288</v>
      </c>
      <c r="B83" s="13" t="s">
        <v>289</v>
      </c>
      <c r="C83" s="14" t="s">
        <v>290</v>
      </c>
      <c r="D83">
        <v>1704</v>
      </c>
      <c r="E83" s="13" t="str">
        <f>VLOOKUP(A83,CHOOSE({1,2},Apel!G:G,Apel!A:A),2,FALSE)</f>
        <v>AP1832-171a</v>
      </c>
      <c r="F83" s="15"/>
      <c r="G83" t="e">
        <f>VLOOKUP(A83,CHOOSE({1,2},Hassler!G:G,Hassler!A:A),2,FALSE)</f>
        <v>#N/A</v>
      </c>
      <c r="H83" s="14" t="str">
        <f>VLOOKUP(A83,CHOOSE({1,2},Kittel!G:G,Kittel!A:A),2,FALSE)</f>
        <v>KI1803-151</v>
      </c>
      <c r="I83" s="16"/>
      <c r="J83" s="14" t="str">
        <f>VLOOKUP(A83,CHOOSE({1,2},Rein!G:G,Rein!A:A),2,FALSE)</f>
        <v>RE1755-076</v>
      </c>
      <c r="K83" s="16"/>
      <c r="L83" s="14"/>
      <c r="N83" s="14" t="str">
        <f>VLOOKUP(A83,CHOOSE({1,2},Zinck!G:G,Zinck!A:A),2,FALSE)</f>
        <v>ZI1785-084</v>
      </c>
    </row>
    <row r="84" spans="1:14" x14ac:dyDescent="0.25">
      <c r="A84" s="13" t="s">
        <v>291</v>
      </c>
      <c r="B84" s="13" t="s">
        <v>292</v>
      </c>
      <c r="C84" s="14" t="s">
        <v>293</v>
      </c>
      <c r="D84">
        <v>1593</v>
      </c>
      <c r="E84" s="13" t="str">
        <f>VLOOKUP(A84,CHOOSE({1,2},Apel!G:G,Apel!A:A),2,FALSE)</f>
        <v>AP1832-019</v>
      </c>
      <c r="F84" s="15"/>
      <c r="G84" t="e">
        <f>VLOOKUP(A84,CHOOSE({1,2},Hassler!G:G,Hassler!A:A),2,FALSE)</f>
        <v>#N/A</v>
      </c>
      <c r="H84" s="14" t="str">
        <f>VLOOKUP(A84,CHOOSE({1,2},Kittel!G:G,Kittel!A:A),2,FALSE)</f>
        <v>KI1803-018</v>
      </c>
      <c r="I84" s="16"/>
      <c r="J84" s="14" t="str">
        <f>VLOOKUP(A84,CHOOSE({1,2},Rein!G:G,Rein!A:A),2,FALSE)</f>
        <v>RE1755-139</v>
      </c>
      <c r="K84" s="16"/>
      <c r="L84" s="14"/>
      <c r="N84" s="14" t="str">
        <f>VLOOKUP(A84,CHOOSE({1,2},Zinck!G:G,Zinck!A:A),2,FALSE)</f>
        <v>ZI1785-037</v>
      </c>
    </row>
    <row r="85" spans="1:14" x14ac:dyDescent="0.25">
      <c r="A85" s="13" t="s">
        <v>294</v>
      </c>
      <c r="B85" s="13" t="s">
        <v>295</v>
      </c>
      <c r="C85" s="14" t="s">
        <v>296</v>
      </c>
      <c r="D85">
        <v>1524</v>
      </c>
      <c r="E85" s="13" t="str">
        <f>VLOOKUP(A85,CHOOSE({1,2},Apel!G:G,Apel!A:A),2,FALSE)</f>
        <v>AP1832-173</v>
      </c>
      <c r="F85" s="15"/>
      <c r="G85" t="str">
        <f>VLOOKUP(A85,CHOOSE({1,2},Hassler!G:G,Hassler!A:A),2,FALSE)</f>
        <v>HA1608-024</v>
      </c>
      <c r="H85" s="14" t="str">
        <f>VLOOKUP(A85,CHOOSE({1,2},Kittel!G:G,Kittel!A:A),2,FALSE)</f>
        <v>KI1803-152</v>
      </c>
      <c r="I85" s="16"/>
      <c r="J85" s="14" t="str">
        <f>VLOOKUP(A85,CHOOSE({1,2},Rein!G:G,Rein!A:A),2,FALSE)</f>
        <v>RE1755-182</v>
      </c>
      <c r="K85" s="16"/>
      <c r="L85" s="14"/>
      <c r="N85" s="14" t="str">
        <f>VLOOKUP(A85,CHOOSE({1,2},Zinck!G:G,Zinck!A:A),2,FALSE)</f>
        <v>ZI1785-046</v>
      </c>
    </row>
    <row r="86" spans="1:14" x14ac:dyDescent="0.25">
      <c r="A86" s="13" t="s">
        <v>297</v>
      </c>
      <c r="B86" s="13" t="s">
        <v>298</v>
      </c>
      <c r="C86" s="14" t="s">
        <v>299</v>
      </c>
      <c r="D86">
        <v>1535</v>
      </c>
      <c r="E86" s="13" t="str">
        <f>VLOOKUP(A86,CHOOSE({1,2},Apel!G:G,Apel!A:A),2,FALSE)</f>
        <v>AP1832-074</v>
      </c>
      <c r="F86" s="15"/>
      <c r="G86" t="str">
        <f>VLOOKUP(A86,CHOOSE({1,2},Hassler!G:G,Hassler!A:A),2,FALSE)</f>
        <v>HA1608-043</v>
      </c>
      <c r="H86" s="14" t="str">
        <f>VLOOKUP(A86,CHOOSE({1,2},Kittel!G:G,Kittel!A:A),2,FALSE)</f>
        <v>KI1803-153</v>
      </c>
      <c r="I86" s="16"/>
      <c r="J86" s="14" t="str">
        <f>VLOOKUP(A86,CHOOSE({1,2},Rein!G:G,Rein!A:A),2,FALSE)</f>
        <v>RE1755-015</v>
      </c>
      <c r="K86" s="16"/>
      <c r="L86" s="14"/>
      <c r="N86" s="14" t="str">
        <f>VLOOKUP(A86,CHOOSE({1,2},Zinck!G:G,Zinck!A:A),2,FALSE)</f>
        <v>ZI1785-105</v>
      </c>
    </row>
    <row r="87" spans="1:14" x14ac:dyDescent="0.25">
      <c r="A87" s="13" t="s">
        <v>300</v>
      </c>
      <c r="B87" s="13" t="s">
        <v>301</v>
      </c>
      <c r="C87" s="14" t="s">
        <v>302</v>
      </c>
      <c r="D87">
        <v>1627</v>
      </c>
      <c r="E87" s="13" t="str">
        <f>VLOOKUP(A87,CHOOSE({1,2},Apel!G:G,Apel!A:A),2,FALSE)</f>
        <v>AP1832-017</v>
      </c>
      <c r="F87" s="15"/>
      <c r="G87" t="e">
        <f>VLOOKUP(A87,CHOOSE({1,2},Hassler!G:G,Hassler!A:A),2,FALSE)</f>
        <v>#N/A</v>
      </c>
      <c r="H87" s="14" t="str">
        <f>VLOOKUP(A87,CHOOSE({1,2},Kittel!G:G,Kittel!A:A),2,FALSE)</f>
        <v>KI1803-016</v>
      </c>
      <c r="I87" s="16"/>
      <c r="J87" s="14" t="str">
        <f>VLOOKUP(A87,CHOOSE({1,2},Rein!G:G,Rein!A:A),2,FALSE)</f>
        <v>RE1755-036</v>
      </c>
      <c r="K87" s="16"/>
      <c r="L87" s="14"/>
      <c r="N87" s="14" t="str">
        <f>VLOOKUP(A87,CHOOSE({1,2},Zinck!G:G,Zinck!A:A),2,FALSE)</f>
        <v>ZI1785-012</v>
      </c>
    </row>
    <row r="88" spans="1:14" x14ac:dyDescent="0.25">
      <c r="A88" s="13" t="s">
        <v>303</v>
      </c>
      <c r="B88" s="13" t="s">
        <v>304</v>
      </c>
      <c r="C88" s="14" t="s">
        <v>305</v>
      </c>
      <c r="E88" s="13" t="str">
        <f>VLOOKUP(A88,CHOOSE({1,2},Apel!G:G,Apel!A:A),2,FALSE)</f>
        <v>AP1832-035</v>
      </c>
      <c r="F88" s="15"/>
      <c r="G88" t="e">
        <f>VLOOKUP(A88,CHOOSE({1,2},Hassler!G:G,Hassler!A:A),2,FALSE)</f>
        <v>#N/A</v>
      </c>
      <c r="H88" s="14" t="str">
        <f>VLOOKUP(A88,CHOOSE({1,2},Kittel!G:G,Kittel!A:A),2,FALSE)</f>
        <v>KI1803-036</v>
      </c>
      <c r="I88" s="17"/>
      <c r="J88" s="14" t="str">
        <f>VLOOKUP(A88,CHOOSE({1,2},Rein!G:G,Rein!A:A),2,FALSE)</f>
        <v>RE1755-020</v>
      </c>
      <c r="K88" s="16"/>
      <c r="L88" s="14"/>
      <c r="N88" s="14" t="str">
        <f>VLOOKUP(A88,CHOOSE({1,2},Zinck!G:G,Zinck!A:A),2,FALSE)</f>
        <v>ZI1785-136</v>
      </c>
    </row>
    <row r="89" spans="1:14" x14ac:dyDescent="0.25">
      <c r="A89" s="13" t="s">
        <v>306</v>
      </c>
      <c r="B89" s="13" t="s">
        <v>307</v>
      </c>
      <c r="C89" s="14" t="s">
        <v>308</v>
      </c>
      <c r="D89">
        <v>1715</v>
      </c>
      <c r="E89" s="13" t="str">
        <f>VLOOKUP(A89,CHOOSE({1,2},Apel!G:G,Apel!A:A),2,FALSE)</f>
        <v>AP1832-077</v>
      </c>
      <c r="F89" s="15"/>
      <c r="G89" t="e">
        <f>VLOOKUP(A89,CHOOSE({1,2},Hassler!G:G,Hassler!A:A),2,FALSE)</f>
        <v>#N/A</v>
      </c>
      <c r="H89" s="14" t="str">
        <f>VLOOKUP(A89,CHOOSE({1,2},Kittel!G:G,Kittel!A:A),2,FALSE)</f>
        <v>KI1803-072</v>
      </c>
      <c r="I89" s="16"/>
      <c r="J89" s="14" t="str">
        <f>VLOOKUP(A89,CHOOSE({1,2},Rein!G:G,Rein!A:A),2,FALSE)</f>
        <v>RE1755-024</v>
      </c>
      <c r="K89" s="16"/>
      <c r="L89" s="14"/>
      <c r="N89" s="14" t="str">
        <f>VLOOKUP(A89,CHOOSE({1,2},Zinck!G:G,Zinck!A:A),2,FALSE)</f>
        <v>ZI1785-031</v>
      </c>
    </row>
    <row r="90" spans="1:14" x14ac:dyDescent="0.25">
      <c r="A90" s="13" t="s">
        <v>309</v>
      </c>
      <c r="B90" s="13" t="s">
        <v>310</v>
      </c>
      <c r="C90" s="14" t="s">
        <v>311</v>
      </c>
      <c r="D90">
        <v>1674</v>
      </c>
      <c r="E90" s="13" t="str">
        <f>VLOOKUP(A90,CHOOSE({1,2},Apel!G:G,Apel!A:A),2,FALSE)</f>
        <v>AP1832-095a</v>
      </c>
      <c r="F90" s="15"/>
      <c r="G90" t="e">
        <f>VLOOKUP(A90,CHOOSE({1,2},Hassler!G:G,Hassler!A:A),2,FALSE)</f>
        <v>#N/A</v>
      </c>
      <c r="H90" s="14" t="str">
        <f>VLOOKUP(A90,CHOOSE({1,2},Kittel!G:G,Kittel!A:A),2,FALSE)</f>
        <v>KI1803-088</v>
      </c>
      <c r="I90" s="16"/>
      <c r="J90" s="14" t="str">
        <f>VLOOKUP(A90,CHOOSE({1,2},Rein!G:G,Rein!A:A),2,FALSE)</f>
        <v>RE1755-027</v>
      </c>
      <c r="K90" s="16"/>
      <c r="L90" s="14"/>
      <c r="N90" s="14" t="str">
        <f>VLOOKUP(A90,CHOOSE({1,2},Zinck!G:G,Zinck!A:A),2,FALSE)</f>
        <v>ZI1785-082b</v>
      </c>
    </row>
    <row r="91" spans="1:14" x14ac:dyDescent="0.25">
      <c r="A91" s="13" t="s">
        <v>312</v>
      </c>
      <c r="B91" s="13" t="s">
        <v>313</v>
      </c>
      <c r="C91" s="14" t="s">
        <v>314</v>
      </c>
      <c r="D91">
        <v>1535</v>
      </c>
      <c r="E91" s="13" t="str">
        <f>VLOOKUP(A91,CHOOSE({1,2},Apel!G:G,Apel!A:A),2,FALSE)</f>
        <v>AP1832-005</v>
      </c>
      <c r="F91" s="15"/>
      <c r="G91" t="e">
        <f>VLOOKUP(A91,CHOOSE({1,2},Hassler!G:G,Hassler!A:A),2,FALSE)</f>
        <v>#N/A</v>
      </c>
      <c r="H91" s="14" t="str">
        <f>VLOOKUP(A91,CHOOSE({1,2},Kittel!G:G,Kittel!A:A),2,FALSE)</f>
        <v>KI1803-026</v>
      </c>
      <c r="I91" s="16"/>
      <c r="J91" s="14" t="str">
        <f>VLOOKUP(A91,CHOOSE({1,2},Rein!G:G,Rein!A:A),2,FALSE)</f>
        <v>RE1755-066</v>
      </c>
      <c r="K91" s="16"/>
      <c r="L91" s="14"/>
      <c r="N91" s="14" t="str">
        <f>VLOOKUP(A91,CHOOSE({1,2},Zinck!G:G,Zinck!A:A),2,FALSE)</f>
        <v>ZI1785-018</v>
      </c>
    </row>
    <row r="92" spans="1:14" x14ac:dyDescent="0.25">
      <c r="A92" s="13" t="s">
        <v>315</v>
      </c>
      <c r="B92" s="13" t="s">
        <v>316</v>
      </c>
      <c r="C92" s="14" t="s">
        <v>317</v>
      </c>
      <c r="D92">
        <v>1642</v>
      </c>
      <c r="E92" s="13" t="str">
        <f>VLOOKUP(A92,CHOOSE({1,2},Apel!G:G,Apel!A:A),2,FALSE)</f>
        <v>AP1832-160</v>
      </c>
      <c r="F92" s="15"/>
      <c r="G92" t="e">
        <f>VLOOKUP(A92,CHOOSE({1,2},Hassler!G:G,Hassler!A:A),2,FALSE)</f>
        <v>#N/A</v>
      </c>
      <c r="H92" s="14" t="str">
        <f>VLOOKUP(A92,CHOOSE({1,2},Kittel!G:G,Kittel!A:A),2,FALSE)</f>
        <v>KI1803-143</v>
      </c>
      <c r="I92" s="15"/>
      <c r="J92" s="14" t="str">
        <f>VLOOKUP(A92,CHOOSE({1,2},Rein!G:G,Rein!A:A),2,FALSE)</f>
        <v>RE1755-032</v>
      </c>
      <c r="K92" s="15"/>
      <c r="L92" s="13"/>
      <c r="N92" s="14" t="str">
        <f>VLOOKUP(A92,CHOOSE({1,2},Zinck!G:G,Zinck!A:A),2,FALSE)</f>
        <v>ZI1785-013</v>
      </c>
    </row>
    <row r="93" spans="1:14" x14ac:dyDescent="0.25">
      <c r="A93" s="13" t="s">
        <v>318</v>
      </c>
      <c r="B93" s="13" t="s">
        <v>319</v>
      </c>
      <c r="C93" s="14" t="s">
        <v>320</v>
      </c>
      <c r="D93">
        <v>1587</v>
      </c>
      <c r="E93" s="13" t="str">
        <f>VLOOKUP(A93,CHOOSE({1,2},Apel!G:G,Apel!A:A),2,FALSE)</f>
        <v>AP1832-123</v>
      </c>
      <c r="F93" s="15"/>
      <c r="G93" t="e">
        <f>VLOOKUP(A93,CHOOSE({1,2},Hassler!G:G,Hassler!A:A),2,FALSE)</f>
        <v>#N/A</v>
      </c>
      <c r="H93" s="14" t="str">
        <f>VLOOKUP(A93,CHOOSE({1,2},Kittel!G:G,Kittel!A:A),2,FALSE)</f>
        <v>KI1803-108a</v>
      </c>
      <c r="I93" s="15" t="s">
        <v>321</v>
      </c>
      <c r="J93" s="14" t="str">
        <f>VLOOKUP(A93,CHOOSE({1,2},Rein!G:G,Rein!A:A),2,FALSE)</f>
        <v>RE1755-077</v>
      </c>
      <c r="K93" s="15"/>
      <c r="L93" s="13"/>
      <c r="N93" s="14" t="str">
        <f>VLOOKUP(A93,CHOOSE({1,2},Zinck!G:G,Zinck!A:A),2,FALSE)</f>
        <v>ZI1785-003</v>
      </c>
    </row>
    <row r="94" spans="1:14" x14ac:dyDescent="0.25">
      <c r="A94" s="13" t="s">
        <v>322</v>
      </c>
      <c r="B94" s="13" t="s">
        <v>323</v>
      </c>
      <c r="C94" s="14" t="s">
        <v>324</v>
      </c>
      <c r="D94">
        <v>1628</v>
      </c>
      <c r="E94" s="13" t="str">
        <f>VLOOKUP(A94,CHOOSE({1,2},Apel!G:G,Apel!A:A),2,FALSE)</f>
        <v>AP1832-112</v>
      </c>
      <c r="F94" s="15"/>
      <c r="G94" t="e">
        <f>VLOOKUP(A94,CHOOSE({1,2},Hassler!G:G,Hassler!A:A),2,FALSE)</f>
        <v>#N/A</v>
      </c>
      <c r="H94" s="14" t="str">
        <f>VLOOKUP(A94,CHOOSE({1,2},Kittel!G:G,Kittel!A:A),2,FALSE)</f>
        <v>KI1803-099</v>
      </c>
      <c r="I94" s="15"/>
      <c r="J94" s="14" t="str">
        <f>VLOOKUP(A94,CHOOSE({1,2},Rein!G:G,Rein!A:A),2,FALSE)</f>
        <v>RE1755-085</v>
      </c>
      <c r="K94" s="15"/>
      <c r="L94" s="13"/>
      <c r="N94" s="14" t="str">
        <f>VLOOKUP(A94,CHOOSE({1,2},Zinck!G:G,Zinck!A:A),2,FALSE)</f>
        <v>ZI1785-042</v>
      </c>
    </row>
    <row r="95" spans="1:14" x14ac:dyDescent="0.25">
      <c r="A95" s="13" t="s">
        <v>325</v>
      </c>
      <c r="B95" s="13" t="s">
        <v>326</v>
      </c>
      <c r="C95" s="14" t="s">
        <v>327</v>
      </c>
      <c r="D95">
        <v>1597</v>
      </c>
      <c r="E95" s="13" t="str">
        <f>VLOOKUP(A95,CHOOSE({1,2},Apel!G:G,Apel!A:A),2,FALSE)</f>
        <v>AP1832-128a</v>
      </c>
      <c r="F95" s="15"/>
      <c r="G95" t="e">
        <f>VLOOKUP(A95,CHOOSE({1,2},Hassler!G:G,Hassler!A:A),2,FALSE)</f>
        <v>#N/A</v>
      </c>
      <c r="H95" s="14" t="str">
        <f>VLOOKUP(A95,CHOOSE({1,2},Kittel!G:G,Kittel!A:A),2,FALSE)</f>
        <v>KI1803-115</v>
      </c>
      <c r="I95" s="15"/>
      <c r="J95" s="14" t="str">
        <f>VLOOKUP(A95,CHOOSE({1,2},Rein!G:G,Rein!A:A),2,FALSE)</f>
        <v>RE1755-132</v>
      </c>
      <c r="K95" s="15"/>
      <c r="L95" s="13"/>
      <c r="N95" s="14" t="str">
        <f>VLOOKUP(A95,CHOOSE({1,2},Zinck!G:G,Zinck!A:A),2,FALSE)</f>
        <v>ZI1785-017</v>
      </c>
    </row>
    <row r="96" spans="1:14" x14ac:dyDescent="0.25">
      <c r="A96" s="13" t="s">
        <v>328</v>
      </c>
      <c r="B96" s="13" t="s">
        <v>329</v>
      </c>
      <c r="C96" s="14" t="s">
        <v>330</v>
      </c>
      <c r="D96">
        <v>1661</v>
      </c>
      <c r="E96" s="13" t="str">
        <f>VLOOKUP(A96,CHOOSE({1,2},Apel!G:G,Apel!A:A),2,FALSE)</f>
        <v>AP1832-092a</v>
      </c>
      <c r="F96" s="15"/>
      <c r="G96" t="e">
        <f>VLOOKUP(A96,CHOOSE({1,2},Hassler!G:G,Hassler!A:A),2,FALSE)</f>
        <v>#N/A</v>
      </c>
      <c r="H96" s="14" t="str">
        <f>VLOOKUP(A96,CHOOSE({1,2},Kittel!G:G,Kittel!A:A),2,FALSE)</f>
        <v>KI1803-085</v>
      </c>
      <c r="I96" s="15"/>
      <c r="J96" s="14" t="str">
        <f>VLOOKUP(A96,CHOOSE({1,2},Rein!G:G,Rein!A:A),2,FALSE)</f>
        <v>RE1755-131</v>
      </c>
      <c r="K96" s="15"/>
      <c r="L96" s="13"/>
      <c r="N96" s="14" t="str">
        <f>VLOOKUP(A96,CHOOSE({1,2},Zinck!G:G,Zinck!A:A),2,FALSE)</f>
        <v>ZI1785-055a</v>
      </c>
    </row>
    <row r="97" spans="1:14" x14ac:dyDescent="0.25">
      <c r="A97" s="13" t="s">
        <v>331</v>
      </c>
      <c r="B97" s="13" t="s">
        <v>332</v>
      </c>
      <c r="C97" s="14" t="s">
        <v>333</v>
      </c>
      <c r="D97">
        <v>1526</v>
      </c>
      <c r="E97" s="13" t="str">
        <f>VLOOKUP(A97,CHOOSE({1,2},Apel!G:G,Apel!A:A),2,FALSE)</f>
        <v>AP1832-086</v>
      </c>
      <c r="F97" s="15"/>
      <c r="G97" t="e">
        <f>VLOOKUP(A97,CHOOSE({1,2},Hassler!G:G,Hassler!A:A),2,FALSE)</f>
        <v>#N/A</v>
      </c>
      <c r="H97" s="14" t="str">
        <f>VLOOKUP(A97,CHOOSE({1,2},Kittel!G:G,Kittel!A:A),2,FALSE)</f>
        <v>KI1803-080</v>
      </c>
      <c r="I97" s="15"/>
      <c r="J97" s="14" t="str">
        <f>VLOOKUP(A97,CHOOSE({1,2},Rein!G:G,Rein!A:A),2,FALSE)</f>
        <v>RE1755-008</v>
      </c>
      <c r="K97" s="15"/>
      <c r="L97" s="13"/>
      <c r="N97" s="14" t="str">
        <f>VLOOKUP(A97,CHOOSE({1,2},Zinck!G:G,Zinck!A:A),2,FALSE)</f>
        <v>ZI1785-047</v>
      </c>
    </row>
    <row r="98" spans="1:14" x14ac:dyDescent="0.25">
      <c r="A98" s="13" t="s">
        <v>334</v>
      </c>
      <c r="B98" s="13" t="s">
        <v>335</v>
      </c>
      <c r="C98" s="14" t="s">
        <v>336</v>
      </c>
      <c r="D98">
        <v>1662</v>
      </c>
      <c r="E98" s="13" t="str">
        <f>VLOOKUP(A98,CHOOSE({1,2},Apel!G:G,Apel!A:A),2,FALSE)</f>
        <v>AP1832-010</v>
      </c>
      <c r="F98" s="15"/>
      <c r="G98" t="e">
        <f>VLOOKUP(A98,CHOOSE({1,2},Hassler!G:G,Hassler!A:A),2,FALSE)</f>
        <v>#N/A</v>
      </c>
      <c r="H98" s="14" t="str">
        <f>VLOOKUP(A98,CHOOSE({1,2},Kittel!G:G,Kittel!A:A),2,FALSE)</f>
        <v>KI1803-009</v>
      </c>
      <c r="I98" s="15"/>
      <c r="J98" s="14" t="str">
        <f>VLOOKUP(A98,CHOOSE({1,2},Rein!G:G,Rein!A:A),2,FALSE)</f>
        <v>RE1755-005</v>
      </c>
      <c r="K98" s="15"/>
      <c r="L98" s="13"/>
      <c r="N98" s="14" t="str">
        <f>VLOOKUP(A98,CHOOSE({1,2},Zinck!G:G,Zinck!A:A),2,FALSE)</f>
        <v>ZI1785-055c</v>
      </c>
    </row>
  </sheetData>
  <sheetProtection selectLockedCells="1"/>
  <conditionalFormatting sqref="E2:N98">
    <cfRule type="duplicateValues" dxfId="12" priority="2"/>
  </conditionalFormatting>
  <pageMargins left="0.7" right="0.7" top="0.78740157500000008" bottom="0.78740157500000008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8"/>
  <sheetViews>
    <sheetView showGridLines="0" workbookViewId="0">
      <selection activeCell="D23" sqref="D23"/>
    </sheetView>
  </sheetViews>
  <sheetFormatPr baseColWidth="10" defaultColWidth="6.7109375" defaultRowHeight="15" x14ac:dyDescent="0.25"/>
  <cols>
    <col min="1" max="1" width="6.85546875" bestFit="1" customWidth="1"/>
    <col min="2" max="2" width="36.140625" bestFit="1" customWidth="1"/>
    <col min="3" max="3" width="41.28515625" bestFit="1" customWidth="1"/>
    <col min="4" max="4" width="27.42578125" bestFit="1" customWidth="1"/>
    <col min="5" max="5" width="35.42578125" bestFit="1" customWidth="1"/>
    <col min="6" max="6" width="40.42578125" bestFit="1" customWidth="1"/>
    <col min="7" max="7" width="37.5703125" bestFit="1" customWidth="1"/>
    <col min="8" max="8" width="8.42578125" bestFit="1" customWidth="1"/>
    <col min="9" max="9" width="10.42578125" bestFit="1" customWidth="1"/>
    <col min="10" max="11" width="49.85546875" bestFit="1" customWidth="1"/>
  </cols>
  <sheetData>
    <row r="1" spans="1:10" x14ac:dyDescent="0.25">
      <c r="A1" s="10" t="s">
        <v>22</v>
      </c>
      <c r="B1" s="10" t="s">
        <v>23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31</v>
      </c>
      <c r="H1" s="10" t="s">
        <v>33</v>
      </c>
      <c r="I1" s="10" t="s">
        <v>34</v>
      </c>
      <c r="J1" s="10" t="s">
        <v>35</v>
      </c>
    </row>
    <row r="2" spans="1:10" x14ac:dyDescent="0.25">
      <c r="A2" s="13" t="s">
        <v>36</v>
      </c>
      <c r="B2" s="13" t="s">
        <v>37</v>
      </c>
      <c r="C2" s="13" t="str">
        <f>VLOOKUP(A2,Apel!G:I,2,FALSE)</f>
        <v>II, 2051, Ch. Peter 1655</v>
      </c>
      <c r="D2" s="13"/>
      <c r="E2" t="e">
        <f>VLOOKUP(A2,Hassler!G:I,2,FALSE)</f>
        <v>#N/A</v>
      </c>
      <c r="F2" s="14" t="str">
        <f>VLOOKUP(A2,Kittel!G:I,2,FALSE)</f>
        <v>II, 2051, Ch. Peter 1655</v>
      </c>
      <c r="G2" s="14" t="str">
        <f>VLOOKUP(A2,Rein!G:I,2,FALSE)</f>
        <v>II, 2051, Ch. Peter 1655</v>
      </c>
      <c r="H2" s="14" t="e">
        <f>VLOOKUP(A2,Speer!G:I,2,FALSE)</f>
        <v>#N/A</v>
      </c>
      <c r="I2" t="e">
        <f>VLOOKUP(A2,Weimar!G:I,2,FALSE)</f>
        <v>#N/A</v>
      </c>
      <c r="J2" s="14" t="str">
        <f>VLOOKUP(A2,Zinck!G:H,2,FALSE)</f>
        <v>II, 2051, Ch. Peter 1655</v>
      </c>
    </row>
    <row r="3" spans="1:10" x14ac:dyDescent="0.25">
      <c r="A3" s="13" t="s">
        <v>39</v>
      </c>
      <c r="B3" s="13" t="s">
        <v>40</v>
      </c>
      <c r="C3" s="13" t="str">
        <f>VLOOKUP(A3,Apel!G:I,2,FALSE)</f>
        <v>III, 4431, Erf. Enchiridion 1524</v>
      </c>
      <c r="D3" s="13"/>
      <c r="E3" t="str">
        <f>VLOOKUP(A3,Hassler!G:I,2,FALSE)</f>
        <v>III, 4431, Erf. Enchiridion 1524</v>
      </c>
      <c r="F3" s="14" t="str">
        <f>VLOOKUP(A3,Kittel!G:I,2,FALSE)</f>
        <v>III, 4431, Erf. Enchiridion 1524</v>
      </c>
      <c r="G3" s="14" t="str">
        <f>VLOOKUP(A3,Rein!G:I,2,FALSE)</f>
        <v>III, 4431, Erf. Enchiridion 1524</v>
      </c>
      <c r="H3" s="14" t="e">
        <f>VLOOKUP(A3,Speer!G:I,2,FALSE)</f>
        <v>#N/A</v>
      </c>
      <c r="I3" t="e">
        <f>VLOOKUP(A3,Weimar!G:I,2,FALSE)</f>
        <v>#N/A</v>
      </c>
      <c r="J3" s="14" t="str">
        <f>VLOOKUP(A3,Zinck!G:H,2,FALSE)</f>
        <v>III, 4431, Erf. Enchiridion 1524</v>
      </c>
    </row>
    <row r="4" spans="1:10" x14ac:dyDescent="0.25">
      <c r="A4" s="13" t="s">
        <v>42</v>
      </c>
      <c r="B4" s="13" t="s">
        <v>43</v>
      </c>
      <c r="C4" s="13" t="str">
        <f>VLOOKUP(A4,Apel!G:I,2,FALSE)</f>
        <v>II, 3573b, 1661, Stralsund 1665</v>
      </c>
      <c r="D4" s="13"/>
      <c r="E4" t="e">
        <f>VLOOKUP(A4,Hassler!G:I,2,FALSE)</f>
        <v>#N/A</v>
      </c>
      <c r="F4" s="14" t="str">
        <f>VLOOKUP(A4,Kittel!G:I,2,FALSE)</f>
        <v>II, 3573b, 1661, Stralsund 1665</v>
      </c>
      <c r="G4" s="14" t="str">
        <f>VLOOKUP(A4,Rein!G:I,2,FALSE)</f>
        <v>II, 3573b, 1661, Stralsund 1665</v>
      </c>
      <c r="H4" s="14" t="e">
        <f>VLOOKUP(A4,Speer!G:I,2,FALSE)</f>
        <v>#N/A</v>
      </c>
      <c r="I4" t="e">
        <f>VLOOKUP(A4,Weimar!G:I,2,FALSE)</f>
        <v>#N/A</v>
      </c>
      <c r="J4" s="14" t="str">
        <f>VLOOKUP(A4,Zinck!G:H,2,FALSE)</f>
        <v>II, 3573b, 1661, Stralsund 1665</v>
      </c>
    </row>
    <row r="5" spans="1:10" x14ac:dyDescent="0.25">
      <c r="A5" s="13" t="s">
        <v>45</v>
      </c>
      <c r="B5" s="13" t="s">
        <v>46</v>
      </c>
      <c r="C5" s="13" t="str">
        <f>VLOOKUP(A5,Apel!G:I,2,FALSE)</f>
        <v>III, 4457, Schumann 1539</v>
      </c>
      <c r="D5" s="13"/>
      <c r="E5" t="str">
        <f>VLOOKUP(A5,Hassler!G:I,2,FALSE)</f>
        <v>III, 4457, Schumann 1539</v>
      </c>
      <c r="F5" s="14" t="str">
        <f>VLOOKUP(A5,Kittel!G:I,2,FALSE)</f>
        <v>III, 4457, Schumann 1539</v>
      </c>
      <c r="G5" s="14" t="str">
        <f>VLOOKUP(A5,Rein!G:I,2,FALSE)</f>
        <v>III, 4457, Schumann 1539</v>
      </c>
      <c r="H5" s="14" t="e">
        <f>VLOOKUP(A5,Speer!G:I,2,FALSE)</f>
        <v>#N/A</v>
      </c>
      <c r="I5" t="e">
        <f>VLOOKUP(A5,Weimar!G:I,2,FALSE)</f>
        <v>#N/A</v>
      </c>
      <c r="J5" s="14" t="str">
        <f>VLOOKUP(A5,Zinck!G:H,2,FALSE)</f>
        <v>III, 4457, Schumann 1539</v>
      </c>
    </row>
    <row r="6" spans="1:10" x14ac:dyDescent="0.25">
      <c r="A6" s="13" t="s">
        <v>48</v>
      </c>
      <c r="B6" s="13" t="s">
        <v>49</v>
      </c>
      <c r="C6" s="13" t="str">
        <f>VLOOKUP(A6,Apel!G:I,2,FALSE)</f>
        <v>IV, 7292b, Babst 1545</v>
      </c>
      <c r="D6" s="13"/>
      <c r="E6" t="str">
        <f>VLOOKUP(A6,Hassler!G:I,2,FALSE)</f>
        <v>IV, 7292b, Babst 1545</v>
      </c>
      <c r="F6" s="14" t="str">
        <f>VLOOKUP(A6,Kittel!G:I,2,FALSE)</f>
        <v>IV, 7292b, Babst 1545</v>
      </c>
      <c r="G6" s="14" t="str">
        <f>VLOOKUP(A6,Rein!G:I,2,FALSE)</f>
        <v>IV, 7292b, Babst 1545</v>
      </c>
      <c r="H6" s="14" t="e">
        <f>VLOOKUP(A6,Speer!G:I,2,FALSE)</f>
        <v>#N/A</v>
      </c>
      <c r="I6" t="e">
        <f>VLOOKUP(A6,Weimar!G:I,2,FALSE)</f>
        <v>#N/A</v>
      </c>
      <c r="J6" s="14" t="str">
        <f>VLOOKUP(A6,Zinck!G:H,2,FALSE)</f>
        <v>IV, 7292b, Babst 1545</v>
      </c>
    </row>
    <row r="7" spans="1:10" x14ac:dyDescent="0.25">
      <c r="A7" s="13" t="s">
        <v>51</v>
      </c>
      <c r="B7" s="13" t="s">
        <v>52</v>
      </c>
      <c r="C7" s="13" t="str">
        <f>VLOOKUP(A7,Apel!G:I,2,FALSE)</f>
        <v>III, 5269e, Bodenschatz 1608</v>
      </c>
      <c r="D7" s="13"/>
      <c r="E7" t="e">
        <f>VLOOKUP(A7,Hassler!G:I,2,FALSE)</f>
        <v>#N/A</v>
      </c>
      <c r="F7" s="14" t="str">
        <f>VLOOKUP(A7,Kittel!G:I,2,FALSE)</f>
        <v>III, 5269e, Bodenschatz 1608</v>
      </c>
      <c r="G7" s="14" t="str">
        <f>VLOOKUP(A7,Rein!G:I,2,FALSE)</f>
        <v>III, 5269e, Bodenschatz 1608</v>
      </c>
      <c r="H7" s="14" t="e">
        <f>VLOOKUP(A7,Speer!G:I,2,FALSE)</f>
        <v>#N/A</v>
      </c>
      <c r="I7" t="e">
        <f>VLOOKUP(A7,Weimar!G:I,2,FALSE)</f>
        <v>#N/A</v>
      </c>
      <c r="J7" s="14" t="str">
        <f>VLOOKUP(A7,Zinck!G:H,2,FALSE)</f>
        <v>III, 5269e, Bodenschatz 1608</v>
      </c>
    </row>
    <row r="8" spans="1:10" x14ac:dyDescent="0.25">
      <c r="A8" s="13" t="s">
        <v>54</v>
      </c>
      <c r="B8" s="13" t="s">
        <v>55</v>
      </c>
      <c r="C8" s="13" t="str">
        <f>VLOOKUP(A8,Apel!G:I,2,FALSE)</f>
        <v>III, 4438b, Straßburg 1559</v>
      </c>
      <c r="D8" s="13"/>
      <c r="E8" t="str">
        <f>VLOOKUP(A8,Hassler!G:I,2,FALSE)</f>
        <v>III, 4438b, Straßburg 1559</v>
      </c>
      <c r="F8" s="14" t="str">
        <f>VLOOKUP(A8,Kittel!G:I,2,FALSE)</f>
        <v>III, 4438b, Straßburg 1559</v>
      </c>
      <c r="G8" s="14" t="str">
        <f>VLOOKUP(A8,Rein!G:I,2,FALSE)</f>
        <v>III, 4438b, Straßburg 1559</v>
      </c>
      <c r="H8" s="14" t="e">
        <f>VLOOKUP(A8,Speer!G:I,2,FALSE)</f>
        <v>#N/A</v>
      </c>
      <c r="I8" t="e">
        <f>VLOOKUP(A8,Weimar!G:I,2,FALSE)</f>
        <v>#N/A</v>
      </c>
      <c r="J8" s="14" t="str">
        <f>VLOOKUP(A8,Zinck!G:H,2,FALSE)</f>
        <v>III, 4438b, Straßburg 1559</v>
      </c>
    </row>
    <row r="9" spans="1:10" x14ac:dyDescent="0.25">
      <c r="A9" s="13" t="s">
        <v>58</v>
      </c>
      <c r="B9" s="13" t="s">
        <v>59</v>
      </c>
      <c r="C9" s="13" t="str">
        <f>VLOOKUP(A9,Apel!G:I,2,FALSE)</f>
        <v>III, 5385a, Hassler 1601</v>
      </c>
      <c r="D9" s="13"/>
      <c r="E9" t="e">
        <f>VLOOKUP(A9,Hassler!G:I,2,FALSE)</f>
        <v>#N/A</v>
      </c>
      <c r="F9" s="14" t="str">
        <f>VLOOKUP(A9,Kittel!G:I,2,FALSE)</f>
        <v>III, 5385a, Hassler 1601</v>
      </c>
      <c r="G9" s="14" t="str">
        <f>VLOOKUP(A9,Rein!G:I,2,FALSE)</f>
        <v>III, 5385a, Hassler 1601</v>
      </c>
      <c r="H9" s="14" t="e">
        <f>VLOOKUP(A9,Speer!G:I,2,FALSE)</f>
        <v>#N/A</v>
      </c>
      <c r="I9" t="e">
        <f>VLOOKUP(A9,Weimar!G:I,2,FALSE)</f>
        <v>#N/A</v>
      </c>
      <c r="J9" s="14" t="str">
        <f>VLOOKUP(A9,Zinck!G:H,2,FALSE)</f>
        <v>III, 5385a, Hassler 1601</v>
      </c>
    </row>
    <row r="10" spans="1:10" x14ac:dyDescent="0.25">
      <c r="A10" s="13" t="s">
        <v>62</v>
      </c>
      <c r="B10" s="13" t="s">
        <v>63</v>
      </c>
      <c r="C10" s="13" t="str">
        <f>VLOOKUP(A10,Apel!G:I,2,FALSE)</f>
        <v>V, 8586, Spangenberg 1545</v>
      </c>
      <c r="D10" s="13"/>
      <c r="E10" t="str">
        <f>VLOOKUP(A10,Hassler!G:I,2,FALSE)</f>
        <v>V, 8586, Spangenberg 1545</v>
      </c>
      <c r="F10" s="14" t="str">
        <f>VLOOKUP(A10,Kittel!G:I,2,FALSE)</f>
        <v>V, 8586, Spangenberg 1545</v>
      </c>
      <c r="G10" s="14" t="str">
        <f>VLOOKUP(A10,Rein!G:I,2,FALSE)</f>
        <v>V, 8586, Spangenberg 1545</v>
      </c>
      <c r="H10" s="14" t="e">
        <f>VLOOKUP(A10,Speer!G:I,2,FALSE)</f>
        <v>#N/A</v>
      </c>
      <c r="I10" t="e">
        <f>VLOOKUP(A10,Weimar!G:I,2,FALSE)</f>
        <v>#N/A</v>
      </c>
      <c r="J10" s="14" t="str">
        <f>VLOOKUP(A10,Zinck!G:H,2,FALSE)</f>
        <v>V, 8586, Spangenberg 1545</v>
      </c>
    </row>
    <row r="11" spans="1:10" x14ac:dyDescent="0.25">
      <c r="A11" s="13" t="s">
        <v>65</v>
      </c>
      <c r="B11" s="13" t="s">
        <v>66</v>
      </c>
      <c r="C11" s="13" t="str">
        <f>VLOOKUP(A11,Apel!G:I,2,FALSE)</f>
        <v>V, 8584, Klug 1535</v>
      </c>
      <c r="D11" s="13"/>
      <c r="E11" t="e">
        <f>VLOOKUP(A11,Hassler!G:I,2,FALSE)</f>
        <v>#N/A</v>
      </c>
      <c r="F11" s="14" t="str">
        <f>VLOOKUP(A11,Kittel!G:I,2,FALSE)</f>
        <v>V, 8584, Klug 1535</v>
      </c>
      <c r="G11" s="14" t="str">
        <f>VLOOKUP(A11,Rein!G:I,2,FALSE)</f>
        <v>V, 8584, Klug 1535</v>
      </c>
      <c r="H11" s="14" t="e">
        <f>VLOOKUP(A11,Speer!G:I,2,FALSE)</f>
        <v>#N/A</v>
      </c>
      <c r="I11" t="e">
        <f>VLOOKUP(A11,Weimar!G:I,2,FALSE)</f>
        <v>#N/A</v>
      </c>
      <c r="J11" s="14" t="str">
        <f>VLOOKUP(A11,Zinck!G:H,2,FALSE)</f>
        <v>V, 8584, Klug 1535</v>
      </c>
    </row>
    <row r="12" spans="1:10" x14ac:dyDescent="0.25">
      <c r="A12" s="13" t="s">
        <v>68</v>
      </c>
      <c r="B12" s="13" t="s">
        <v>69</v>
      </c>
      <c r="C12" s="13" t="str">
        <f>VLOOKUP(A12,Apel!G:I,2,FALSE)</f>
        <v>IV, 7012a, Walter 1524</v>
      </c>
      <c r="D12" s="13"/>
      <c r="E12" t="str">
        <f>VLOOKUP(A12,Hassler!G:I,2,FALSE)</f>
        <v>IV, 7012a, Walter 1524</v>
      </c>
      <c r="F12" s="14" t="str">
        <f>VLOOKUP(A12,Kittel!G:I,2,FALSE)</f>
        <v>IV, 7012a, Walter 1524</v>
      </c>
      <c r="G12" s="14" t="str">
        <f>VLOOKUP(A12,Rein!G:I,2,FALSE)</f>
        <v>IV, 7012a, Walter 1524</v>
      </c>
      <c r="H12" s="14" t="e">
        <f>VLOOKUP(A12,Speer!G:I,2,FALSE)</f>
        <v>#N/A</v>
      </c>
      <c r="I12" t="e">
        <f>VLOOKUP(A12,Weimar!G:I,2,FALSE)</f>
        <v>#N/A</v>
      </c>
      <c r="J12" s="14" t="str">
        <f>VLOOKUP(A12,Zinck!G:H,2,FALSE)</f>
        <v>IV, 7012a, Walter 1524</v>
      </c>
    </row>
    <row r="13" spans="1:10" x14ac:dyDescent="0.25">
      <c r="A13" s="13" t="s">
        <v>71</v>
      </c>
      <c r="B13" s="13" t="s">
        <v>72</v>
      </c>
      <c r="C13" s="13" t="str">
        <f>VLOOKUP(A13,Apel!G:I,2,FALSE)</f>
        <v>IV, 7246, Walter 1524</v>
      </c>
      <c r="D13" s="13"/>
      <c r="E13" t="str">
        <f>VLOOKUP(A13,Hassler!G:I,2,FALSE)</f>
        <v>IV, 7246, Walter 1524</v>
      </c>
      <c r="F13" s="14" t="str">
        <f>VLOOKUP(A13,Kittel!G:I,2,FALSE)</f>
        <v>IV, 7246, Walter 1524</v>
      </c>
      <c r="G13" s="14" t="str">
        <f>VLOOKUP(A13,Rein!G:I,2,FALSE)</f>
        <v>IV, 7246, Walter 1524</v>
      </c>
      <c r="H13" s="14" t="e">
        <f>VLOOKUP(A13,Speer!G:I,2,FALSE)</f>
        <v>#N/A</v>
      </c>
      <c r="I13" t="e">
        <f>VLOOKUP(A13,Weimar!G:I,2,FALSE)</f>
        <v>#N/A</v>
      </c>
      <c r="J13" s="14" t="str">
        <f>VLOOKUP(A13,Zinck!G:H,2,FALSE)</f>
        <v>IV, 7246, Walter 1524</v>
      </c>
    </row>
    <row r="14" spans="1:10" x14ac:dyDescent="0.25">
      <c r="A14" s="13" t="s">
        <v>74</v>
      </c>
      <c r="B14" s="13" t="s">
        <v>75</v>
      </c>
      <c r="C14" s="13" t="str">
        <f>VLOOKUP(A14,Apel!G:I,2,FALSE)</f>
        <v>I, 132, Vulpius 1609</v>
      </c>
      <c r="D14" s="13"/>
      <c r="E14" t="e">
        <f>VLOOKUP(A14,Hassler!G:I,2,FALSE)</f>
        <v>#N/A</v>
      </c>
      <c r="F14" s="14" t="str">
        <f>VLOOKUP(A14,Kittel!G:I,2,FALSE)</f>
        <v>I, 132, Vulpius 1609</v>
      </c>
      <c r="G14" s="14" t="str">
        <f>VLOOKUP(A14,Rein!G:I,2,FALSE)</f>
        <v>I, 132, Vulpius 1609</v>
      </c>
      <c r="H14" s="14" t="e">
        <f>VLOOKUP(A14,Speer!G:I,2,FALSE)</f>
        <v>#N/A</v>
      </c>
      <c r="I14" t="e">
        <f>VLOOKUP(A14,Weimar!G:I,2,FALSE)</f>
        <v>#N/A</v>
      </c>
      <c r="J14" s="14" t="str">
        <f>VLOOKUP(A14,Zinck!G:H,2,FALSE)</f>
        <v>I, 132, Vulpius 1609</v>
      </c>
    </row>
    <row r="15" spans="1:10" x14ac:dyDescent="0.25">
      <c r="A15" s="13" t="s">
        <v>77</v>
      </c>
      <c r="B15" s="13" t="s">
        <v>78</v>
      </c>
      <c r="C15" s="13" t="str">
        <f>VLOOKUP(A15,Apel!G:I,2,FALSE)</f>
        <v>IV, 6283b, Calvisius 1598</v>
      </c>
      <c r="D15" s="13"/>
      <c r="E15" t="str">
        <f>VLOOKUP(A15,Hassler!G:I,2,FALSE)</f>
        <v>IV, 6283b, Calvisius 1598</v>
      </c>
      <c r="F15" s="14" t="str">
        <f>VLOOKUP(A15,Kittel!G:I,2,FALSE)</f>
        <v>IV, 6283b, Calvisius 1598</v>
      </c>
      <c r="G15" s="14" t="str">
        <f>VLOOKUP(A15,Rein!G:I,2,FALSE)</f>
        <v>IV, 6283b, Calvisius 1598</v>
      </c>
      <c r="H15" s="14" t="e">
        <f>VLOOKUP(A15,Speer!G:I,2,FALSE)</f>
        <v>#N/A</v>
      </c>
      <c r="I15" t="e">
        <f>VLOOKUP(A15,Weimar!G:I,2,FALSE)</f>
        <v>#N/A</v>
      </c>
      <c r="J15" s="14" t="str">
        <f>VLOOKUP(A15,Zinck!G:H,2,FALSE)</f>
        <v>IV, 6283b, Calvisius 1598</v>
      </c>
    </row>
    <row r="16" spans="1:10" x14ac:dyDescent="0.25">
      <c r="A16" s="13" t="s">
        <v>80</v>
      </c>
      <c r="B16" s="13" t="s">
        <v>81</v>
      </c>
      <c r="C16" s="13" t="str">
        <f>VLOOKUP(A16,Apel!G:I,2,FALSE)</f>
        <v>III, 6009, Freylinghausen 1704</v>
      </c>
      <c r="D16" s="13"/>
      <c r="E16" t="e">
        <f>VLOOKUP(A16,Hassler!G:I,2,FALSE)</f>
        <v>#N/A</v>
      </c>
      <c r="F16" s="14" t="str">
        <f>VLOOKUP(A16,Kittel!G:I,2,FALSE)</f>
        <v>III, 6009, Freylinghausen 1704</v>
      </c>
      <c r="G16" s="14" t="str">
        <f>VLOOKUP(A16,Rein!G:I,2,FALSE)</f>
        <v>III, 6009, Freylinghausen 1704</v>
      </c>
      <c r="H16" s="14" t="e">
        <f>VLOOKUP(A16,Speer!G:I,2,FALSE)</f>
        <v>#N/A</v>
      </c>
      <c r="I16" t="e">
        <f>VLOOKUP(A16,Weimar!G:I,2,FALSE)</f>
        <v>#N/A</v>
      </c>
      <c r="J16" s="14" t="str">
        <f>VLOOKUP(A16,Zinck!G:H,2,FALSE)</f>
        <v>III, 6009, Freylinghausen 1704</v>
      </c>
    </row>
    <row r="17" spans="1:10" x14ac:dyDescent="0.25">
      <c r="A17" s="13" t="s">
        <v>83</v>
      </c>
      <c r="B17" s="13" t="s">
        <v>84</v>
      </c>
      <c r="C17" s="13" t="str">
        <f>VLOOKUP(A17,Apel!G:I,2,FALSE)</f>
        <v>I, 1951, Erf. Enchiridion 1524</v>
      </c>
      <c r="D17" s="13"/>
      <c r="E17" t="str">
        <f>VLOOKUP(A17,Hassler!G:I,2,FALSE)</f>
        <v>I, 1951, Erf. Enchiridion 1524</v>
      </c>
      <c r="F17" s="14" t="str">
        <f>VLOOKUP(A17,Kittel!G:I,2,FALSE)</f>
        <v>I, 1951, Erf. Enchiridion 1524</v>
      </c>
      <c r="G17" s="14" t="str">
        <f>VLOOKUP(A17,Rein!G:I,2,FALSE)</f>
        <v>I, 1951, Erf. Enchiridion 1524</v>
      </c>
      <c r="H17" s="14" t="e">
        <f>VLOOKUP(A17,Speer!G:I,2,FALSE)</f>
        <v>#N/A</v>
      </c>
      <c r="I17" t="e">
        <f>VLOOKUP(A17,Weimar!G:I,2,FALSE)</f>
        <v>#N/A</v>
      </c>
      <c r="J17" s="14" t="str">
        <f>VLOOKUP(A17,Zinck!G:H,2,FALSE)</f>
        <v>I, 1951, Erf. Enchiridion 1524</v>
      </c>
    </row>
    <row r="18" spans="1:10" x14ac:dyDescent="0.25">
      <c r="A18" s="13" t="s">
        <v>86</v>
      </c>
      <c r="B18" s="13" t="s">
        <v>87</v>
      </c>
      <c r="C18" s="13" t="str">
        <f>VLOOKUP(A18,Apel!G:I,2,FALSE)</f>
        <v>IV, 7549, Klug 1535</v>
      </c>
      <c r="D18" s="13"/>
      <c r="E18" t="str">
        <f>VLOOKUP(A18,Hassler!G:I,2,FALSE)</f>
        <v>IV, 7549, Klug 1535</v>
      </c>
      <c r="F18" s="14" t="str">
        <f>VLOOKUP(A18,Kittel!G:I,2,FALSE)</f>
        <v>IV, 7549, Klug 1535</v>
      </c>
      <c r="G18" s="14" t="str">
        <f>VLOOKUP(A18,Rein!G:I,2,FALSE)</f>
        <v>IV, 7549, Klug 1535</v>
      </c>
      <c r="H18" s="14" t="e">
        <f>VLOOKUP(A18,Speer!G:I,2,FALSE)</f>
        <v>#N/A</v>
      </c>
      <c r="I18" t="e">
        <f>VLOOKUP(A18,Weimar!G:I,2,FALSE)</f>
        <v>#N/A</v>
      </c>
      <c r="J18" s="14" t="str">
        <f>VLOOKUP(A18,Zinck!G:H,2,FALSE)</f>
        <v>IV, 7549, Klug 1535</v>
      </c>
    </row>
    <row r="19" spans="1:10" x14ac:dyDescent="0.25">
      <c r="A19" s="13" t="s">
        <v>89</v>
      </c>
      <c r="B19" s="13" t="s">
        <v>90</v>
      </c>
      <c r="C19" s="13" t="str">
        <f>VLOOKUP(A19,Apel!G:I,2,FALSE)</f>
        <v>IV, 7377d, König 1738</v>
      </c>
      <c r="D19" s="13"/>
      <c r="E19" t="str">
        <f>VLOOKUP(A19,Hassler!G:I,2,FALSE)</f>
        <v>IV, 7377d, König 1738</v>
      </c>
      <c r="F19" s="14" t="str">
        <f>VLOOKUP(A19,Kittel!G:I,2,FALSE)</f>
        <v>IV, 7377d, König 1738</v>
      </c>
      <c r="G19" s="14" t="str">
        <f>VLOOKUP(A19,Rein!G:I,2,FALSE)</f>
        <v>IV, 7377d, König 1738</v>
      </c>
      <c r="H19" s="14" t="e">
        <f>VLOOKUP(A19,Speer!G:I,2,FALSE)</f>
        <v>#N/A</v>
      </c>
      <c r="I19" t="e">
        <f>VLOOKUP(A19,Weimar!G:I,2,FALSE)</f>
        <v>#N/A</v>
      </c>
      <c r="J19" s="14" t="str">
        <f>VLOOKUP(A19,Zinck!G:H,2,FALSE)</f>
        <v>IV, 7377d, König 1738</v>
      </c>
    </row>
    <row r="20" spans="1:10" x14ac:dyDescent="0.25">
      <c r="A20" s="13" t="s">
        <v>92</v>
      </c>
      <c r="B20" s="13" t="s">
        <v>93</v>
      </c>
      <c r="C20" s="13" t="str">
        <f>VLOOKUP(A20,Apel!G:I,2,FALSE)</f>
        <v>IV, 7870, Klug 1535</v>
      </c>
      <c r="D20" s="13"/>
      <c r="E20" t="str">
        <f>VLOOKUP(A20,Hassler!G:I,2,FALSE)</f>
        <v>IV, 7870, Klug 1535</v>
      </c>
      <c r="F20" s="14" t="str">
        <f>VLOOKUP(A20,Kittel!G:I,2,FALSE)</f>
        <v>IV, 7870, Klug 1535</v>
      </c>
      <c r="G20" s="14" t="str">
        <f>VLOOKUP(A20,Rein!G:I,2,FALSE)</f>
        <v>IV, 7870, Klug 1535</v>
      </c>
      <c r="H20" s="14" t="e">
        <f>VLOOKUP(A20,Speer!G:I,2,FALSE)</f>
        <v>#N/A</v>
      </c>
      <c r="I20" t="e">
        <f>VLOOKUP(A20,Weimar!G:I,2,FALSE)</f>
        <v>#N/A</v>
      </c>
      <c r="J20" s="14" t="str">
        <f>VLOOKUP(A20,Zinck!G:H,2,FALSE)</f>
        <v>IV, 7870, Klug 1535</v>
      </c>
    </row>
    <row r="21" spans="1:10" x14ac:dyDescent="0.25">
      <c r="A21" s="13" t="s">
        <v>96</v>
      </c>
      <c r="B21" s="13" t="s">
        <v>97</v>
      </c>
      <c r="C21" s="13" t="str">
        <f>VLOOKUP(A21,Apel!G:I,2,FALSE)</f>
        <v>IV, 7663, Straßburg 1526</v>
      </c>
      <c r="D21" s="13"/>
      <c r="E21" t="str">
        <f>VLOOKUP(A21,Hassler!G:I,2,FALSE)</f>
        <v>IV, 7663, Straßburg 1526</v>
      </c>
      <c r="F21" s="14" t="str">
        <f>VLOOKUP(A21,Kittel!G:I,2,FALSE)</f>
        <v>IV, 7663, Straßburg 1526</v>
      </c>
      <c r="G21" s="14" t="str">
        <f>VLOOKUP(A21,Rein!G:I,2,FALSE)</f>
        <v>IV, 7663, Straßburg 1526</v>
      </c>
      <c r="H21" s="14" t="e">
        <f>VLOOKUP(A21,Speer!G:I,2,FALSE)</f>
        <v>#N/A</v>
      </c>
      <c r="I21" t="e">
        <f>VLOOKUP(A21,Weimar!G:I,2,FALSE)</f>
        <v>#N/A</v>
      </c>
      <c r="J21" s="14" t="str">
        <f>VLOOKUP(A21,Zinck!G:H,2,FALSE)</f>
        <v>IV, 7663, Straßburg 1526</v>
      </c>
    </row>
    <row r="22" spans="1:10" x14ac:dyDescent="0.25">
      <c r="A22" s="13" t="s">
        <v>100</v>
      </c>
      <c r="B22" s="13" t="s">
        <v>101</v>
      </c>
      <c r="C22" s="13" t="str">
        <f>VLOOKUP(A22,Apel!G:I,2,FALSE)</f>
        <v>III, 5851, Walter 1524</v>
      </c>
      <c r="D22" s="13"/>
      <c r="E22" t="str">
        <f>VLOOKUP(A22,Hassler!G:I,2,FALSE)</f>
        <v>III, 5851, Walter 1524</v>
      </c>
      <c r="F22" s="14" t="str">
        <f>VLOOKUP(A22,Kittel!G:I,2,FALSE)</f>
        <v>III, 5851, Walter 1524</v>
      </c>
      <c r="G22" s="14" t="str">
        <f>VLOOKUP(A22,Rein!G:I,2,FALSE)</f>
        <v>III, 5851, Walter 1524</v>
      </c>
      <c r="H22" s="14" t="e">
        <f>VLOOKUP(A22,Speer!G:I,2,FALSE)</f>
        <v>#N/A</v>
      </c>
      <c r="I22" t="e">
        <f>VLOOKUP(A22,Weimar!G:I,2,FALSE)</f>
        <v>#N/A</v>
      </c>
      <c r="J22" s="14" t="str">
        <f>VLOOKUP(A22,Zinck!G:H,2,FALSE)</f>
        <v>III, 5851, Walter 1524</v>
      </c>
    </row>
    <row r="23" spans="1:10" x14ac:dyDescent="0.25">
      <c r="A23" s="13" t="s">
        <v>103</v>
      </c>
      <c r="B23" s="13" t="s">
        <v>104</v>
      </c>
      <c r="C23" s="13" t="str">
        <f>VLOOKUP(A23,Apel!G:I,2,FALSE)</f>
        <v>I, 350b, Babst 1545</v>
      </c>
      <c r="D23" s="13"/>
      <c r="E23" t="str">
        <f>VLOOKUP(A23,Hassler!G:I,2,FALSE)</f>
        <v>I, 350b, Babst 1545</v>
      </c>
      <c r="F23" s="14" t="str">
        <f>VLOOKUP(A23,Kittel!G:I,2,FALSE)</f>
        <v>I, 350b, Babst 1545</v>
      </c>
      <c r="G23" s="14" t="str">
        <f>VLOOKUP(A23,Rein!G:I,2,FALSE)</f>
        <v>I, 350b, Babst 1545</v>
      </c>
      <c r="H23" s="14" t="e">
        <f>VLOOKUP(A23,Speer!G:I,2,FALSE)</f>
        <v>#N/A</v>
      </c>
      <c r="I23" t="e">
        <f>VLOOKUP(A23,Weimar!G:I,2,FALSE)</f>
        <v>#N/A</v>
      </c>
      <c r="J23" s="14" t="str">
        <f>VLOOKUP(A23,Zinck!G:H,2,FALSE)</f>
        <v>I, 350b, Babst 1545</v>
      </c>
    </row>
    <row r="24" spans="1:10" x14ac:dyDescent="0.25">
      <c r="A24" s="13" t="s">
        <v>106</v>
      </c>
      <c r="B24" s="13" t="s">
        <v>107</v>
      </c>
      <c r="C24" s="13" t="str">
        <f>VLOOKUP(A24,Apel!G:I,2,FALSE)</f>
        <v>III, 5741a, Schop 1641</v>
      </c>
      <c r="D24" s="13"/>
      <c r="E24" t="e">
        <f>VLOOKUP(A24,Hassler!G:I,2,FALSE)</f>
        <v>#N/A</v>
      </c>
      <c r="F24" s="14" t="str">
        <f>VLOOKUP(A24,Kittel!G:I,2,FALSE)</f>
        <v>III, 5741a, Schop 1641</v>
      </c>
      <c r="G24" s="14" t="str">
        <f>VLOOKUP(A24,Rein!G:I,2,FALSE)</f>
        <v>III, 5741a, Schop 1641</v>
      </c>
      <c r="H24" s="14" t="e">
        <f>VLOOKUP(A24,Speer!G:I,2,FALSE)</f>
        <v>#N/A</v>
      </c>
      <c r="I24" t="e">
        <f>VLOOKUP(A24,Weimar!G:I,2,FALSE)</f>
        <v>#N/A</v>
      </c>
      <c r="J24" s="14" t="str">
        <f>VLOOKUP(A24,Zinck!G:H,2,FALSE)</f>
        <v>III, 5741a, Schop 1641</v>
      </c>
    </row>
    <row r="25" spans="1:10" x14ac:dyDescent="0.25">
      <c r="A25" s="13" t="s">
        <v>109</v>
      </c>
      <c r="B25" s="13" t="s">
        <v>110</v>
      </c>
      <c r="C25" s="13" t="str">
        <f>VLOOKUP(A25,Apel!G:I,2,FALSE)</f>
        <v>I, 1743, N. Hermann 1560</v>
      </c>
      <c r="D25" s="13"/>
      <c r="E25" t="e">
        <f>VLOOKUP(A25,Hassler!G:I,2,FALSE)</f>
        <v>#N/A</v>
      </c>
      <c r="F25" s="14" t="str">
        <f>VLOOKUP(A25,Kittel!G:I,2,FALSE)</f>
        <v>I, 1743, N. Hermann 1560</v>
      </c>
      <c r="G25" s="14" t="str">
        <f>VLOOKUP(A25,Rein!G:I,2,FALSE)</f>
        <v>I, 1743, N. Hermann 1560</v>
      </c>
      <c r="H25" s="14" t="e">
        <f>VLOOKUP(A25,Speer!G:I,2,FALSE)</f>
        <v>#N/A</v>
      </c>
      <c r="I25" t="e">
        <f>VLOOKUP(A25,Weimar!G:I,2,FALSE)</f>
        <v>#N/A</v>
      </c>
      <c r="J25" s="14" t="str">
        <f>VLOOKUP(A25,Zinck!G:H,2,FALSE)</f>
        <v>I, 1743, N. Hermann 1560</v>
      </c>
    </row>
    <row r="26" spans="1:10" x14ac:dyDescent="0.25">
      <c r="A26" s="13" t="s">
        <v>112</v>
      </c>
      <c r="B26" s="13" t="s">
        <v>113</v>
      </c>
      <c r="C26" s="13" t="str">
        <f>VLOOKUP(A26,Apel!G:I,2,FALSE)</f>
        <v>III, 4430, 1524</v>
      </c>
      <c r="D26" s="13"/>
      <c r="E26" t="str">
        <f>VLOOKUP(A26,Hassler!G:I,2,FALSE)</f>
        <v>III, 4430, 1524</v>
      </c>
      <c r="F26" s="14" t="str">
        <f>VLOOKUP(A26,Kittel!G:I,2,FALSE)</f>
        <v>III, 4430, 1524</v>
      </c>
      <c r="G26" s="14" t="str">
        <f>VLOOKUP(A26,Rein!G:I,2,FALSE)</f>
        <v>III, 4430, 1524</v>
      </c>
      <c r="H26" s="14" t="e">
        <f>VLOOKUP(A26,Speer!G:I,2,FALSE)</f>
        <v>#N/A</v>
      </c>
      <c r="I26" t="e">
        <f>VLOOKUP(A26,Weimar!G:I,2,FALSE)</f>
        <v>#N/A</v>
      </c>
      <c r="J26" s="14" t="str">
        <f>VLOOKUP(A26,Zinck!G:H,2,FALSE)</f>
        <v>III, 4430, 1524</v>
      </c>
    </row>
    <row r="27" spans="1:10" x14ac:dyDescent="0.25">
      <c r="A27" s="13" t="s">
        <v>115</v>
      </c>
      <c r="B27" s="13" t="s">
        <v>116</v>
      </c>
      <c r="C27" s="13" t="str">
        <f>VLOOKUP(A27,Apel!G:I,2,FALSE)</f>
        <v>III, 4429a, Klug 1535</v>
      </c>
      <c r="D27" s="13"/>
      <c r="E27" t="e">
        <f>VLOOKUP(A27,Hassler!G:I,2,FALSE)</f>
        <v>#N/A</v>
      </c>
      <c r="F27" s="14" t="str">
        <f>VLOOKUP(A27,Kittel!G:I,2,FALSE)</f>
        <v>III, 4429a, Klug 1535</v>
      </c>
      <c r="G27" s="14" t="str">
        <f>VLOOKUP(A27,Rein!G:I,2,FALSE)</f>
        <v>III, 4429a, Klug 1535</v>
      </c>
      <c r="H27" s="14" t="e">
        <f>VLOOKUP(A27,Speer!G:I,2,FALSE)</f>
        <v>#N/A</v>
      </c>
      <c r="I27" t="e">
        <f>VLOOKUP(A27,Weimar!G:I,2,FALSE)</f>
        <v>#N/A</v>
      </c>
      <c r="J27" s="14" t="str">
        <f>VLOOKUP(A27,Zinck!G:H,2,FALSE)</f>
        <v>III, 4429a, Klug 1535</v>
      </c>
    </row>
    <row r="28" spans="1:10" x14ac:dyDescent="0.25">
      <c r="A28" s="13" t="s">
        <v>118</v>
      </c>
      <c r="B28" s="13" t="s">
        <v>119</v>
      </c>
      <c r="C28" s="13" t="str">
        <f>VLOOKUP(A28,Apel!G:I,2,FALSE)</f>
        <v>III, 4436, Walter 1524</v>
      </c>
      <c r="D28" s="13"/>
      <c r="E28" t="str">
        <f>VLOOKUP(A28,Hassler!G:I,2,FALSE)</f>
        <v>III, 4436, Walter 1524</v>
      </c>
      <c r="F28" s="14" t="str">
        <f>VLOOKUP(A28,Kittel!G:I,2,FALSE)</f>
        <v>III, 4436, Walter 1524</v>
      </c>
      <c r="G28" s="14" t="str">
        <f>VLOOKUP(A28,Rein!G:I,2,FALSE)</f>
        <v>III, 4436, Walter 1524</v>
      </c>
      <c r="H28" s="14" t="e">
        <f>VLOOKUP(A28,Speer!G:I,2,FALSE)</f>
        <v>#N/A</v>
      </c>
      <c r="I28" t="e">
        <f>VLOOKUP(A28,Weimar!G:I,2,FALSE)</f>
        <v>#N/A</v>
      </c>
      <c r="J28" s="14" t="str">
        <f>VLOOKUP(A28,Zinck!G:H,2,FALSE)</f>
        <v>III, 4436, Walter 1524</v>
      </c>
    </row>
    <row r="29" spans="1:10" x14ac:dyDescent="0.25">
      <c r="A29" s="13" t="s">
        <v>121</v>
      </c>
      <c r="B29" s="13" t="s">
        <v>122</v>
      </c>
      <c r="C29" s="13" t="e">
        <f>VLOOKUP(A29,Apel!G:I,2,FALSE)</f>
        <v>#N/A</v>
      </c>
      <c r="D29" s="13"/>
      <c r="E29" t="str">
        <f>VLOOKUP(A29,Hassler!G:I,2,FALSE)</f>
        <v>IV, 7247, Straßburg 1525</v>
      </c>
      <c r="F29" s="14" t="str">
        <f>VLOOKUP(A29,Kittel!G:I,2,FALSE)</f>
        <v>IV, 7247, Straßburg 1525</v>
      </c>
      <c r="G29" s="14" t="str">
        <f>VLOOKUP(A29,Rein!G:I,2,FALSE)</f>
        <v>IV, 7247, Straßburg 1525</v>
      </c>
      <c r="H29" s="14" t="e">
        <f>VLOOKUP(A29,Speer!G:I,2,FALSE)</f>
        <v>#N/A</v>
      </c>
      <c r="I29" t="e">
        <f>VLOOKUP(A29,Weimar!G:I,2,FALSE)</f>
        <v>#N/A</v>
      </c>
      <c r="J29" s="14" t="str">
        <f>VLOOKUP(A29,Zinck!G:H,2,FALSE)</f>
        <v>IV, 7247, Straßburg 1525</v>
      </c>
    </row>
    <row r="30" spans="1:10" x14ac:dyDescent="0.25">
      <c r="A30" s="13" t="s">
        <v>124</v>
      </c>
      <c r="B30" s="13" t="s">
        <v>125</v>
      </c>
      <c r="C30" s="13" t="str">
        <f>VLOOKUP(A30,Apel!G:I,2,FALSE)</f>
        <v>IV, 6543, Görlitz 1613</v>
      </c>
      <c r="D30" s="13"/>
      <c r="E30" t="e">
        <f>VLOOKUP(A30,Hassler!G:I,2,FALSE)</f>
        <v>#N/A</v>
      </c>
      <c r="F30" s="14" t="str">
        <f>VLOOKUP(A30,Kittel!G:I,2,FALSE)</f>
        <v>IV, 6543, Görlitz 1613</v>
      </c>
      <c r="G30" s="14" t="str">
        <f>VLOOKUP(A30,Rein!G:I,2,FALSE)</f>
        <v>IV, 6543, Görlitz 1613</v>
      </c>
      <c r="H30" s="14" t="e">
        <f>VLOOKUP(A30,Speer!G:I,2,FALSE)</f>
        <v>#N/A</v>
      </c>
      <c r="I30" t="e">
        <f>VLOOKUP(A30,Weimar!G:I,2,FALSE)</f>
        <v>#N/A</v>
      </c>
      <c r="J30" s="14" t="str">
        <f>VLOOKUP(A30,Zinck!G:H,2,FALSE)</f>
        <v>IV, 6543, Görlitz 1613</v>
      </c>
    </row>
    <row r="31" spans="1:10" x14ac:dyDescent="0.25">
      <c r="A31" s="13" t="s">
        <v>127</v>
      </c>
      <c r="B31" s="13" t="s">
        <v>128</v>
      </c>
      <c r="C31" s="13" t="str">
        <f>VLOOKUP(A31,Apel!G:I,2,FALSE)</f>
        <v>I, 1947, Walter 1524</v>
      </c>
      <c r="D31" s="13"/>
      <c r="E31" t="str">
        <f>VLOOKUP(A31,Hassler!G:I,2,FALSE)</f>
        <v>I, 1947, Walter 1524</v>
      </c>
      <c r="F31" s="14" t="str">
        <f>VLOOKUP(A31,Kittel!G:I,2,FALSE)</f>
        <v>I, 1947, Walter 1524</v>
      </c>
      <c r="G31" s="14" t="str">
        <f>VLOOKUP(A31,Rein!G:I,2,FALSE)</f>
        <v>I, 1947, Walter 1524</v>
      </c>
      <c r="H31" s="14" t="e">
        <f>VLOOKUP(A31,Speer!G:I,2,FALSE)</f>
        <v>#N/A</v>
      </c>
      <c r="I31" t="e">
        <f>VLOOKUP(A31,Weimar!G:I,2,FALSE)</f>
        <v>#N/A</v>
      </c>
      <c r="J31" s="14" t="str">
        <f>VLOOKUP(A31,Zinck!G:H,2,FALSE)</f>
        <v>I, 1947, Walter 1524</v>
      </c>
    </row>
    <row r="32" spans="1:10" x14ac:dyDescent="0.25">
      <c r="A32" s="13" t="s">
        <v>130</v>
      </c>
      <c r="B32" s="13" t="s">
        <v>131</v>
      </c>
      <c r="C32" s="13" t="str">
        <f>VLOOKUP(A32,Apel!G:I,2,FALSE)</f>
        <v>V, 8507, Walter 1524</v>
      </c>
      <c r="D32" s="13"/>
      <c r="E32" t="str">
        <f>VLOOKUP(A32,Hassler!G:I,2,FALSE)</f>
        <v>V, 8507, Walter 1524</v>
      </c>
      <c r="F32" s="14" t="str">
        <f>VLOOKUP(A32,Kittel!G:I,2,FALSE)</f>
        <v>V, 8507, Walter 1524</v>
      </c>
      <c r="G32" s="14" t="str">
        <f>VLOOKUP(A32,Rein!G:I,2,FALSE)</f>
        <v>V, 8507, Walter 1524</v>
      </c>
      <c r="H32" s="14" t="e">
        <f>VLOOKUP(A32,Speer!G:I,2,FALSE)</f>
        <v>#N/A</v>
      </c>
      <c r="I32" t="e">
        <f>VLOOKUP(A32,Weimar!G:I,2,FALSE)</f>
        <v>#N/A</v>
      </c>
      <c r="J32" s="14" t="str">
        <f>VLOOKUP(A32,Zinck!G:H,2,FALSE)</f>
        <v>V, 8507, Walter 1524</v>
      </c>
    </row>
    <row r="33" spans="1:10" x14ac:dyDescent="0.25">
      <c r="A33" s="13" t="s">
        <v>133</v>
      </c>
      <c r="B33" s="13" t="s">
        <v>134</v>
      </c>
      <c r="C33" s="13" t="str">
        <f>VLOOKUP(A33,Apel!G:I,2,FALSE)</f>
        <v>II, 3614a, H. Albert 1642</v>
      </c>
      <c r="D33" s="13"/>
      <c r="E33" t="e">
        <f>VLOOKUP(A33,Hassler!G:I,2,FALSE)</f>
        <v>#N/A</v>
      </c>
      <c r="F33" s="14" t="str">
        <f>VLOOKUP(A33,Kittel!G:I,2,FALSE)</f>
        <v>II, 3614a, H. Albert 1642</v>
      </c>
      <c r="G33" s="14" t="str">
        <f>VLOOKUP(A33,Rein!G:I,2,FALSE)</f>
        <v>II, 3614a, H. Albert 1642</v>
      </c>
      <c r="H33" s="14" t="e">
        <f>VLOOKUP(A33,Speer!G:I,2,FALSE)</f>
        <v>#N/A</v>
      </c>
      <c r="I33" t="e">
        <f>VLOOKUP(A33,Weimar!G:I,2,FALSE)</f>
        <v>#N/A</v>
      </c>
      <c r="J33" s="14" t="str">
        <f>VLOOKUP(A33,Zinck!G:H,2,FALSE)</f>
        <v>II, 3614a, H. Albert 1642</v>
      </c>
    </row>
    <row r="34" spans="1:10" x14ac:dyDescent="0.25">
      <c r="A34" s="13" t="s">
        <v>136</v>
      </c>
      <c r="B34" s="13" t="s">
        <v>137</v>
      </c>
      <c r="C34" s="13" t="str">
        <f>VLOOKUP(A34,Apel!G:I,2,FALSE)</f>
        <v>III, 4297a, Enchiridion 1524</v>
      </c>
      <c r="D34" s="13"/>
      <c r="E34" t="str">
        <f>VLOOKUP(A34,Hassler!G:I,2,FALSE)</f>
        <v>III, 4297a, Enchiridion 1524</v>
      </c>
      <c r="F34" s="14" t="str">
        <f>VLOOKUP(A34,Kittel!G:I,2,FALSE)</f>
        <v>III, 4297a, Enchiridion 1524</v>
      </c>
      <c r="G34" s="14" t="str">
        <f>VLOOKUP(A34,Rein!G:I,2,FALSE)</f>
        <v>III, 4297a, Enchiridion 1524</v>
      </c>
      <c r="H34" s="14" t="e">
        <f>VLOOKUP(A34,Speer!G:I,2,FALSE)</f>
        <v>#N/A</v>
      </c>
      <c r="I34" t="e">
        <f>VLOOKUP(A34,Weimar!G:I,2,FALSE)</f>
        <v>#N/A</v>
      </c>
      <c r="J34" s="14" t="str">
        <f>VLOOKUP(A34,Zinck!G:H,2,FALSE)</f>
        <v>III, 4297a, Enchiridion 1524</v>
      </c>
    </row>
    <row r="35" spans="1:10" x14ac:dyDescent="0.25">
      <c r="A35" s="13" t="s">
        <v>139</v>
      </c>
      <c r="B35" s="13" t="s">
        <v>140</v>
      </c>
      <c r="C35" s="13" t="str">
        <f>VLOOKUP(A35,Apel!G:I,2,FALSE)</f>
        <v>V, 8652, Babst 1545</v>
      </c>
      <c r="D35" s="13"/>
      <c r="E35" t="str">
        <f>VLOOKUP(A35,Hassler!G:I,2,FALSE)</f>
        <v>V, 8652, Babst 1545</v>
      </c>
      <c r="F35" s="14" t="str">
        <f>VLOOKUP(A35,Kittel!G:I,2,FALSE)</f>
        <v>V, 8652, Babst 1545</v>
      </c>
      <c r="G35" s="14" t="str">
        <f>VLOOKUP(A35,Rein!G:I,2,FALSE)</f>
        <v>V, 8652, Babst 1545</v>
      </c>
      <c r="H35" s="14" t="e">
        <f>VLOOKUP(A35,Speer!G:I,2,FALSE)</f>
        <v>#N/A</v>
      </c>
      <c r="I35" t="e">
        <f>VLOOKUP(A35,Weimar!G:I,2,FALSE)</f>
        <v>#N/A</v>
      </c>
      <c r="J35" s="14" t="str">
        <f>VLOOKUP(A35,Zinck!G:H,2,FALSE)</f>
        <v>V, 8652, Babst 1545</v>
      </c>
    </row>
    <row r="36" spans="1:10" x14ac:dyDescent="0.25">
      <c r="A36" s="13" t="s">
        <v>142</v>
      </c>
      <c r="B36" s="13" t="s">
        <v>143</v>
      </c>
      <c r="C36" s="13" t="str">
        <f>VLOOKUP(A36,Apel!G:I,2,FALSE)</f>
        <v>I, 624, Görlitz 1648</v>
      </c>
      <c r="D36" s="13"/>
      <c r="E36" t="e">
        <f>VLOOKUP(A36,Hassler!G:I,2,FALSE)</f>
        <v>#N/A</v>
      </c>
      <c r="F36" s="14" t="str">
        <f>VLOOKUP(A36,Kittel!G:I,2,FALSE)</f>
        <v>I, 624, Görlitz 1648</v>
      </c>
      <c r="G36" s="14" t="str">
        <f>VLOOKUP(A36,Rein!G:I,2,FALSE)</f>
        <v>I, 624, Görlitz 1648</v>
      </c>
      <c r="H36" s="14" t="e">
        <f>VLOOKUP(A36,Speer!G:I,2,FALSE)</f>
        <v>#N/A</v>
      </c>
      <c r="I36" t="e">
        <f>VLOOKUP(A36,Weimar!G:I,2,FALSE)</f>
        <v>#N/A</v>
      </c>
      <c r="J36" s="14" t="str">
        <f>VLOOKUP(A36,Zinck!G:H,2,FALSE)</f>
        <v>I, 624, Görlitz 1648</v>
      </c>
    </row>
    <row r="37" spans="1:10" x14ac:dyDescent="0.25">
      <c r="A37" s="13" t="s">
        <v>145</v>
      </c>
      <c r="B37" s="13" t="s">
        <v>146</v>
      </c>
      <c r="C37" s="13" t="str">
        <f>VLOOKUP(A37,Apel!G:I,2,FALSE)</f>
        <v>I, 533b, Dresden 1656</v>
      </c>
      <c r="D37" s="13"/>
      <c r="E37" t="e">
        <f>VLOOKUP(A37,Hassler!G:I,2,FALSE)</f>
        <v>#N/A</v>
      </c>
      <c r="F37" s="14" t="str">
        <f>VLOOKUP(A37,Kittel!G:I,2,FALSE)</f>
        <v>I, 533b, Dresden 1656</v>
      </c>
      <c r="G37" s="14" t="str">
        <f>VLOOKUP(A37,Rein!G:I,2,FALSE)</f>
        <v>I, 533b, Dresden 1656</v>
      </c>
      <c r="H37" s="14" t="e">
        <f>VLOOKUP(A37,Speer!G:I,2,FALSE)</f>
        <v>#N/A</v>
      </c>
      <c r="I37" t="e">
        <f>VLOOKUP(A37,Weimar!G:I,2,FALSE)</f>
        <v>#N/A</v>
      </c>
      <c r="J37" s="14" t="str">
        <f>VLOOKUP(A37,Zinck!G:H,2,FALSE)</f>
        <v>I, 533b, Dresden 1656</v>
      </c>
    </row>
    <row r="38" spans="1:10" x14ac:dyDescent="0.25">
      <c r="A38" s="13" t="s">
        <v>148</v>
      </c>
      <c r="B38" s="13" t="s">
        <v>149</v>
      </c>
      <c r="C38" s="13" t="str">
        <f>VLOOKUP(A38,Apel!G:I,2,FALSE)</f>
        <v>III, 4489, Scheidt 1650</v>
      </c>
      <c r="D38" s="13"/>
      <c r="E38" t="e">
        <f>VLOOKUP(A38,Hassler!G:I,2,FALSE)</f>
        <v>#N/A</v>
      </c>
      <c r="F38" s="14" t="str">
        <f>VLOOKUP(A38,Kittel!G:I,2,FALSE)</f>
        <v>III, 4489, Scheidt 1650</v>
      </c>
      <c r="G38" s="14" t="str">
        <f>VLOOKUP(A38,Rein!G:I,2,FALSE)</f>
        <v>III, 4489, Scheidt 1650</v>
      </c>
      <c r="H38" s="14" t="e">
        <f>VLOOKUP(A38,Speer!G:I,2,FALSE)</f>
        <v>#N/A</v>
      </c>
      <c r="I38" t="e">
        <f>VLOOKUP(A38,Weimar!G:I,2,FALSE)</f>
        <v>#N/A</v>
      </c>
      <c r="J38" s="14" t="str">
        <f>VLOOKUP(A38,Zinck!G:H,2,FALSE)</f>
        <v>III, 4489, Scheidt 1650</v>
      </c>
    </row>
    <row r="39" spans="1:10" x14ac:dyDescent="0.25">
      <c r="A39" s="13" t="s">
        <v>151</v>
      </c>
      <c r="B39" s="13" t="s">
        <v>152</v>
      </c>
      <c r="C39" s="13" t="str">
        <f>VLOOKUP(A39,Apel!G:I,2,FALSE)</f>
        <v>V, 8326, P. Reinigius 1587</v>
      </c>
      <c r="D39" s="13"/>
      <c r="E39" t="e">
        <f>VLOOKUP(A39,Hassler!G:I,2,FALSE)</f>
        <v>#N/A</v>
      </c>
      <c r="F39" s="14" t="str">
        <f>VLOOKUP(A39,Kittel!G:I,2,FALSE)</f>
        <v>V, 8326, P. Reinigius 1587</v>
      </c>
      <c r="G39" s="14" t="str">
        <f>VLOOKUP(A39,Rein!G:I,2,FALSE)</f>
        <v>V, 8326, P. Reinigius 1587</v>
      </c>
      <c r="H39" s="14" t="e">
        <f>VLOOKUP(A39,Speer!G:I,2,FALSE)</f>
        <v>#N/A</v>
      </c>
      <c r="I39" t="e">
        <f>VLOOKUP(A39,Weimar!G:I,2,FALSE)</f>
        <v>#N/A</v>
      </c>
      <c r="J39" s="14" t="str">
        <f>VLOOKUP(A39,Zinck!G:H,2,FALSE)</f>
        <v>V, 8326, P. Reinigius 1587</v>
      </c>
    </row>
    <row r="40" spans="1:10" x14ac:dyDescent="0.25">
      <c r="A40" s="13" t="s">
        <v>154</v>
      </c>
      <c r="B40" s="13" t="s">
        <v>155</v>
      </c>
      <c r="C40" s="13" t="str">
        <f>VLOOKUP(A40,Apel!G:I,2,FALSE)</f>
        <v>I, 247b, Praetorius 1610</v>
      </c>
      <c r="D40" s="13"/>
      <c r="E40" t="e">
        <f>VLOOKUP(A40,Hassler!G:I,2,FALSE)</f>
        <v>#N/A</v>
      </c>
      <c r="F40" s="14" t="str">
        <f>VLOOKUP(A40,Kittel!G:I,2,FALSE)</f>
        <v>I, 247b, Praetorius 1610</v>
      </c>
      <c r="G40" s="14" t="str">
        <f>VLOOKUP(A40,Rein!G:I,2,FALSE)</f>
        <v>I, 247b, Praetorius 1610</v>
      </c>
      <c r="H40" s="14" t="e">
        <f>VLOOKUP(A40,Speer!G:I,2,FALSE)</f>
        <v>#N/A</v>
      </c>
      <c r="I40" t="e">
        <f>VLOOKUP(A40,Weimar!G:I,2,FALSE)</f>
        <v>#N/A</v>
      </c>
      <c r="J40" s="14" t="str">
        <f>VLOOKUP(A40,Zinck!G:H,2,FALSE)</f>
        <v>I, 247b, Praetorius 1610</v>
      </c>
    </row>
    <row r="41" spans="1:10" x14ac:dyDescent="0.25">
      <c r="A41" s="13" t="s">
        <v>157</v>
      </c>
      <c r="B41" s="13" t="s">
        <v>158</v>
      </c>
      <c r="C41" s="13" t="str">
        <f>VLOOKUP(A41,Apel!G:I,2,FALSE)</f>
        <v>I, 1678, Rhau 1589</v>
      </c>
      <c r="D41" s="13"/>
      <c r="E41" t="e">
        <f>VLOOKUP(A41,Hassler!G:I,2,FALSE)</f>
        <v>#N/A</v>
      </c>
      <c r="F41" s="14" t="str">
        <f>VLOOKUP(A41,Kittel!G:I,2,FALSE)</f>
        <v>I, 1678, Rhau 1589</v>
      </c>
      <c r="G41" s="14" t="str">
        <f>VLOOKUP(A41,Rein!G:I,2,FALSE)</f>
        <v>I, 1678, Rhau 1589</v>
      </c>
      <c r="H41" s="14" t="e">
        <f>VLOOKUP(A41,Speer!G:I,2,FALSE)</f>
        <v>#N/A</v>
      </c>
      <c r="I41" t="e">
        <f>VLOOKUP(A41,Weimar!G:I,2,FALSE)</f>
        <v>#N/A</v>
      </c>
      <c r="J41" s="14" t="str">
        <f>VLOOKUP(A41,Zinck!G:H,2,FALSE)</f>
        <v>I, 1678, Rhau 1589</v>
      </c>
    </row>
    <row r="42" spans="1:10" x14ac:dyDescent="0.25">
      <c r="A42" s="13" t="s">
        <v>160</v>
      </c>
      <c r="B42" s="13" t="s">
        <v>161</v>
      </c>
      <c r="C42" s="13" t="str">
        <f>VLOOKUP(A42,Apel!G:I,2,FALSE)</f>
        <v>IV, 7400, Klug 1535</v>
      </c>
      <c r="D42" s="13"/>
      <c r="E42" t="str">
        <f>VLOOKUP(A42,Hassler!G:I,2,FALSE)</f>
        <v>IV, 7400, Klug 1535</v>
      </c>
      <c r="F42" s="14" t="str">
        <f>VLOOKUP(A42,Kittel!G:I,2,FALSE)</f>
        <v>IV, 7400, Klug 1535</v>
      </c>
      <c r="G42" s="14" t="str">
        <f>VLOOKUP(A42,Rein!G:I,2,FALSE)</f>
        <v>IV, 7400, Klug 1535</v>
      </c>
      <c r="H42" s="14" t="e">
        <f>VLOOKUP(A42,Speer!G:I,2,FALSE)</f>
        <v>#N/A</v>
      </c>
      <c r="I42" t="e">
        <f>VLOOKUP(A42,Weimar!G:I,2,FALSE)</f>
        <v>#N/A</v>
      </c>
      <c r="J42" s="14" t="str">
        <f>VLOOKUP(A42,Zinck!G:H,2,FALSE)</f>
        <v>IV, 7400, Klug 1535</v>
      </c>
    </row>
    <row r="43" spans="1:10" x14ac:dyDescent="0.25">
      <c r="A43" s="13" t="s">
        <v>163</v>
      </c>
      <c r="B43" s="13" t="s">
        <v>164</v>
      </c>
      <c r="C43" s="13" t="str">
        <f>VLOOKUP(A43,Apel!G:I,2,FALSE)</f>
        <v>II, 2459, Straßburg 1560</v>
      </c>
      <c r="D43" s="13"/>
      <c r="E43" t="str">
        <f>VLOOKUP(A43,Hassler!G:I,2,FALSE)</f>
        <v>II, 2459, Straßburg 1560</v>
      </c>
      <c r="F43" s="14" t="str">
        <f>VLOOKUP(A43,Kittel!G:I,2,FALSE)</f>
        <v>II, 2459, Straßburg 1560</v>
      </c>
      <c r="G43" s="14" t="str">
        <f>VLOOKUP(A43,Rein!G:I,2,FALSE)</f>
        <v>II, 2459, Straßburg 1560</v>
      </c>
      <c r="H43" s="14" t="e">
        <f>VLOOKUP(A43,Speer!G:I,2,FALSE)</f>
        <v>#N/A</v>
      </c>
      <c r="I43" t="e">
        <f>VLOOKUP(A43,Weimar!G:I,2,FALSE)</f>
        <v>#N/A</v>
      </c>
      <c r="J43" s="14" t="str">
        <f>VLOOKUP(A43,Zinck!G:H,2,FALSE)</f>
        <v>II, 2459, Straßburg 1560</v>
      </c>
    </row>
    <row r="44" spans="1:10" x14ac:dyDescent="0.25">
      <c r="A44" s="13" t="s">
        <v>166</v>
      </c>
      <c r="B44" s="13" t="s">
        <v>167</v>
      </c>
      <c r="C44" s="13" t="str">
        <f>VLOOKUP(A44,Apel!G:I,2,FALSE)</f>
        <v>IV, 8032, Crüger 1653</v>
      </c>
      <c r="D44" s="13"/>
      <c r="E44" t="e">
        <f>VLOOKUP(A44,Hassler!G:I,2,FALSE)</f>
        <v>#N/A</v>
      </c>
      <c r="F44" s="14" t="str">
        <f>VLOOKUP(A44,Kittel!G:I,2,FALSE)</f>
        <v>IV, 8032, Crüger 1653</v>
      </c>
      <c r="G44" s="14" t="str">
        <f>VLOOKUP(A44,Rein!G:I,2,FALSE)</f>
        <v>IV, 8032, Crüger 1653</v>
      </c>
      <c r="H44" s="14" t="e">
        <f>VLOOKUP(A44,Speer!G:I,2,FALSE)</f>
        <v>#N/A</v>
      </c>
      <c r="I44" t="e">
        <f>VLOOKUP(A44,Weimar!G:I,2,FALSE)</f>
        <v>#N/A</v>
      </c>
      <c r="J44" s="14" t="str">
        <f>VLOOKUP(A44,Zinck!G:H,2,FALSE)</f>
        <v>IV, 8032, Crüger 1653</v>
      </c>
    </row>
    <row r="45" spans="1:10" x14ac:dyDescent="0.25">
      <c r="A45" s="13" t="s">
        <v>169</v>
      </c>
      <c r="B45" s="13" t="s">
        <v>170</v>
      </c>
      <c r="C45" s="13" t="str">
        <f>VLOOKUP(A45,Apel!G:I,2,FALSE)</f>
        <v>I, 1978, Klug 1535</v>
      </c>
      <c r="D45" s="13"/>
      <c r="E45" t="str">
        <f>VLOOKUP(A45,Hassler!G:I,2,FALSE)</f>
        <v>I, 1978, Klug 1535</v>
      </c>
      <c r="F45" s="14" t="str">
        <f>VLOOKUP(A45,Kittel!G:I,2,FALSE)</f>
        <v>I, 1978, Klug 1535</v>
      </c>
      <c r="G45" s="14" t="str">
        <f>VLOOKUP(A45,Rein!G:I,2,FALSE)</f>
        <v>I, 1978, Klug 1535</v>
      </c>
      <c r="H45" s="14" t="e">
        <f>VLOOKUP(A45,Speer!G:I,2,FALSE)</f>
        <v>#N/A</v>
      </c>
      <c r="I45" t="e">
        <f>VLOOKUP(A45,Weimar!G:I,2,FALSE)</f>
        <v>#N/A</v>
      </c>
      <c r="J45" s="14" t="str">
        <f>VLOOKUP(A45,Zinck!G:H,2,FALSE)</f>
        <v>I, 1978, Klug 1535</v>
      </c>
    </row>
    <row r="46" spans="1:10" x14ac:dyDescent="0.25">
      <c r="A46" s="13" t="s">
        <v>172</v>
      </c>
      <c r="B46" s="13" t="s">
        <v>173</v>
      </c>
      <c r="C46" s="13" t="str">
        <f>VLOOKUP(A46,Apel!G:I,2,FALSE)</f>
        <v>IV, 7445, Erf. Enchiridion 1524</v>
      </c>
      <c r="D46" s="13"/>
      <c r="E46" t="str">
        <f>VLOOKUP(A46,Hassler!G:I,2,FALSE)</f>
        <v>IV, 7445, Erf. Enchiridion 1524</v>
      </c>
      <c r="F46" s="14" t="str">
        <f>VLOOKUP(A46,Kittel!G:I,2,FALSE)</f>
        <v>IV, 7445, Erf. Enchiridion 1524</v>
      </c>
      <c r="G46" s="14" t="str">
        <f>VLOOKUP(A46,Rein!G:I,2,FALSE)</f>
        <v>IV, 7445, Erf. Enchiridion 1524</v>
      </c>
      <c r="H46" s="14" t="e">
        <f>VLOOKUP(A46,Speer!G:I,2,FALSE)</f>
        <v>#N/A</v>
      </c>
      <c r="I46" t="e">
        <f>VLOOKUP(A46,Weimar!G:I,2,FALSE)</f>
        <v>#N/A</v>
      </c>
      <c r="J46" s="14" t="str">
        <f>VLOOKUP(A46,Zinck!G:H,2,FALSE)</f>
        <v>IV, 7445, Erf. Enchiridion 1524</v>
      </c>
    </row>
    <row r="47" spans="1:10" x14ac:dyDescent="0.25">
      <c r="A47" s="13" t="s">
        <v>175</v>
      </c>
      <c r="B47" s="13" t="s">
        <v>176</v>
      </c>
      <c r="C47" s="13" t="str">
        <f>VLOOKUP(A47,Apel!G:I,2,FALSE)</f>
        <v>II, 2496c, Nürnberg 1535</v>
      </c>
      <c r="D47" s="13"/>
      <c r="E47" t="str">
        <f>VLOOKUP(A47,Hassler!G:I,2,FALSE)</f>
        <v>II, 2496c, Nürnberg 1535</v>
      </c>
      <c r="F47" s="14" t="str">
        <f>VLOOKUP(A47,Kittel!G:I,2,FALSE)</f>
        <v>II, 2496c, Nürnberg 1535</v>
      </c>
      <c r="G47" s="14" t="str">
        <f>VLOOKUP(A47,Rein!G:I,2,FALSE)</f>
        <v>II, 2496c, Nürnberg 1535</v>
      </c>
      <c r="H47" s="14" t="e">
        <f>VLOOKUP(A47,Speer!G:I,2,FALSE)</f>
        <v>#N/A</v>
      </c>
      <c r="I47" t="e">
        <f>VLOOKUP(A47,Weimar!G:I,2,FALSE)</f>
        <v>#N/A</v>
      </c>
      <c r="J47" s="14" t="str">
        <f>VLOOKUP(A47,Zinck!G:H,2,FALSE)</f>
        <v>II, 2496c, Nürnberg 1535</v>
      </c>
    </row>
    <row r="48" spans="1:10" x14ac:dyDescent="0.25">
      <c r="A48" s="13" t="s">
        <v>179</v>
      </c>
      <c r="B48" s="13" t="s">
        <v>180</v>
      </c>
      <c r="C48" s="13" t="str">
        <f>VLOOKUP(A48,Apel!G:I,2,FALSE)</f>
        <v>II, 3498b, Darmstadt 1687</v>
      </c>
      <c r="D48" s="13"/>
      <c r="E48" t="e">
        <f>VLOOKUP(A48,Hassler!G:I,2,FALSE)</f>
        <v>#N/A</v>
      </c>
      <c r="F48" s="14" t="str">
        <f>VLOOKUP(A48,Kittel!G:I,2,FALSE)</f>
        <v>II, 3498b, Darmstadt 1687</v>
      </c>
      <c r="G48" s="14" t="str">
        <f>VLOOKUP(A48,Rein!G:I,2,FALSE)</f>
        <v>II, 3498b, Darmstadt 1687</v>
      </c>
      <c r="H48" s="14" t="e">
        <f>VLOOKUP(A48,Speer!G:I,2,FALSE)</f>
        <v>#N/A</v>
      </c>
      <c r="I48" t="e">
        <f>VLOOKUP(A48,Weimar!G:I,2,FALSE)</f>
        <v>#N/A</v>
      </c>
      <c r="J48" s="14" t="str">
        <f>VLOOKUP(A48,Zinck!G:H,2,FALSE)</f>
        <v>II, 3498b, Darmstadt 1687</v>
      </c>
    </row>
    <row r="49" spans="1:10" x14ac:dyDescent="0.25">
      <c r="A49" s="13" t="s">
        <v>182</v>
      </c>
      <c r="B49" s="13" t="s">
        <v>183</v>
      </c>
      <c r="C49" s="13" t="str">
        <f>VLOOKUP(A49,Apel!G:I,2,FALSE)</f>
        <v>I, 198, N. Hermann 1554</v>
      </c>
      <c r="D49" s="13"/>
      <c r="E49" t="e">
        <f>VLOOKUP(A49,Hassler!G:I,2,FALSE)</f>
        <v>#N/A</v>
      </c>
      <c r="F49" s="14" t="str">
        <f>VLOOKUP(A49,Kittel!G:I,2,FALSE)</f>
        <v>I, 198, N. Hermann 1554</v>
      </c>
      <c r="G49" s="14" t="str">
        <f>VLOOKUP(A49,Rein!G:I,2,FALSE)</f>
        <v>I, 198, N. Hermann 1554</v>
      </c>
      <c r="H49" s="14" t="e">
        <f>VLOOKUP(A49,Speer!G:I,2,FALSE)</f>
        <v>#N/A</v>
      </c>
      <c r="I49" t="e">
        <f>VLOOKUP(A49,Weimar!G:I,2,FALSE)</f>
        <v>#N/A</v>
      </c>
      <c r="J49" s="14" t="str">
        <f>VLOOKUP(A49,Zinck!G:H,2,FALSE)</f>
        <v>I, 198, N. Hermann 1554</v>
      </c>
    </row>
    <row r="50" spans="1:10" x14ac:dyDescent="0.25">
      <c r="A50" s="13" t="s">
        <v>185</v>
      </c>
      <c r="B50" s="13" t="s">
        <v>186</v>
      </c>
      <c r="C50" s="13" t="str">
        <f>VLOOKUP(A50,Apel!G:I,2,FALSE)</f>
        <v>IV, 7774d, Rein 1755 (o.A.1733)</v>
      </c>
      <c r="D50" s="13"/>
      <c r="E50" t="e">
        <f>VLOOKUP(A50,Hassler!G:I,2,FALSE)</f>
        <v>#N/A</v>
      </c>
      <c r="F50" s="14" t="str">
        <f>VLOOKUP(A50,Kittel!G:I,2,FALSE)</f>
        <v>IV, 7774d, Rein 1755 (o.A.1733)</v>
      </c>
      <c r="G50" s="14" t="str">
        <f>VLOOKUP(A50,Rein!G:I,2,FALSE)</f>
        <v>IV, 7774d, Rein 1755 (o.A.1733)</v>
      </c>
      <c r="H50" s="14" t="e">
        <f>VLOOKUP(A50,Speer!G:I,2,FALSE)</f>
        <v>#N/A</v>
      </c>
      <c r="I50" t="e">
        <f>VLOOKUP(A50,Weimar!G:I,2,FALSE)</f>
        <v>#N/A</v>
      </c>
      <c r="J50" s="14" t="str">
        <f>VLOOKUP(A50,Zinck!G:H,2,FALSE)</f>
        <v>IV, 7774d, Rein 1755 (o.A.1733)</v>
      </c>
    </row>
    <row r="51" spans="1:10" x14ac:dyDescent="0.25">
      <c r="A51" s="13" t="s">
        <v>188</v>
      </c>
      <c r="B51" s="13" t="s">
        <v>189</v>
      </c>
      <c r="C51" s="13" t="str">
        <f>VLOOKUP(A51,Apel!G:I,2,FALSE)</f>
        <v>II, 3986, Walter 1524</v>
      </c>
      <c r="D51" s="13"/>
      <c r="E51" t="e">
        <f>VLOOKUP(A51,Hassler!G:I,2,FALSE)</f>
        <v>#N/A</v>
      </c>
      <c r="F51" s="14" t="str">
        <f>VLOOKUP(A51,Kittel!G:I,2,FALSE)</f>
        <v>II, 3986, Walter 1524</v>
      </c>
      <c r="G51" s="14" t="str">
        <f>VLOOKUP(A51,Rein!G:I,2,FALSE)</f>
        <v>II, 3986, Walter 1524</v>
      </c>
      <c r="H51" s="14" t="e">
        <f>VLOOKUP(A51,Speer!G:I,2,FALSE)</f>
        <v>#N/A</v>
      </c>
      <c r="I51" t="e">
        <f>VLOOKUP(A51,Weimar!G:I,2,FALSE)</f>
        <v>#N/A</v>
      </c>
      <c r="J51" s="14" t="str">
        <f>VLOOKUP(A51,Zinck!G:H,2,FALSE)</f>
        <v>II, 3986, Walter 1524</v>
      </c>
    </row>
    <row r="52" spans="1:10" x14ac:dyDescent="0.25">
      <c r="A52" s="13" t="s">
        <v>191</v>
      </c>
      <c r="B52" s="13" t="s">
        <v>192</v>
      </c>
      <c r="C52" s="13" t="str">
        <f>VLOOKUP(A52,Apel!G:I,2,FALSE)</f>
        <v>V, 8502, Walter 1524</v>
      </c>
      <c r="D52" s="13" t="s">
        <v>337</v>
      </c>
      <c r="E52" t="e">
        <f>VLOOKUP(A52,Hassler!G:I,2,FALSE)</f>
        <v>#N/A</v>
      </c>
      <c r="F52" s="14" t="str">
        <f>VLOOKUP(A52,Kittel!G:I,2,FALSE)</f>
        <v>V, 8502, Walter 1524</v>
      </c>
      <c r="G52" s="14" t="str">
        <f>VLOOKUP(A52,Rein!G:I,2,FALSE)</f>
        <v>V, 8502, Walter 1524</v>
      </c>
      <c r="H52" s="14" t="e">
        <f>VLOOKUP(A52,Speer!G:I,2,FALSE)</f>
        <v>#N/A</v>
      </c>
      <c r="I52" t="e">
        <f>VLOOKUP(A52,Weimar!G:I,2,FALSE)</f>
        <v>#N/A</v>
      </c>
      <c r="J52" s="14" t="str">
        <f>VLOOKUP(A52,Zinck!G:H,2,FALSE)</f>
        <v>V, 8502, Walter 1524</v>
      </c>
    </row>
    <row r="53" spans="1:10" x14ac:dyDescent="0.25">
      <c r="A53" s="13" t="s">
        <v>195</v>
      </c>
      <c r="B53" s="13" t="s">
        <v>196</v>
      </c>
      <c r="C53" s="13" t="str">
        <f>VLOOKUP(A53,Apel!G:I,2,FALSE)</f>
        <v>I, 2029a, Walter 1524</v>
      </c>
      <c r="D53" s="13"/>
      <c r="E53" t="str">
        <f>VLOOKUP(A53,Hassler!G:I,2,FALSE)</f>
        <v>I, 2029a, Walter 1524</v>
      </c>
      <c r="F53" s="14" t="str">
        <f>VLOOKUP(A53,Kittel!G:I,2,FALSE)</f>
        <v>I, 2029a, Walter 1524</v>
      </c>
      <c r="G53" s="14" t="str">
        <f>VLOOKUP(A53,Rein!G:I,2,FALSE)</f>
        <v>I, 2029a, Walter 1524</v>
      </c>
      <c r="H53" s="14" t="e">
        <f>VLOOKUP(A53,Speer!G:I,2,FALSE)</f>
        <v>#N/A</v>
      </c>
      <c r="I53" t="e">
        <f>VLOOKUP(A53,Weimar!G:I,2,FALSE)</f>
        <v>#N/A</v>
      </c>
      <c r="J53" s="14" t="str">
        <f>VLOOKUP(A53,Zinck!G:H,2,FALSE)</f>
        <v>I, 2029a, Walter 1524</v>
      </c>
    </row>
    <row r="54" spans="1:10" x14ac:dyDescent="0.25">
      <c r="A54" s="13" t="s">
        <v>198</v>
      </c>
      <c r="B54" s="13" t="s">
        <v>199</v>
      </c>
      <c r="C54" s="13" t="str">
        <f>VLOOKUP(A54,Apel!G:I,2,FALSE)</f>
        <v>III, 5142, Crüger 1649</v>
      </c>
      <c r="D54" s="13"/>
      <c r="E54" t="e">
        <f>VLOOKUP(A54,Hassler!G:I,2,FALSE)</f>
        <v>#N/A</v>
      </c>
      <c r="F54" s="14" t="str">
        <f>VLOOKUP(A54,Kittel!G:I,2,FALSE)</f>
        <v>III, 5142, Crüger 1649</v>
      </c>
      <c r="G54" s="14" t="str">
        <f>VLOOKUP(A54,Rein!G:I,2,FALSE)</f>
        <v>III, 5142, Crüger 1649</v>
      </c>
      <c r="H54" s="14" t="e">
        <f>VLOOKUP(A54,Speer!G:I,2,FALSE)</f>
        <v>#N/A</v>
      </c>
      <c r="I54" t="e">
        <f>VLOOKUP(A54,Weimar!G:I,2,FALSE)</f>
        <v>#N/A</v>
      </c>
      <c r="J54" s="14" t="str">
        <f>VLOOKUP(A54,Zinck!G:H,2,FALSE)</f>
        <v>III, 5142, Crüger 1649</v>
      </c>
    </row>
    <row r="55" spans="1:10" x14ac:dyDescent="0.25">
      <c r="A55" s="13" t="s">
        <v>201</v>
      </c>
      <c r="B55" s="13" t="s">
        <v>202</v>
      </c>
      <c r="C55" s="13" t="e">
        <f>VLOOKUP(A55,Apel!G:I,2,FALSE)</f>
        <v>#N/A</v>
      </c>
      <c r="D55" s="13"/>
      <c r="E55" t="str">
        <f>VLOOKUP(A55,Hassler!G:I,2,FALSE)</f>
        <v>III, 4427, Walter 1524</v>
      </c>
      <c r="F55" s="14" t="str">
        <f>VLOOKUP(A55,Kittel!G:I,2,FALSE)</f>
        <v>III, 4427, Walter 1524</v>
      </c>
      <c r="G55" s="14" t="str">
        <f>VLOOKUP(A55,Rein!G:I,2,FALSE)</f>
        <v>III, 4427, Walter 1524</v>
      </c>
      <c r="H55" s="14" t="e">
        <f>VLOOKUP(A55,Speer!G:I,2,FALSE)</f>
        <v>#N/A</v>
      </c>
      <c r="I55" t="e">
        <f>VLOOKUP(A55,Weimar!G:I,2,FALSE)</f>
        <v>#N/A</v>
      </c>
      <c r="J55" s="14" t="str">
        <f>VLOOKUP(A55,Zinck!G:H,2,FALSE)</f>
        <v>III, 4427, Walter 1524</v>
      </c>
    </row>
    <row r="56" spans="1:10" x14ac:dyDescent="0.25">
      <c r="A56" s="13" t="s">
        <v>204</v>
      </c>
      <c r="B56" s="13" t="s">
        <v>205</v>
      </c>
      <c r="C56" s="13" t="str">
        <f>VLOOKUP(A56,Apel!G:I,2,FALSE)</f>
        <v>I, 1174, Erf. Enchiridion 1524</v>
      </c>
      <c r="D56" s="13"/>
      <c r="E56" t="str">
        <f>VLOOKUP(A56,Hassler!G:I,2,FALSE)</f>
        <v>I, 1174, Erf. Enchiridion 1524</v>
      </c>
      <c r="F56" s="14" t="str">
        <f>VLOOKUP(A56,Kittel!G:I,2,FALSE)</f>
        <v>I, 1174, Erf. Enchiridion 1524</v>
      </c>
      <c r="G56" s="14" t="str">
        <f>VLOOKUP(A56,Rein!G:I,2,FALSE)</f>
        <v>I, 1174, Erf. Enchiridion 1524</v>
      </c>
      <c r="H56" s="14" t="e">
        <f>VLOOKUP(A56,Speer!G:I,2,FALSE)</f>
        <v>#N/A</v>
      </c>
      <c r="I56" t="e">
        <f>VLOOKUP(A56,Weimar!G:I,2,FALSE)</f>
        <v>#N/A</v>
      </c>
      <c r="J56" s="14" t="str">
        <f>VLOOKUP(A56,Zinck!G:H,2,FALSE)</f>
        <v>I, 1174, Erf. Enchiridion 1524</v>
      </c>
    </row>
    <row r="57" spans="1:10" x14ac:dyDescent="0.25">
      <c r="A57" s="13" t="s">
        <v>207</v>
      </c>
      <c r="B57" s="13" t="s">
        <v>208</v>
      </c>
      <c r="C57" s="13" t="str">
        <f>VLOOKUP(A57,Apel!G:I,2,FALSE)</f>
        <v>I, 352, Rhau 1544</v>
      </c>
      <c r="D57" s="13"/>
      <c r="E57" t="e">
        <f>VLOOKUP(A57,Hassler!G:I,2,FALSE)</f>
        <v>#N/A</v>
      </c>
      <c r="F57" s="14" t="str">
        <f>VLOOKUP(A57,Kittel!G:I,2,FALSE)</f>
        <v>I, 352, Rhau 1544</v>
      </c>
      <c r="G57" s="14" t="str">
        <f>VLOOKUP(A57,Rein!G:I,2,FALSE)</f>
        <v>I, 352, Rhau 1544</v>
      </c>
      <c r="H57" s="14" t="e">
        <f>VLOOKUP(A57,Speer!G:I,2,FALSE)</f>
        <v>#N/A</v>
      </c>
      <c r="I57" t="e">
        <f>VLOOKUP(A57,Weimar!G:I,2,FALSE)</f>
        <v>#N/A</v>
      </c>
      <c r="J57" s="14" t="str">
        <f>VLOOKUP(A57,Zinck!G:H,2,FALSE)</f>
        <v>I, 352, Rhau 1544</v>
      </c>
    </row>
    <row r="58" spans="1:10" x14ac:dyDescent="0.25">
      <c r="A58" s="13" t="s">
        <v>210</v>
      </c>
      <c r="B58" s="13" t="s">
        <v>211</v>
      </c>
      <c r="C58" s="13" t="str">
        <f>VLOOKUP(A58,Apel!G:I,2,FALSE)</f>
        <v>V, 8244, Kugelmann 1540</v>
      </c>
      <c r="D58" s="13" t="s">
        <v>338</v>
      </c>
      <c r="E58" t="str">
        <f>VLOOKUP(A58,Hassler!G:I,2,FALSE)</f>
        <v>V, 8244, Kugelmann 1540</v>
      </c>
      <c r="F58" s="14" t="str">
        <f>VLOOKUP(A58,Kittel!G:I,2,FALSE)</f>
        <v>V, 8244, Kugelmann 1540</v>
      </c>
      <c r="G58" s="14" t="str">
        <f>VLOOKUP(A58,Rein!G:I,2,FALSE)</f>
        <v>V, 8244, Kugelmann 1540</v>
      </c>
      <c r="H58" s="14" t="e">
        <f>VLOOKUP(A58,Speer!G:I,2,FALSE)</f>
        <v>#N/A</v>
      </c>
      <c r="I58" t="e">
        <f>VLOOKUP(A58,Weimar!G:I,2,FALSE)</f>
        <v>#N/A</v>
      </c>
      <c r="J58" s="14" t="str">
        <f>VLOOKUP(A58,Zinck!G:H,2,FALSE)</f>
        <v>V, 8244, Kugelmann 1540</v>
      </c>
    </row>
    <row r="59" spans="1:10" x14ac:dyDescent="0.25">
      <c r="A59" s="13" t="s">
        <v>214</v>
      </c>
      <c r="B59" s="13" t="s">
        <v>215</v>
      </c>
      <c r="C59" s="13" t="str">
        <f>VLOOKUP(A59,Apel!G:I,2,FALSE)</f>
        <v>II, 2293, Isaak 1539</v>
      </c>
      <c r="D59" s="13"/>
      <c r="E59" t="e">
        <f>VLOOKUP(A59,Hassler!G:I,2,FALSE)</f>
        <v>#N/A</v>
      </c>
      <c r="F59" s="14" t="str">
        <f>VLOOKUP(A59,Kittel!G:I,2,FALSE)</f>
        <v>II, 2293, Isaak 1539</v>
      </c>
      <c r="G59" s="14" t="str">
        <f>VLOOKUP(A59,Rein!G:I,2,FALSE)</f>
        <v>II, 2293, Isaak 1539</v>
      </c>
      <c r="H59" s="14" t="e">
        <f>VLOOKUP(A59,Speer!G:I,2,FALSE)</f>
        <v>#N/A</v>
      </c>
      <c r="I59" t="e">
        <f>VLOOKUP(A59,Weimar!G:I,2,FALSE)</f>
        <v>#N/A</v>
      </c>
      <c r="J59" s="14" t="str">
        <f>VLOOKUP(A59,Zinck!G:H,2,FALSE)</f>
        <v>II, 2293, Isaak 1539</v>
      </c>
    </row>
    <row r="60" spans="1:10" x14ac:dyDescent="0.25">
      <c r="A60" s="13" t="s">
        <v>217</v>
      </c>
      <c r="B60" s="13" t="s">
        <v>218</v>
      </c>
      <c r="C60" s="13" t="str">
        <f>VLOOKUP(A60,Apel!G:I,2,FALSE)</f>
        <v>III, 5820, Crüger 1653</v>
      </c>
      <c r="D60" s="13"/>
      <c r="E60" t="e">
        <f>VLOOKUP(A60,Hassler!G:I,2,FALSE)</f>
        <v>#N/A</v>
      </c>
      <c r="F60" s="14" t="str">
        <f>VLOOKUP(A60,Kittel!G:I,2,FALSE)</f>
        <v>III, 5820, Crüger 1653</v>
      </c>
      <c r="G60" s="14" t="str">
        <f>VLOOKUP(A60,Rein!G:I,2,FALSE)</f>
        <v>III, 5820, Crüger 1653</v>
      </c>
      <c r="H60" s="14" t="e">
        <f>VLOOKUP(A60,Speer!G:I,2,FALSE)</f>
        <v>#N/A</v>
      </c>
      <c r="I60" t="e">
        <f>VLOOKUP(A60,Weimar!G:I,2,FALSE)</f>
        <v>#N/A</v>
      </c>
      <c r="J60" s="14" t="str">
        <f>VLOOKUP(A60,Zinck!G:H,2,FALSE)</f>
        <v>III, 5820, Crüger 1653</v>
      </c>
    </row>
    <row r="61" spans="1:10" x14ac:dyDescent="0.25">
      <c r="A61" s="13" t="s">
        <v>220</v>
      </c>
      <c r="B61" s="13" t="s">
        <v>221</v>
      </c>
      <c r="C61" s="13" t="str">
        <f>VLOOKUP(A61,Apel!G:I,2,FALSE)</f>
        <v>III, 5138, Hannover 1646, Hamburg 1690</v>
      </c>
      <c r="D61" s="13"/>
      <c r="E61" t="e">
        <f>VLOOKUP(A61,Hassler!G:I,2,FALSE)</f>
        <v>#N/A</v>
      </c>
      <c r="F61" s="14" t="str">
        <f>VLOOKUP(A61,Kittel!G:I,2,FALSE)</f>
        <v>III, 5138, Hannover 1646, Hamburg 1690</v>
      </c>
      <c r="G61" s="14" t="str">
        <f>VLOOKUP(A61,Rein!G:I,2,FALSE)</f>
        <v>III, 5138, Hannover 1646, Hamburg 1690</v>
      </c>
      <c r="H61" s="14" t="e">
        <f>VLOOKUP(A61,Speer!G:I,2,FALSE)</f>
        <v>#N/A</v>
      </c>
      <c r="I61" t="e">
        <f>VLOOKUP(A61,Weimar!G:I,2,FALSE)</f>
        <v>#N/A</v>
      </c>
      <c r="J61" s="14" t="str">
        <f>VLOOKUP(A61,Zinck!G:H,2,FALSE)</f>
        <v>III, 5138, Hannover 1646, Hamburg 1690</v>
      </c>
    </row>
    <row r="62" spans="1:10" x14ac:dyDescent="0.25">
      <c r="A62" s="13" t="s">
        <v>223</v>
      </c>
      <c r="B62" s="13" t="s">
        <v>224</v>
      </c>
      <c r="C62" s="13" t="str">
        <f>VLOOKUP(A62,Apel!G:I,2,FALSE)</f>
        <v>III, 4361a, Spangenberg 1545</v>
      </c>
      <c r="D62" s="13"/>
      <c r="E62" t="e">
        <f>VLOOKUP(A62,Hassler!G:I,2,FALSE)</f>
        <v>#N/A</v>
      </c>
      <c r="F62" s="14" t="str">
        <f>VLOOKUP(A62,Kittel!G:I,2,FALSE)</f>
        <v>III, 4361a, Spangenberg 1545</v>
      </c>
      <c r="G62" s="14" t="str">
        <f>VLOOKUP(A62,Rein!G:I,2,FALSE)</f>
        <v>III, 4361a, Spangenberg 1545</v>
      </c>
      <c r="H62" s="14" t="e">
        <f>VLOOKUP(A62,Speer!G:I,2,FALSE)</f>
        <v>#N/A</v>
      </c>
      <c r="I62" t="e">
        <f>VLOOKUP(A62,Weimar!G:I,2,FALSE)</f>
        <v>#N/A</v>
      </c>
      <c r="J62" s="14" t="str">
        <f>VLOOKUP(A62,Zinck!G:H,2,FALSE)</f>
        <v>III, 4361a, Spangenberg 1545</v>
      </c>
    </row>
    <row r="63" spans="1:10" x14ac:dyDescent="0.25">
      <c r="A63" s="13" t="s">
        <v>226</v>
      </c>
      <c r="B63" s="13" t="s">
        <v>227</v>
      </c>
      <c r="C63" s="13" t="str">
        <f>VLOOKUP(A63,Apel!G:I,2,FALSE)</f>
        <v>I, 1915, Rist 1641</v>
      </c>
      <c r="D63" s="13"/>
      <c r="E63" t="e">
        <f>VLOOKUP(A63,Hassler!G:I,2,FALSE)</f>
        <v>#N/A</v>
      </c>
      <c r="F63" s="14" t="str">
        <f>VLOOKUP(A63,Kittel!G:I,2,FALSE)</f>
        <v>I, 1915, Rist 1641</v>
      </c>
      <c r="G63" s="14" t="str">
        <f>VLOOKUP(A63,Rein!G:I,2,FALSE)</f>
        <v>I, 1915, Rist 1641</v>
      </c>
      <c r="H63" s="14" t="e">
        <f>VLOOKUP(A63,Speer!G:I,2,FALSE)</f>
        <v>#N/A</v>
      </c>
      <c r="I63" t="e">
        <f>VLOOKUP(A63,Weimar!G:I,2,FALSE)</f>
        <v>#N/A</v>
      </c>
      <c r="J63" s="14" t="str">
        <f>VLOOKUP(A63,Zinck!G:H,2,FALSE)</f>
        <v>I, 1915, Rist 1641</v>
      </c>
    </row>
    <row r="64" spans="1:10" x14ac:dyDescent="0.25">
      <c r="A64" s="13" t="s">
        <v>229</v>
      </c>
      <c r="B64" s="13" t="s">
        <v>230</v>
      </c>
      <c r="C64" s="13" t="str">
        <f>VLOOKUP(A64,Apel!G:I,2,FALSE)</f>
        <v>I, 1583, Crüger 1649</v>
      </c>
      <c r="D64" s="13"/>
      <c r="E64" t="e">
        <f>VLOOKUP(A64,Hassler!G:I,2,FALSE)</f>
        <v>#N/A</v>
      </c>
      <c r="F64" s="14" t="str">
        <f>VLOOKUP(A64,Kittel!G:I,2,FALSE)</f>
        <v>I, 1583, Crüger 1649</v>
      </c>
      <c r="G64" s="14" t="str">
        <f>VLOOKUP(A64,Rein!G:I,2,FALSE)</f>
        <v>I, 1583, Crüger 1649</v>
      </c>
      <c r="H64" s="14" t="e">
        <f>VLOOKUP(A64,Speer!G:I,2,FALSE)</f>
        <v>#N/A</v>
      </c>
      <c r="I64" t="e">
        <f>VLOOKUP(A64,Weimar!G:I,2,FALSE)</f>
        <v>#N/A</v>
      </c>
      <c r="J64" s="14" t="str">
        <f>VLOOKUP(A64,Zinck!G:H,2,FALSE)</f>
        <v>I, 1583, Crüger 1649</v>
      </c>
    </row>
    <row r="65" spans="1:10" x14ac:dyDescent="0.25">
      <c r="A65" s="13" t="s">
        <v>232</v>
      </c>
      <c r="B65" s="13" t="s">
        <v>233</v>
      </c>
      <c r="C65" s="13" t="str">
        <f>VLOOKUP(A65,Apel!G:I,2,FALSE)</f>
        <v>V, 8187e, Eler 1588</v>
      </c>
      <c r="D65" s="13"/>
      <c r="E65" t="e">
        <f>VLOOKUP(A65,Hassler!G:I,2,FALSE)</f>
        <v>#N/A</v>
      </c>
      <c r="F65" s="14" t="str">
        <f>VLOOKUP(A65,Kittel!G:I,2,FALSE)</f>
        <v>V, 8187e, Eler 1588</v>
      </c>
      <c r="G65" s="14" t="str">
        <f>VLOOKUP(A65,Rein!G:I,2,FALSE)</f>
        <v>V, 8187e, Eler 1588</v>
      </c>
      <c r="H65" s="14" t="e">
        <f>VLOOKUP(A65,Speer!G:I,2,FALSE)</f>
        <v>#N/A</v>
      </c>
      <c r="I65" t="e">
        <f>VLOOKUP(A65,Weimar!G:I,2,FALSE)</f>
        <v>#N/A</v>
      </c>
      <c r="J65" s="14" t="str">
        <f>VLOOKUP(A65,Zinck!G:H,2,FALSE)</f>
        <v>V, 8187e, Eler 1588</v>
      </c>
    </row>
    <row r="66" spans="1:10" x14ac:dyDescent="0.25">
      <c r="A66" s="13" t="s">
        <v>236</v>
      </c>
      <c r="B66" s="13" t="s">
        <v>237</v>
      </c>
      <c r="C66" s="13" t="str">
        <f>VLOOKUP(A66,Apel!G:I,2,FALSE)</f>
        <v>IV, 6923, Crüger 1649</v>
      </c>
      <c r="D66" s="13"/>
      <c r="E66" t="e">
        <f>VLOOKUP(A66,Hassler!G:I,2,FALSE)</f>
        <v>#N/A</v>
      </c>
      <c r="F66" s="14" t="str">
        <f>VLOOKUP(A66,Kittel!G:I,2,FALSE)</f>
        <v>IV, 6923, Crüger 1649</v>
      </c>
      <c r="G66" s="14" t="str">
        <f>VLOOKUP(A66,Rein!G:I,2,FALSE)</f>
        <v>IV, 6923, Crüger 1649</v>
      </c>
      <c r="H66" s="14" t="e">
        <f>VLOOKUP(A66,Speer!G:I,2,FALSE)</f>
        <v>#N/A</v>
      </c>
      <c r="I66" t="e">
        <f>VLOOKUP(A66,Weimar!G:I,2,FALSE)</f>
        <v>#N/A</v>
      </c>
      <c r="J66" s="14" t="str">
        <f>VLOOKUP(A66,Zinck!G:H,2,FALSE)</f>
        <v>IV, 6923, Crüger 1649</v>
      </c>
    </row>
    <row r="67" spans="1:10" x14ac:dyDescent="0.25">
      <c r="A67" s="13" t="s">
        <v>239</v>
      </c>
      <c r="B67" s="13" t="s">
        <v>240</v>
      </c>
      <c r="C67" s="13" t="str">
        <f>VLOOKUP(A67,Apel!G:I,2,FALSE)</f>
        <v>III, 4816d, Rhau 1589</v>
      </c>
      <c r="D67" s="13"/>
      <c r="E67" t="str">
        <f>VLOOKUP(A67,Hassler!G:I,2,FALSE)</f>
        <v>III, 4816d, Rhau 1589</v>
      </c>
      <c r="F67" s="14" t="str">
        <f>VLOOKUP(A67,Kittel!G:I,2,FALSE)</f>
        <v>III, 4816d, Rhau 1589</v>
      </c>
      <c r="G67" s="14" t="str">
        <f>VLOOKUP(A67,Rein!G:I,2,FALSE)</f>
        <v>III, 4816d, Rhau 1589</v>
      </c>
      <c r="H67" s="14" t="e">
        <f>VLOOKUP(A67,Speer!G:I,2,FALSE)</f>
        <v>#N/A</v>
      </c>
      <c r="I67" t="e">
        <f>VLOOKUP(A67,Weimar!G:I,2,FALSE)</f>
        <v>#N/A</v>
      </c>
      <c r="J67" s="14" t="str">
        <f>VLOOKUP(A67,Zinck!G:H,2,FALSE)</f>
        <v>III, 4816d, Rhau 1589</v>
      </c>
    </row>
    <row r="68" spans="1:10" x14ac:dyDescent="0.25">
      <c r="A68" s="13" t="s">
        <v>242</v>
      </c>
      <c r="B68" s="13" t="s">
        <v>243</v>
      </c>
      <c r="C68" s="13" t="str">
        <f>VLOOKUP(A68,Apel!G:I,2,FALSE)</f>
        <v>IV, 7886b, Witt 1715</v>
      </c>
      <c r="D68" s="13"/>
      <c r="E68" t="e">
        <f>VLOOKUP(A68,Hassler!G:I,2,FALSE)</f>
        <v>#N/A</v>
      </c>
      <c r="F68" s="14" t="str">
        <f>VLOOKUP(A68,Kittel!G:I,2,FALSE)</f>
        <v>IV, 7886b, Witt 1715</v>
      </c>
      <c r="G68" s="14" t="str">
        <f>VLOOKUP(A68,Rein!G:I,2,FALSE)</f>
        <v>IV, 7886b, Witt 1715</v>
      </c>
      <c r="H68" s="14" t="e">
        <f>VLOOKUP(A68,Speer!G:I,2,FALSE)</f>
        <v>#N/A</v>
      </c>
      <c r="I68" t="e">
        <f>VLOOKUP(A68,Weimar!G:I,2,FALSE)</f>
        <v>#N/A</v>
      </c>
      <c r="J68" s="14" t="str">
        <f>VLOOKUP(A68,Zinck!G:H,2,FALSE)</f>
        <v>IV, 7886b, Witt 1715</v>
      </c>
    </row>
    <row r="69" spans="1:10" x14ac:dyDescent="0.25">
      <c r="A69" s="13" t="s">
        <v>245</v>
      </c>
      <c r="B69" s="13" t="s">
        <v>246</v>
      </c>
      <c r="C69" s="13" t="str">
        <f>VLOOKUP(A69,Apel!G:I,2,FALSE)</f>
        <v>IV, 6274, Dresden 1694</v>
      </c>
      <c r="D69" s="13"/>
      <c r="E69" t="e">
        <f>VLOOKUP(A69,Hassler!G:I,2,FALSE)</f>
        <v>#N/A</v>
      </c>
      <c r="F69" s="14" t="str">
        <f>VLOOKUP(A69,Kittel!G:I,2,FALSE)</f>
        <v>IV, 6274, Dresden 1694</v>
      </c>
      <c r="G69" s="14" t="str">
        <f>VLOOKUP(A69,Rein!G:I,2,FALSE)</f>
        <v>IV, 6274, Dresden 1694</v>
      </c>
      <c r="H69" s="14" t="e">
        <f>VLOOKUP(A69,Speer!G:I,2,FALSE)</f>
        <v>#N/A</v>
      </c>
      <c r="I69" t="e">
        <f>VLOOKUP(A69,Weimar!G:I,2,FALSE)</f>
        <v>#N/A</v>
      </c>
      <c r="J69" s="14" t="str">
        <f>VLOOKUP(A69,Zinck!G:H,2,FALSE)</f>
        <v>IV, 6274, Dresden 1694</v>
      </c>
    </row>
    <row r="70" spans="1:10" x14ac:dyDescent="0.25">
      <c r="A70" s="13" t="s">
        <v>248</v>
      </c>
      <c r="B70" s="13" t="s">
        <v>249</v>
      </c>
      <c r="C70" s="13" t="str">
        <f>VLOOKUP(A70,Apel!G:I,2,FALSE)</f>
        <v>II, 2561, Leipzig 1539</v>
      </c>
      <c r="D70" s="13"/>
      <c r="E70" t="str">
        <f>VLOOKUP(A70,Hassler!G:I,2,FALSE)</f>
        <v>II, 2561, Leipzig 1539</v>
      </c>
      <c r="F70" s="14" t="str">
        <f>VLOOKUP(A70,Kittel!G:I,2,FALSE)</f>
        <v>II, 2561, Leipzig 1539</v>
      </c>
      <c r="G70" s="14" t="str">
        <f>VLOOKUP(A70,Rein!G:I,2,FALSE)</f>
        <v>II, 2561, Leipzig 1539</v>
      </c>
      <c r="H70" s="14" t="e">
        <f>VLOOKUP(A70,Speer!G:I,2,FALSE)</f>
        <v>#N/A</v>
      </c>
      <c r="I70" t="e">
        <f>VLOOKUP(A70,Weimar!G:I,2,FALSE)</f>
        <v>#N/A</v>
      </c>
      <c r="J70" s="14" t="str">
        <f>VLOOKUP(A70,Zinck!G:H,2,FALSE)</f>
        <v>II, 2561, Leipzig 1539</v>
      </c>
    </row>
    <row r="71" spans="1:10" x14ac:dyDescent="0.25">
      <c r="A71" s="13" t="s">
        <v>251</v>
      </c>
      <c r="B71" s="13" t="s">
        <v>252</v>
      </c>
      <c r="C71" s="13" t="str">
        <f>VLOOKUP(A71,Apel!G:I,2,FALSE)</f>
        <v>I, 1945a, Nürnberg 1531</v>
      </c>
      <c r="D71" s="13"/>
      <c r="E71" t="str">
        <f>VLOOKUP(A71,Hassler!G:I,2,FALSE)</f>
        <v>I, 1945a, Nürnberg 1531</v>
      </c>
      <c r="F71" s="14" t="str">
        <f>VLOOKUP(A71,Kittel!G:I,2,FALSE)</f>
        <v>I, 1945a, Nürnberg 1531</v>
      </c>
      <c r="G71" s="14" t="str">
        <f>VLOOKUP(A71,Rein!G:I,2,FALSE)</f>
        <v>I, 1945a, Nürnberg 1531</v>
      </c>
      <c r="H71" s="14" t="e">
        <f>VLOOKUP(A71,Speer!G:I,2,FALSE)</f>
        <v>#N/A</v>
      </c>
      <c r="I71" t="e">
        <f>VLOOKUP(A71,Weimar!G:I,2,FALSE)</f>
        <v>#N/A</v>
      </c>
      <c r="J71" s="14" t="str">
        <f>VLOOKUP(A71,Zinck!G:H,2,FALSE)</f>
        <v>I, 1945a, Nürnberg 1531</v>
      </c>
    </row>
    <row r="72" spans="1:10" x14ac:dyDescent="0.25">
      <c r="A72" s="13" t="s">
        <v>254</v>
      </c>
      <c r="B72" s="13" t="s">
        <v>255</v>
      </c>
      <c r="C72" s="13" t="str">
        <f>VLOOKUP(A72,Apel!G:I,2,FALSE)</f>
        <v>I, 346, Schumann 1539</v>
      </c>
      <c r="D72" s="13"/>
      <c r="E72" t="str">
        <f>VLOOKUP(A72,Hassler!G:I,2,FALSE)</f>
        <v>I, 346, Schumann 1539</v>
      </c>
      <c r="F72" s="14" t="str">
        <f>VLOOKUP(A72,Kittel!G:I,2,FALSE)</f>
        <v>I, 346, Schumann 1539</v>
      </c>
      <c r="G72" s="14" t="str">
        <f>VLOOKUP(A72,Rein!G:I,2,FALSE)</f>
        <v>I, 346, Schumann 1539</v>
      </c>
      <c r="H72" s="14" t="e">
        <f>VLOOKUP(A72,Speer!G:I,2,FALSE)</f>
        <v>#N/A</v>
      </c>
      <c r="I72" t="e">
        <f>VLOOKUP(A72,Weimar!G:I,2,FALSE)</f>
        <v>#N/A</v>
      </c>
      <c r="J72" s="14" t="str">
        <f>VLOOKUP(A72,Zinck!G:H,2,FALSE)</f>
        <v>I, 346, Schumann 1539</v>
      </c>
    </row>
    <row r="73" spans="1:10" x14ac:dyDescent="0.25">
      <c r="A73" s="13" t="s">
        <v>257</v>
      </c>
      <c r="B73" s="13" t="s">
        <v>258</v>
      </c>
      <c r="C73" s="13" t="str">
        <f>VLOOKUP(A73,Apel!G:I,2,FALSE)</f>
        <v>III, 5264b, Magdeburg 1571</v>
      </c>
      <c r="D73" s="13"/>
      <c r="E73" t="str">
        <f>VLOOKUP(A73,Hassler!G:I,2,FALSE)</f>
        <v>III, 5264b, Magdeburg 1571</v>
      </c>
      <c r="F73" s="14" t="str">
        <f>VLOOKUP(A73,Kittel!G:I,2,FALSE)</f>
        <v>III, 5264b, Magdeburg 1571</v>
      </c>
      <c r="G73" s="14" t="str">
        <f>VLOOKUP(A73,Rein!G:I,2,FALSE)</f>
        <v>III, 5264b, Magdeburg 1571</v>
      </c>
      <c r="H73" s="14" t="e">
        <f>VLOOKUP(A73,Speer!G:I,2,FALSE)</f>
        <v>#N/A</v>
      </c>
      <c r="I73" t="e">
        <f>VLOOKUP(A73,Weimar!G:I,2,FALSE)</f>
        <v>#N/A</v>
      </c>
      <c r="J73" s="14" t="str">
        <f>VLOOKUP(A73,Zinck!G:H,2,FALSE)</f>
        <v>III, 5264b, Magdeburg 1571</v>
      </c>
    </row>
    <row r="74" spans="1:10" x14ac:dyDescent="0.25">
      <c r="A74" s="13" t="s">
        <v>260</v>
      </c>
      <c r="B74" s="13" t="s">
        <v>261</v>
      </c>
      <c r="C74" s="13" t="str">
        <f>VLOOKUP(A74,Apel!G:I,2,FALSE)</f>
        <v>V, 8405a, Ph. Nicolai 1599</v>
      </c>
      <c r="D74" s="13"/>
      <c r="E74" t="e">
        <f>VLOOKUP(A74,Hassler!G:I,2,FALSE)</f>
        <v>#N/A</v>
      </c>
      <c r="F74" s="14" t="str">
        <f>VLOOKUP(A74,Kittel!G:I,2,FALSE)</f>
        <v>V, 8405a, Ph. Nicolai 1599</v>
      </c>
      <c r="G74" s="14" t="str">
        <f>VLOOKUP(A74,Rein!G:I,2,FALSE)</f>
        <v>V, 8405a, Ph. Nicolai 1599</v>
      </c>
      <c r="H74" s="14" t="e">
        <f>VLOOKUP(A74,Speer!G:I,2,FALSE)</f>
        <v>#N/A</v>
      </c>
      <c r="I74" t="e">
        <f>VLOOKUP(A74,Weimar!G:I,2,FALSE)</f>
        <v>#N/A</v>
      </c>
      <c r="J74" s="14" t="str">
        <f>VLOOKUP(A74,Zinck!G:H,2,FALSE)</f>
        <v>V, 8405a, Ph. Nicolai 1599</v>
      </c>
    </row>
    <row r="75" spans="1:10" x14ac:dyDescent="0.25">
      <c r="A75" s="13" t="s">
        <v>263</v>
      </c>
      <c r="B75" s="13" t="s">
        <v>264</v>
      </c>
      <c r="C75" s="13" t="str">
        <f>VLOOKUP(A75,Apel!G:I,2,FALSE)</f>
        <v>I, 1689a, Crailsheim 1565</v>
      </c>
      <c r="D75" s="13"/>
      <c r="E75" t="str">
        <f>VLOOKUP(A75,Hassler!G:I,2,FALSE)</f>
        <v>I, 1689a, Crailsheim 1565</v>
      </c>
      <c r="F75" s="14" t="str">
        <f>VLOOKUP(A75,Kittel!G:I,2,FALSE)</f>
        <v>I, 1689a, Crailsheim 1565</v>
      </c>
      <c r="G75" s="14" t="str">
        <f>VLOOKUP(A75,Rein!G:I,2,FALSE)</f>
        <v>I, 1689a, Crailsheim 1565</v>
      </c>
      <c r="H75" s="14" t="e">
        <f>VLOOKUP(A75,Speer!G:I,2,FALSE)</f>
        <v>#N/A</v>
      </c>
      <c r="I75" t="e">
        <f>VLOOKUP(A75,Weimar!G:I,2,FALSE)</f>
        <v>#N/A</v>
      </c>
      <c r="J75" s="14" t="str">
        <f>VLOOKUP(A75,Zinck!G:H,2,FALSE)</f>
        <v>I, 1689a, Crailsheim 1565</v>
      </c>
    </row>
    <row r="76" spans="1:10" x14ac:dyDescent="0.25">
      <c r="A76" s="13" t="s">
        <v>266</v>
      </c>
      <c r="B76" s="13" t="s">
        <v>267</v>
      </c>
      <c r="C76" s="13" t="str">
        <f>VLOOKUP(A76,Apel!G:I,2,FALSE)</f>
        <v>III, 5629, Nürnberg 1690</v>
      </c>
      <c r="D76" s="13"/>
      <c r="E76" t="e">
        <f>VLOOKUP(A76,Hassler!G:I,2,FALSE)</f>
        <v>#N/A</v>
      </c>
      <c r="F76" s="14" t="str">
        <f>VLOOKUP(A76,Kittel!G:I,2,FALSE)</f>
        <v>III, 5629, Nürnberg 1690</v>
      </c>
      <c r="G76" s="14" t="str">
        <f>VLOOKUP(A76,Rein!G:I,2,FALSE)</f>
        <v>III, 5629, Nürnberg 1690</v>
      </c>
      <c r="H76" s="14" t="e">
        <f>VLOOKUP(A76,Speer!G:I,2,FALSE)</f>
        <v>#N/A</v>
      </c>
      <c r="I76" t="e">
        <f>VLOOKUP(A76,Weimar!G:I,2,FALSE)</f>
        <v>#N/A</v>
      </c>
      <c r="J76" s="14" t="str">
        <f>VLOOKUP(A76,Zinck!G:H,2,FALSE)</f>
        <v>III, 5629, Nürnberg 1690</v>
      </c>
    </row>
    <row r="77" spans="1:10" x14ac:dyDescent="0.25">
      <c r="A77" s="13" t="s">
        <v>269</v>
      </c>
      <c r="B77" s="13" t="s">
        <v>270</v>
      </c>
      <c r="C77" s="13" t="str">
        <f>VLOOKUP(A77,Apel!G:I,2,FALSE)</f>
        <v>deest</v>
      </c>
      <c r="D77" s="13"/>
      <c r="E77" t="e">
        <f>VLOOKUP(A77,Hassler!G:I,2,FALSE)</f>
        <v>#N/A</v>
      </c>
      <c r="F77" s="14" t="str">
        <f>VLOOKUP(A77,Kittel!G:I,2,FALSE)</f>
        <v>deest</v>
      </c>
      <c r="G77" s="14" t="str">
        <f>VLOOKUP(A77,Rein!G:I,2,FALSE)</f>
        <v>deest</v>
      </c>
      <c r="H77" s="14" t="e">
        <f>VLOOKUP(A77,Speer!G:I,2,FALSE)</f>
        <v>#N/A</v>
      </c>
      <c r="I77" t="e">
        <f>VLOOKUP(A77,Weimar!G:I,2,FALSE)</f>
        <v>#N/A</v>
      </c>
      <c r="J77" s="14" t="str">
        <f>VLOOKUP(A77,Zinck!G:H,2,FALSE)</f>
        <v>deest</v>
      </c>
    </row>
    <row r="78" spans="1:10" x14ac:dyDescent="0.25">
      <c r="A78" s="13" t="s">
        <v>272</v>
      </c>
      <c r="B78" s="13" t="s">
        <v>273</v>
      </c>
      <c r="C78" s="13" t="str">
        <f>VLOOKUP(A78,Apel!G:I,2,FALSE)</f>
        <v>IV, 7568, 1572</v>
      </c>
      <c r="D78" s="13"/>
      <c r="E78" t="str">
        <f>VLOOKUP(A78,Hassler!G:I,2,FALSE)</f>
        <v>IV, 7568, 1572</v>
      </c>
      <c r="F78" s="14" t="str">
        <f>VLOOKUP(A78,Kittel!G:I,2,FALSE)</f>
        <v>IV, 7568, 1572</v>
      </c>
      <c r="G78" s="14" t="str">
        <f>VLOOKUP(A78,Rein!G:I,2,FALSE)</f>
        <v>IV, 7568, 1572</v>
      </c>
      <c r="H78" s="14" t="e">
        <f>VLOOKUP(A78,Speer!G:I,2,FALSE)</f>
        <v>#N/A</v>
      </c>
      <c r="I78" t="e">
        <f>VLOOKUP(A78,Weimar!G:I,2,FALSE)</f>
        <v>#N/A</v>
      </c>
      <c r="J78" s="14" t="str">
        <f>VLOOKUP(A78,Zinck!G:H,2,FALSE)</f>
        <v>IV, 7568, 1572</v>
      </c>
    </row>
    <row r="79" spans="1:10" x14ac:dyDescent="0.25">
      <c r="A79" s="13" t="s">
        <v>275</v>
      </c>
      <c r="B79" s="13" t="s">
        <v>276</v>
      </c>
      <c r="C79" s="13" t="str">
        <f>VLOOKUP(A79,Apel!G:I,2,FALSE)</f>
        <v>III, 4482b, 1596</v>
      </c>
      <c r="D79" s="13"/>
      <c r="E79" t="str">
        <f>VLOOKUP(A79,Hassler!G:I,2,FALSE)</f>
        <v>III, 4482b, 1596</v>
      </c>
      <c r="F79" s="14" t="str">
        <f>VLOOKUP(A79,Kittel!G:I,2,FALSE)</f>
        <v>III, 4482b, 1596</v>
      </c>
      <c r="G79" s="14" t="str">
        <f>VLOOKUP(A79,Rein!G:I,2,FALSE)</f>
        <v>III, 4482b, 1596</v>
      </c>
      <c r="H79" s="14" t="e">
        <f>VLOOKUP(A79,Speer!G:I,2,FALSE)</f>
        <v>#N/A</v>
      </c>
      <c r="I79" t="e">
        <f>VLOOKUP(A79,Weimar!G:I,2,FALSE)</f>
        <v>#N/A</v>
      </c>
      <c r="J79" s="14" t="str">
        <f>VLOOKUP(A79,Zinck!G:H,2,FALSE)</f>
        <v>III, 4482b, 1596</v>
      </c>
    </row>
    <row r="80" spans="1:10" x14ac:dyDescent="0.25">
      <c r="A80" s="13" t="s">
        <v>278</v>
      </c>
      <c r="B80" s="13" t="s">
        <v>279</v>
      </c>
      <c r="C80" s="13" t="str">
        <f>VLOOKUP(A80,Apel!G:I,2,FALSE)</f>
        <v>I, 750, Lyon 1547</v>
      </c>
      <c r="D80" s="13"/>
      <c r="E80" t="e">
        <f>VLOOKUP(A80,Hassler!G:I,2,FALSE)</f>
        <v>#N/A</v>
      </c>
      <c r="F80" s="14" t="str">
        <f>VLOOKUP(A80,Kittel!G:I,2,FALSE)</f>
        <v>I, 750, Lyon 1547</v>
      </c>
      <c r="G80" s="14" t="str">
        <f>VLOOKUP(A80,Rein!G:I,2,FALSE)</f>
        <v>I, 750, Lyon 1547</v>
      </c>
      <c r="H80" s="14" t="e">
        <f>VLOOKUP(A80,Speer!G:I,2,FALSE)</f>
        <v>#N/A</v>
      </c>
      <c r="I80" t="e">
        <f>VLOOKUP(A80,Weimar!G:I,2,FALSE)</f>
        <v>#N/A</v>
      </c>
      <c r="J80" s="14" t="str">
        <f>VLOOKUP(A80,Zinck!G:H,2,FALSE)</f>
        <v>I, 750, Lyon 1547</v>
      </c>
    </row>
    <row r="81" spans="1:10" x14ac:dyDescent="0.25">
      <c r="A81" s="13" t="s">
        <v>281</v>
      </c>
      <c r="B81" s="13" t="s">
        <v>282</v>
      </c>
      <c r="C81" s="13" t="str">
        <f>VLOOKUP(A81,Apel!G:I,2,FALSE)</f>
        <v>II, 2778, G. Neumark 1657</v>
      </c>
      <c r="D81" s="13"/>
      <c r="E81" t="e">
        <f>VLOOKUP(A81,Hassler!G:I,2,FALSE)</f>
        <v>#N/A</v>
      </c>
      <c r="F81" s="14" t="str">
        <f>VLOOKUP(A81,Kittel!G:I,2,FALSE)</f>
        <v>II, 2778, G. Neumark 1657</v>
      </c>
      <c r="G81" s="14" t="str">
        <f>VLOOKUP(A81,Rein!G:I,2,FALSE)</f>
        <v>II, 2778, G. Neumark 1657</v>
      </c>
      <c r="H81" s="14" t="e">
        <f>VLOOKUP(A81,Speer!G:I,2,FALSE)</f>
        <v>#N/A</v>
      </c>
      <c r="I81" t="e">
        <f>VLOOKUP(A81,Weimar!G:I,2,FALSE)</f>
        <v>#N/A</v>
      </c>
      <c r="J81" s="14" t="str">
        <f>VLOOKUP(A81,Zinck!G:H,2,FALSE)</f>
        <v>II, 2778, G. Neumark 1657</v>
      </c>
    </row>
    <row r="82" spans="1:10" x14ac:dyDescent="0.25">
      <c r="A82" s="13" t="s">
        <v>285</v>
      </c>
      <c r="B82" s="13" t="s">
        <v>286</v>
      </c>
      <c r="C82" s="13" t="str">
        <f>VLOOKUP(A82,Apel!G:I,2,FALSE)</f>
        <v>V, 8359, Ph. Nicolai 1599</v>
      </c>
      <c r="D82" s="13"/>
      <c r="E82" t="e">
        <f>VLOOKUP(A82,Hassler!G:I,2,FALSE)</f>
        <v>#N/A</v>
      </c>
      <c r="F82" s="14" t="str">
        <f>VLOOKUP(A82,Kittel!G:I,2,FALSE)</f>
        <v>V, 8359, Ph. Nicolai 1599</v>
      </c>
      <c r="G82" s="14" t="str">
        <f>VLOOKUP(A82,Rein!G:I,2,FALSE)</f>
        <v>V, 8359, Ph. Nicolai 1599</v>
      </c>
      <c r="H82" s="14" t="e">
        <f>VLOOKUP(A82,Speer!G:I,2,FALSE)</f>
        <v>#N/A</v>
      </c>
      <c r="I82" t="e">
        <f>VLOOKUP(A82,Weimar!G:I,2,FALSE)</f>
        <v>#N/A</v>
      </c>
      <c r="J82" s="14" t="str">
        <f>VLOOKUP(A82,Zinck!G:H,2,FALSE)</f>
        <v>V, 8359, Ph. Nicolai 1599</v>
      </c>
    </row>
    <row r="83" spans="1:10" x14ac:dyDescent="0.25">
      <c r="A83" s="13" t="s">
        <v>288</v>
      </c>
      <c r="B83" s="13" t="s">
        <v>289</v>
      </c>
      <c r="C83" s="13" t="str">
        <f>VLOOKUP(A83,Apel!G:I,2,FALSE)</f>
        <v>IV, 7792, Freylinghausen 1704</v>
      </c>
      <c r="D83" s="13"/>
      <c r="E83" t="e">
        <f>VLOOKUP(A83,Hassler!G:I,2,FALSE)</f>
        <v>#N/A</v>
      </c>
      <c r="F83" s="14" t="str">
        <f>VLOOKUP(A83,Kittel!G:I,2,FALSE)</f>
        <v>IV, 7792, Freylinghausen 1704</v>
      </c>
      <c r="G83" s="14" t="str">
        <f>VLOOKUP(A83,Rein!G:I,2,FALSE)</f>
        <v>IV, 7792, Freylinghausen 1704</v>
      </c>
      <c r="H83" s="14" t="e">
        <f>VLOOKUP(A83,Speer!G:I,2,FALSE)</f>
        <v>#N/A</v>
      </c>
      <c r="I83" t="e">
        <f>VLOOKUP(A83,Weimar!G:I,2,FALSE)</f>
        <v>#N/A</v>
      </c>
      <c r="J83" s="14" t="str">
        <f>VLOOKUP(A83,Zinck!G:H,2,FALSE)</f>
        <v>IV, 7792, Freylinghausen 1704</v>
      </c>
    </row>
    <row r="84" spans="1:10" x14ac:dyDescent="0.25">
      <c r="A84" s="13" t="s">
        <v>291</v>
      </c>
      <c r="B84" s="13" t="s">
        <v>292</v>
      </c>
      <c r="C84" s="13" t="str">
        <f>VLOOKUP(A84,Apel!G:I,2,FALSE)</f>
        <v>II, 2072, Dresden 1593</v>
      </c>
      <c r="D84" s="13"/>
      <c r="E84" t="e">
        <f>VLOOKUP(A84,Hassler!G:I,2,FALSE)</f>
        <v>#N/A</v>
      </c>
      <c r="F84" s="14" t="str">
        <f>VLOOKUP(A84,Kittel!G:I,2,FALSE)</f>
        <v>II, 2072, Dresden 1593</v>
      </c>
      <c r="G84" s="14" t="str">
        <f>VLOOKUP(A84,Rein!G:I,2,FALSE)</f>
        <v>II, 2072, Dresden 1593</v>
      </c>
      <c r="H84" s="14" t="e">
        <f>VLOOKUP(A84,Speer!G:I,2,FALSE)</f>
        <v>#N/A</v>
      </c>
      <c r="I84" t="e">
        <f>VLOOKUP(A84,Weimar!G:I,2,FALSE)</f>
        <v>#N/A</v>
      </c>
      <c r="J84" s="14" t="str">
        <f>VLOOKUP(A84,Zinck!G:H,2,FALSE)</f>
        <v>II, 2072, Dresden 1593</v>
      </c>
    </row>
    <row r="85" spans="1:10" x14ac:dyDescent="0.25">
      <c r="A85" s="13" t="s">
        <v>294</v>
      </c>
      <c r="B85" s="13" t="s">
        <v>295</v>
      </c>
      <c r="C85" s="13" t="str">
        <f>VLOOKUP(A85,Apel!G:I,2,FALSE)</f>
        <v>IV, 7971, Walter 1524</v>
      </c>
      <c r="D85" s="13"/>
      <c r="E85" t="str">
        <f>VLOOKUP(A85,Hassler!G:I,2,FALSE)</f>
        <v>IV, 7971, Walter 1524</v>
      </c>
      <c r="F85" s="14" t="str">
        <f>VLOOKUP(A85,Kittel!G:I,2,FALSE)</f>
        <v>IV, 7971, Walter 1524</v>
      </c>
      <c r="G85" s="14" t="str">
        <f>VLOOKUP(A85,Rein!G:I,2,FALSE)</f>
        <v>IV, 7971, Walter 1524</v>
      </c>
      <c r="H85" s="14" t="e">
        <f>VLOOKUP(A85,Speer!G:I,2,FALSE)</f>
        <v>#N/A</v>
      </c>
      <c r="I85" t="e">
        <f>VLOOKUP(A85,Weimar!G:I,2,FALSE)</f>
        <v>#N/A</v>
      </c>
      <c r="J85" s="14" t="str">
        <f>VLOOKUP(A85,Zinck!G:H,2,FALSE)</f>
        <v>IV, 7971, Walter 1524</v>
      </c>
    </row>
    <row r="86" spans="1:10" x14ac:dyDescent="0.25">
      <c r="A86" s="13" t="s">
        <v>297</v>
      </c>
      <c r="B86" s="13" t="s">
        <v>298</v>
      </c>
      <c r="C86" s="13" t="str">
        <f>VLOOKUP(A86,Apel!G:I,2,FALSE)</f>
        <v>III, 4441a, Klug 1535</v>
      </c>
      <c r="D86" s="13"/>
      <c r="E86" t="str">
        <f>VLOOKUP(A86,Hassler!G:I,2,FALSE)</f>
        <v>III, 4441a, Klug 1535</v>
      </c>
      <c r="F86" s="14" t="str">
        <f>VLOOKUP(A86,Kittel!G:I,2,FALSE)</f>
        <v>III, 4441a, Klug 1535</v>
      </c>
      <c r="G86" s="14" t="str">
        <f>VLOOKUP(A86,Rein!G:I,2,FALSE)</f>
        <v>III, 4441a, Klug 1535</v>
      </c>
      <c r="H86" s="14" t="e">
        <f>VLOOKUP(A86,Speer!G:I,2,FALSE)</f>
        <v>#N/A</v>
      </c>
      <c r="I86" t="e">
        <f>VLOOKUP(A86,Weimar!G:I,2,FALSE)</f>
        <v>#N/A</v>
      </c>
      <c r="J86" s="14" t="str">
        <f>VLOOKUP(A86,Zinck!G:H,2,FALSE)</f>
        <v>III, 4441a, Klug 1535</v>
      </c>
    </row>
    <row r="87" spans="1:10" x14ac:dyDescent="0.25">
      <c r="A87" s="13" t="s">
        <v>300</v>
      </c>
      <c r="B87" s="13" t="s">
        <v>301</v>
      </c>
      <c r="C87" s="13" t="str">
        <f>VLOOKUP(A87,Apel!G:I,2,FALSE)</f>
        <v>II, 2164, Schein 1627</v>
      </c>
      <c r="D87" s="13"/>
      <c r="E87" t="e">
        <f>VLOOKUP(A87,Hassler!G:I,2,FALSE)</f>
        <v>#N/A</v>
      </c>
      <c r="F87" s="14" t="str">
        <f>VLOOKUP(A87,Kittel!G:I,2,FALSE)</f>
        <v>II, 2164, Schein 1627</v>
      </c>
      <c r="G87" s="14" t="str">
        <f>VLOOKUP(A87,Rein!G:I,2,FALSE)</f>
        <v>II, 2164, Schein 1627</v>
      </c>
      <c r="H87" s="14" t="e">
        <f>VLOOKUP(A87,Speer!G:I,2,FALSE)</f>
        <v>#N/A</v>
      </c>
      <c r="I87" t="e">
        <f>VLOOKUP(A87,Weimar!G:I,2,FALSE)</f>
        <v>#N/A</v>
      </c>
      <c r="J87" s="14" t="str">
        <f>VLOOKUP(A87,Zinck!G:H,2,FALSE)</f>
        <v>II, 2164, Schein 1627</v>
      </c>
    </row>
    <row r="88" spans="1:10" x14ac:dyDescent="0.25">
      <c r="A88" s="13" t="s">
        <v>303</v>
      </c>
      <c r="B88" s="13" t="s">
        <v>304</v>
      </c>
      <c r="C88" s="13" t="str">
        <f>VLOOKUP(A88,Apel!G:I,2,FALSE)</f>
        <v>?</v>
      </c>
      <c r="D88" s="13"/>
      <c r="E88" t="e">
        <f>VLOOKUP(A88,Hassler!G:I,2,FALSE)</f>
        <v>#N/A</v>
      </c>
      <c r="F88" s="14" t="str">
        <f>VLOOKUP(A88,Kittel!G:I,2,FALSE)</f>
        <v>?</v>
      </c>
      <c r="G88" s="14" t="str">
        <f>VLOOKUP(A88,Rein!G:I,2,FALSE)</f>
        <v>?</v>
      </c>
      <c r="H88" s="14" t="e">
        <f>VLOOKUP(A88,Speer!G:I,2,FALSE)</f>
        <v>#N/A</v>
      </c>
      <c r="I88" t="e">
        <f>VLOOKUP(A88,Weimar!G:I,2,FALSE)</f>
        <v>#N/A</v>
      </c>
      <c r="J88" s="14" t="str">
        <f>VLOOKUP(A88,Zinck!G:H,2,FALSE)</f>
        <v>?</v>
      </c>
    </row>
    <row r="89" spans="1:10" x14ac:dyDescent="0.25">
      <c r="A89" s="13" t="s">
        <v>306</v>
      </c>
      <c r="B89" s="13" t="s">
        <v>307</v>
      </c>
      <c r="C89" s="13" t="str">
        <f>VLOOKUP(A89,Apel!G:I,2,FALSE)</f>
        <v>II, 3695, Crüger 1649, Witt 1715</v>
      </c>
      <c r="D89" s="13"/>
      <c r="E89" t="e">
        <f>VLOOKUP(A89,Hassler!G:I,2,FALSE)</f>
        <v>#N/A</v>
      </c>
      <c r="F89" s="14" t="str">
        <f>VLOOKUP(A89,Kittel!G:I,2,FALSE)</f>
        <v>II, 3695, Crüger 1649, Witt 1715</v>
      </c>
      <c r="G89" s="14" t="str">
        <f>VLOOKUP(A89,Rein!G:I,2,FALSE)</f>
        <v>II, 3695, Crüger 1649, Witt 1715</v>
      </c>
      <c r="H89" s="14" t="e">
        <f>VLOOKUP(A89,Speer!G:I,2,FALSE)</f>
        <v>#N/A</v>
      </c>
      <c r="I89" t="e">
        <f>VLOOKUP(A89,Weimar!G:I,2,FALSE)</f>
        <v>#N/A</v>
      </c>
      <c r="J89" s="14" t="str">
        <f>VLOOKUP(A89,Zinck!G:H,2,FALSE)</f>
        <v>II, 3695, Crüger 1649, Witt 1715</v>
      </c>
    </row>
    <row r="90" spans="1:10" x14ac:dyDescent="0.25">
      <c r="A90" s="13" t="s">
        <v>309</v>
      </c>
      <c r="B90" s="13" t="s">
        <v>310</v>
      </c>
      <c r="C90" s="13" t="str">
        <f>VLOOKUP(A90,Apel!G:I,2,FALSE)</f>
        <v>II, 3451a, 1674</v>
      </c>
      <c r="D90" s="13"/>
      <c r="E90" t="e">
        <f>VLOOKUP(A90,Hassler!G:I,2,FALSE)</f>
        <v>#N/A</v>
      </c>
      <c r="F90" s="14" t="str">
        <f>VLOOKUP(A90,Kittel!G:I,2,FALSE)</f>
        <v>II, 3451a, 1674</v>
      </c>
      <c r="G90" s="14" t="str">
        <f>VLOOKUP(A90,Rein!G:I,2,FALSE)</f>
        <v>II, 3451a, 1674</v>
      </c>
      <c r="H90" s="14" t="e">
        <f>VLOOKUP(A90,Speer!G:I,2,FALSE)</f>
        <v>#N/A</v>
      </c>
      <c r="I90" t="e">
        <f>VLOOKUP(A90,Weimar!G:I,2,FALSE)</f>
        <v>#N/A</v>
      </c>
      <c r="J90" s="14" t="str">
        <f>VLOOKUP(A90,Zinck!G:H,2,FALSE)</f>
        <v>II, 3451a, 1674</v>
      </c>
    </row>
    <row r="91" spans="1:10" x14ac:dyDescent="0.25">
      <c r="A91" s="13" t="s">
        <v>312</v>
      </c>
      <c r="B91" s="13" t="s">
        <v>313</v>
      </c>
      <c r="C91" s="13" t="str">
        <f>VLOOKUP(A91,Apel!G:I,2,FALSE)</f>
        <v>I, 343, Klug 1535</v>
      </c>
      <c r="D91" s="13"/>
      <c r="E91" t="e">
        <f>VLOOKUP(A91,Hassler!G:I,2,FALSE)</f>
        <v>#N/A</v>
      </c>
      <c r="F91" s="14" t="str">
        <f>VLOOKUP(A91,Kittel!G:I,2,FALSE)</f>
        <v>I, 343, Klug 1535</v>
      </c>
      <c r="G91" s="14" t="str">
        <f>VLOOKUP(A91,Rein!G:I,2,FALSE)</f>
        <v>I, 343, Klug 1535</v>
      </c>
      <c r="H91" s="14" t="e">
        <f>VLOOKUP(A91,Speer!G:I,2,FALSE)</f>
        <v>#N/A</v>
      </c>
      <c r="I91" t="e">
        <f>VLOOKUP(A91,Weimar!G:I,2,FALSE)</f>
        <v>#N/A</v>
      </c>
      <c r="J91" s="14" t="str">
        <f>VLOOKUP(A91,Zinck!G:H,2,FALSE)</f>
        <v>I, 343, Klug 1535</v>
      </c>
    </row>
    <row r="92" spans="1:10" x14ac:dyDescent="0.25">
      <c r="A92" s="13" t="s">
        <v>315</v>
      </c>
      <c r="B92" s="13" t="s">
        <v>316</v>
      </c>
      <c r="C92" s="13" t="str">
        <f>VLOOKUP(A92,Apel!G:I,2,FALSE)</f>
        <v>IV, 6551a, J. Schop 1642</v>
      </c>
      <c r="D92" s="13"/>
      <c r="E92" t="e">
        <f>VLOOKUP(A92,Hassler!G:I,2,FALSE)</f>
        <v>#N/A</v>
      </c>
      <c r="F92" s="14" t="str">
        <f>VLOOKUP(A92,Kittel!G:I,2,FALSE)</f>
        <v>IV, 6551a, J. Schop 1642</v>
      </c>
      <c r="G92" s="14" t="str">
        <f>VLOOKUP(A92,Rein!G:I,2,FALSE)</f>
        <v>IV, 6551a, J. Schop 1642</v>
      </c>
      <c r="H92" s="14" t="e">
        <f>VLOOKUP(A92,Speer!G:I,2,FALSE)</f>
        <v>#N/A</v>
      </c>
      <c r="I92" t="e">
        <f>VLOOKUP(A92,Weimar!G:I,2,FALSE)</f>
        <v>#N/A</v>
      </c>
      <c r="J92" s="14" t="str">
        <f>VLOOKUP(A92,Zinck!G:H,2,FALSE)</f>
        <v>IV, 6551a, J. Schop 1642</v>
      </c>
    </row>
    <row r="93" spans="1:10" x14ac:dyDescent="0.25">
      <c r="A93" s="13" t="s">
        <v>318</v>
      </c>
      <c r="B93" s="13" t="s">
        <v>319</v>
      </c>
      <c r="C93" s="13" t="str">
        <f>VLOOKUP(A93,Apel!G:I,2,FALSE)</f>
        <v>I, 159, N. Selnecker 1587</v>
      </c>
      <c r="D93" s="13"/>
      <c r="E93" t="e">
        <f>VLOOKUP(A93,Hassler!G:I,2,FALSE)</f>
        <v>#N/A</v>
      </c>
      <c r="F93" s="14" t="str">
        <f>VLOOKUP(A93,Kittel!G:I,2,FALSE)</f>
        <v>I, 159, N. Selnecker 1587</v>
      </c>
      <c r="G93" s="14" t="str">
        <f>VLOOKUP(A93,Rein!G:I,2,FALSE)</f>
        <v>I, 159, N. Selnecker 1587</v>
      </c>
      <c r="H93" s="14" t="e">
        <f>VLOOKUP(A93,Speer!G:I,2,FALSE)</f>
        <v>#N/A</v>
      </c>
      <c r="I93" t="e">
        <f>VLOOKUP(A93,Weimar!G:I,2,FALSE)</f>
        <v>#N/A</v>
      </c>
      <c r="J93" s="14" t="str">
        <f>VLOOKUP(A93,Zinck!G:H,2,FALSE)</f>
        <v>I, 159, N. Selnecker 1587</v>
      </c>
    </row>
    <row r="94" spans="1:10" x14ac:dyDescent="0.25">
      <c r="A94" s="13" t="s">
        <v>322</v>
      </c>
      <c r="B94" s="13" t="s">
        <v>323</v>
      </c>
      <c r="C94" s="13" t="str">
        <f>VLOOKUP(A94,Apel!G:I,2,FALSE)</f>
        <v>II, 2383, Schein 1628</v>
      </c>
      <c r="D94" s="13"/>
      <c r="E94" t="e">
        <f>VLOOKUP(A94,Hassler!G:I,2,FALSE)</f>
        <v>#N/A</v>
      </c>
      <c r="F94" s="14" t="str">
        <f>VLOOKUP(A94,Kittel!G:I,2,FALSE)</f>
        <v>II, 2383, Schein 1628</v>
      </c>
      <c r="G94" s="14" t="str">
        <f>VLOOKUP(A94,Rein!G:I,2,FALSE)</f>
        <v>II, 2383, Schein 1628</v>
      </c>
      <c r="H94" s="14" t="e">
        <f>VLOOKUP(A94,Speer!G:I,2,FALSE)</f>
        <v>#N/A</v>
      </c>
      <c r="I94" t="e">
        <f>VLOOKUP(A94,Weimar!G:I,2,FALSE)</f>
        <v>#N/A</v>
      </c>
      <c r="J94" s="14" t="str">
        <f>VLOOKUP(A94,Zinck!G:H,2,FALSE)</f>
        <v>II, 2383, Schein 1628</v>
      </c>
    </row>
    <row r="95" spans="1:10" x14ac:dyDescent="0.25">
      <c r="A95" s="13" t="s">
        <v>325</v>
      </c>
      <c r="B95" s="13" t="s">
        <v>326</v>
      </c>
      <c r="C95" s="13" t="str">
        <f>VLOOKUP(A95,Apel!G:I,2,FALSE)</f>
        <v>I, 423, J. Eccard 1597</v>
      </c>
      <c r="D95" s="13"/>
      <c r="E95" t="e">
        <f>VLOOKUP(A95,Hassler!G:I,2,FALSE)</f>
        <v>#N/A</v>
      </c>
      <c r="F95" s="14" t="str">
        <f>VLOOKUP(A95,Kittel!G:I,2,FALSE)</f>
        <v>I, 423, J. Eccard 1597</v>
      </c>
      <c r="G95" s="14" t="str">
        <f>VLOOKUP(A95,Rein!G:I,2,FALSE)</f>
        <v>I, 423, J. Eccard 1597</v>
      </c>
      <c r="H95" s="14" t="e">
        <f>VLOOKUP(A95,Speer!G:I,2,FALSE)</f>
        <v>#N/A</v>
      </c>
      <c r="I95" t="e">
        <f>VLOOKUP(A95,Weimar!G:I,2,FALSE)</f>
        <v>#N/A</v>
      </c>
      <c r="J95" s="14" t="str">
        <f>VLOOKUP(A95,Zinck!G:H,2,FALSE)</f>
        <v>I, 423, J. Eccard 1597</v>
      </c>
    </row>
    <row r="96" spans="1:10" x14ac:dyDescent="0.25">
      <c r="A96" s="13" t="s">
        <v>328</v>
      </c>
      <c r="B96" s="13" t="s">
        <v>329</v>
      </c>
      <c r="C96" s="13" t="str">
        <f>VLOOKUP(A96,Apel!G:I,2,FALSE)</f>
        <v>IV, 6795, 1661</v>
      </c>
      <c r="D96" s="13"/>
      <c r="E96" t="e">
        <f>VLOOKUP(A96,Hassler!G:I,2,FALSE)</f>
        <v>#N/A</v>
      </c>
      <c r="F96" s="14" t="str">
        <f>VLOOKUP(A96,Kittel!G:I,2,FALSE)</f>
        <v>IV, 6795, 1661</v>
      </c>
      <c r="G96" s="14" t="str">
        <f>VLOOKUP(A96,Rein!G:I,2,FALSE)</f>
        <v>IV, 6795, 1661</v>
      </c>
      <c r="H96" s="14" t="e">
        <f>VLOOKUP(A96,Speer!G:I,2,FALSE)</f>
        <v>#N/A</v>
      </c>
      <c r="I96" t="e">
        <f>VLOOKUP(A96,Weimar!G:I,2,FALSE)</f>
        <v>#N/A</v>
      </c>
      <c r="J96" s="14" t="str">
        <f>VLOOKUP(A96,Zinck!G:H,2,FALSE)</f>
        <v>IV, 6795, 1661</v>
      </c>
    </row>
    <row r="97" spans="1:10" x14ac:dyDescent="0.25">
      <c r="A97" s="13" t="s">
        <v>331</v>
      </c>
      <c r="B97" s="13" t="s">
        <v>332</v>
      </c>
      <c r="C97" s="13" t="str">
        <f>VLOOKUP(A97,Apel!G:I,2,FALSE)</f>
        <v>V, 8451, Straßburg 1526</v>
      </c>
      <c r="D97" s="13"/>
      <c r="E97" t="e">
        <f>VLOOKUP(A97,Hassler!G:I,2,FALSE)</f>
        <v>#N/A</v>
      </c>
      <c r="F97" s="14" t="str">
        <f>VLOOKUP(A97,Kittel!G:I,2,FALSE)</f>
        <v>V, 8451, Straßburg 1526</v>
      </c>
      <c r="G97" s="14" t="str">
        <f>VLOOKUP(A97,Rein!G:I,2,FALSE)</f>
        <v>V, 8451, Straßburg 1526</v>
      </c>
      <c r="H97" s="14" t="e">
        <f>VLOOKUP(A97,Speer!G:I,2,FALSE)</f>
        <v>#N/A</v>
      </c>
      <c r="I97" t="e">
        <f>VLOOKUP(A97,Weimar!G:I,2,FALSE)</f>
        <v>#N/A</v>
      </c>
      <c r="J97" s="14" t="str">
        <f>VLOOKUP(A97,Zinck!G:H,2,FALSE)</f>
        <v>V, 8451, Straßburg 1526</v>
      </c>
    </row>
    <row r="98" spans="1:10" x14ac:dyDescent="0.25">
      <c r="A98" s="13" t="s">
        <v>334</v>
      </c>
      <c r="B98" s="13" t="s">
        <v>335</v>
      </c>
      <c r="C98" s="13" t="str">
        <f>VLOOKUP(A98,Apel!G:I,2,FALSE)</f>
        <v>IV, 6804, Frankfurt 1662</v>
      </c>
      <c r="D98" s="13"/>
      <c r="E98" t="e">
        <f>VLOOKUP(A98,Hassler!G:I,2,FALSE)</f>
        <v>#N/A</v>
      </c>
      <c r="F98" s="14" t="str">
        <f>VLOOKUP(A98,Kittel!G:I,2,FALSE)</f>
        <v>IV, 6804, Frankfurt 1662</v>
      </c>
      <c r="G98" s="14" t="str">
        <f>VLOOKUP(A98,Rein!G:I,2,FALSE)</f>
        <v>IV, 6804, Frankfurt 1662</v>
      </c>
      <c r="H98" s="14" t="e">
        <f>VLOOKUP(A98,Speer!G:I,2,FALSE)</f>
        <v>#N/A</v>
      </c>
      <c r="I98" t="e">
        <f>VLOOKUP(A98,Weimar!G:I,2,FALSE)</f>
        <v>#N/A</v>
      </c>
      <c r="J98" s="14" t="str">
        <f>VLOOKUP(A98,Zinck!G:H,2,FALSE)</f>
        <v>IV, 6804, Frankfurt 1662</v>
      </c>
    </row>
  </sheetData>
  <sheetProtection sheet="1" objects="1" scenarios="1" selectLockedCells="1"/>
  <pageMargins left="0.7" right="0.7" top="0.78740157500000008" bottom="0.78740157500000008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8"/>
  <sheetViews>
    <sheetView topLeftCell="K1" workbookViewId="0">
      <selection sqref="A1:Y1"/>
    </sheetView>
  </sheetViews>
  <sheetFormatPr baseColWidth="10" defaultRowHeight="15" x14ac:dyDescent="0.25"/>
  <cols>
    <col min="1" max="1" width="12.28515625" bestFit="1" customWidth="1"/>
    <col min="2" max="2" width="10.140625" bestFit="1" customWidth="1"/>
    <col min="3" max="3" width="12.140625" style="9" bestFit="1" customWidth="1"/>
    <col min="4" max="4" width="10.28515625" bestFit="1" customWidth="1"/>
    <col min="5" max="5" width="11.85546875" style="19" bestFit="1" customWidth="1"/>
    <col min="6" max="6" width="4" style="19" bestFit="1" customWidth="1"/>
    <col min="7" max="7" width="8.7109375" style="9" bestFit="1" customWidth="1"/>
    <col min="8" max="8" width="35.7109375" bestFit="1" customWidth="1"/>
    <col min="9" max="9" width="45.7109375" style="9" bestFit="1" customWidth="1"/>
    <col min="10" max="10" width="23.85546875" style="9" bestFit="1" customWidth="1"/>
    <col min="11" max="11" width="64.5703125" style="9" bestFit="1" customWidth="1"/>
    <col min="12" max="12" width="34.42578125" style="9" bestFit="1" customWidth="1"/>
    <col min="13" max="16" width="9.5703125" style="9" bestFit="1" customWidth="1"/>
    <col min="17" max="17" width="19.85546875" bestFit="1" customWidth="1"/>
    <col min="18" max="18" width="23.7109375" bestFit="1" customWidth="1"/>
    <col min="19" max="19" width="8" bestFit="1" customWidth="1"/>
    <col min="20" max="20" width="7.28515625" bestFit="1" customWidth="1"/>
    <col min="21" max="21" width="9.85546875" style="9" bestFit="1" customWidth="1"/>
    <col min="22" max="22" width="39.140625" style="9" bestFit="1" customWidth="1"/>
    <col min="23" max="23" width="32.42578125" style="9" bestFit="1" customWidth="1"/>
    <col min="24" max="24" width="18.85546875" style="9" bestFit="1" customWidth="1"/>
    <col min="25" max="25" width="34.7109375" style="9" bestFit="1" customWidth="1"/>
  </cols>
  <sheetData>
    <row r="1" spans="1:25" s="10" customFormat="1" x14ac:dyDescent="0.25">
      <c r="A1" s="10" t="s">
        <v>4</v>
      </c>
      <c r="B1" s="10" t="s">
        <v>339</v>
      </c>
      <c r="C1" s="10" t="s">
        <v>340</v>
      </c>
      <c r="D1" s="10" t="s">
        <v>341</v>
      </c>
      <c r="E1" s="10" t="s">
        <v>342</v>
      </c>
      <c r="F1" s="10" t="s">
        <v>343</v>
      </c>
      <c r="G1" s="10" t="s">
        <v>5</v>
      </c>
      <c r="H1" s="10" t="s">
        <v>344</v>
      </c>
      <c r="I1" s="2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345</v>
      </c>
      <c r="X1" s="10" t="s">
        <v>346</v>
      </c>
      <c r="Y1" s="10" t="s">
        <v>347</v>
      </c>
    </row>
    <row r="2" spans="1:25" x14ac:dyDescent="0.25">
      <c r="A2" s="21" t="str">
        <f t="shared" ref="A2:A65" si="0">D2&amp;"-"&amp;IF(E2&lt;10,"00",IF(E2&gt;99,"","0"))&amp;E2&amp;F2</f>
        <v>AP1832-001</v>
      </c>
      <c r="B2" s="21">
        <v>457001200</v>
      </c>
      <c r="C2" s="22" t="str">
        <f t="shared" ref="C2:C65" si="1">HYPERLINK("https://opac.rism.info/search?id="&amp;B2&amp;"&amp;View=rism", "RISM")</f>
        <v>RISM</v>
      </c>
      <c r="D2" s="23" t="s">
        <v>348</v>
      </c>
      <c r="E2" s="24">
        <v>1</v>
      </c>
      <c r="F2" s="24"/>
      <c r="G2" s="9" t="s">
        <v>115</v>
      </c>
      <c r="H2" t="str">
        <f>_xlfn.IFNA(VLOOKUP(G2,Tabelle10[[SID]:[Zahn]],3,FALSE),"")</f>
        <v>III, 4429a, Klug 1535</v>
      </c>
      <c r="I2" s="25" t="s">
        <v>349</v>
      </c>
      <c r="K2" s="9" t="s">
        <v>350</v>
      </c>
      <c r="L2" s="9" t="s">
        <v>351</v>
      </c>
      <c r="M2" s="9" t="s">
        <v>352</v>
      </c>
      <c r="N2" s="9" t="s">
        <v>353</v>
      </c>
      <c r="Q2" s="23" t="s">
        <v>354</v>
      </c>
      <c r="R2" s="23" t="s">
        <v>355</v>
      </c>
      <c r="S2" s="23" t="s">
        <v>356</v>
      </c>
      <c r="T2" s="23">
        <v>1832</v>
      </c>
      <c r="U2" s="23">
        <v>2</v>
      </c>
      <c r="V2" s="23" t="s">
        <v>116</v>
      </c>
    </row>
    <row r="3" spans="1:25" x14ac:dyDescent="0.25">
      <c r="A3" s="21" t="str">
        <f t="shared" si="0"/>
        <v>AP1832-002a</v>
      </c>
      <c r="B3" s="21">
        <v>457001201</v>
      </c>
      <c r="C3" s="22" t="str">
        <f t="shared" si="1"/>
        <v>RISM</v>
      </c>
      <c r="D3" s="21" t="str">
        <f t="shared" ref="D3:D66" si="2">$D$2</f>
        <v>AP1832</v>
      </c>
      <c r="E3" s="9">
        <v>2</v>
      </c>
      <c r="F3" s="9" t="s">
        <v>3</v>
      </c>
      <c r="G3" s="9" t="s">
        <v>163</v>
      </c>
      <c r="H3" t="str">
        <f>_xlfn.IFNA(VLOOKUP(G3,Tabelle10[[SID]:[Zahn]],3,FALSE),"")</f>
        <v>II, 2459, Straßburg 1560</v>
      </c>
      <c r="I3" s="25" t="s">
        <v>357</v>
      </c>
      <c r="K3" s="9" t="s">
        <v>350</v>
      </c>
      <c r="L3" s="9" t="s">
        <v>351</v>
      </c>
      <c r="Q3" s="21" t="str">
        <f t="shared" ref="Q3:Q66" si="3">$Q$2</f>
        <v>Apel, Georg Christian</v>
      </c>
      <c r="R3" s="21" t="str">
        <f t="shared" ref="R3:R66" si="4">$R$2</f>
        <v>Vollständiges Choralbuch</v>
      </c>
      <c r="S3" s="21" t="str">
        <f t="shared" ref="S3:S66" si="5">$S$2</f>
        <v>Kiel</v>
      </c>
      <c r="T3" s="21">
        <f t="shared" ref="T3:T66" si="6">$T$2</f>
        <v>1832</v>
      </c>
      <c r="U3" s="23">
        <v>2</v>
      </c>
      <c r="V3" s="23"/>
    </row>
    <row r="4" spans="1:25" x14ac:dyDescent="0.25">
      <c r="A4" s="21" t="str">
        <f t="shared" si="0"/>
        <v>AP1832-002b</v>
      </c>
      <c r="B4" s="21">
        <v>457001202</v>
      </c>
      <c r="C4" s="22" t="str">
        <f t="shared" si="1"/>
        <v>RISM</v>
      </c>
      <c r="D4" s="21" t="str">
        <f t="shared" si="2"/>
        <v>AP1832</v>
      </c>
      <c r="E4" s="9">
        <v>2</v>
      </c>
      <c r="F4" s="9" t="s">
        <v>358</v>
      </c>
      <c r="H4" t="str">
        <f>_xlfn.IFNA(VLOOKUP(G4,Tabelle10[[SID]:[Zahn]],3,FALSE),"")</f>
        <v/>
      </c>
      <c r="I4" s="25" t="s">
        <v>357</v>
      </c>
      <c r="K4" s="9" t="s">
        <v>350</v>
      </c>
      <c r="Q4" s="21" t="str">
        <f t="shared" si="3"/>
        <v>Apel, Georg Christian</v>
      </c>
      <c r="R4" s="21" t="str">
        <f t="shared" si="4"/>
        <v>Vollständiges Choralbuch</v>
      </c>
      <c r="S4" s="21" t="str">
        <f t="shared" si="5"/>
        <v>Kiel</v>
      </c>
      <c r="T4" s="21">
        <f t="shared" si="6"/>
        <v>1832</v>
      </c>
      <c r="U4" s="23">
        <v>3</v>
      </c>
      <c r="V4" s="23"/>
    </row>
    <row r="5" spans="1:25" x14ac:dyDescent="0.25">
      <c r="A5" s="21" t="str">
        <f t="shared" si="0"/>
        <v>AP1832-003</v>
      </c>
      <c r="B5" s="21">
        <v>457001203</v>
      </c>
      <c r="C5" s="22" t="str">
        <f t="shared" si="1"/>
        <v>RISM</v>
      </c>
      <c r="D5" s="21" t="str">
        <f t="shared" si="2"/>
        <v>AP1832</v>
      </c>
      <c r="E5" s="9">
        <v>3</v>
      </c>
      <c r="F5" s="9"/>
      <c r="G5" s="23" t="s">
        <v>36</v>
      </c>
      <c r="H5" t="str">
        <f>_xlfn.IFNA(VLOOKUP(G5,Tabelle10[[SID]:[Zahn]],3,FALSE),"")</f>
        <v>II, 2051, Ch. Peter 1655</v>
      </c>
      <c r="I5" s="25" t="s">
        <v>37</v>
      </c>
      <c r="K5" s="9" t="s">
        <v>350</v>
      </c>
      <c r="L5" s="9" t="s">
        <v>351</v>
      </c>
      <c r="Q5" s="21" t="str">
        <f t="shared" si="3"/>
        <v>Apel, Georg Christian</v>
      </c>
      <c r="R5" s="21" t="str">
        <f t="shared" si="4"/>
        <v>Vollständiges Choralbuch</v>
      </c>
      <c r="S5" s="21" t="str">
        <f t="shared" si="5"/>
        <v>Kiel</v>
      </c>
      <c r="T5" s="21">
        <f t="shared" si="6"/>
        <v>1832</v>
      </c>
      <c r="U5" s="23">
        <v>3</v>
      </c>
      <c r="V5" s="23"/>
    </row>
    <row r="6" spans="1:25" x14ac:dyDescent="0.25">
      <c r="A6" s="21" t="str">
        <f t="shared" si="0"/>
        <v>AP1832-004</v>
      </c>
      <c r="B6" s="21">
        <v>457001204</v>
      </c>
      <c r="C6" s="22" t="str">
        <f t="shared" si="1"/>
        <v>RISM</v>
      </c>
      <c r="D6" s="21" t="str">
        <f t="shared" si="2"/>
        <v>AP1832</v>
      </c>
      <c r="E6" s="9">
        <v>4</v>
      </c>
      <c r="F6" s="9"/>
      <c r="G6" s="23" t="s">
        <v>39</v>
      </c>
      <c r="H6" t="str">
        <f>_xlfn.IFNA(VLOOKUP(G6,Tabelle10[[SID]:[Zahn]],3,FALSE),"")</f>
        <v>III, 4431, Erf. Enchiridion 1524</v>
      </c>
      <c r="I6" s="25" t="s">
        <v>359</v>
      </c>
      <c r="K6" s="9" t="s">
        <v>350</v>
      </c>
      <c r="L6" s="9" t="s">
        <v>351</v>
      </c>
      <c r="Q6" s="21" t="str">
        <f t="shared" si="3"/>
        <v>Apel, Georg Christian</v>
      </c>
      <c r="R6" s="21" t="str">
        <f t="shared" si="4"/>
        <v>Vollständiges Choralbuch</v>
      </c>
      <c r="S6" s="21" t="str">
        <f t="shared" si="5"/>
        <v>Kiel</v>
      </c>
      <c r="T6" s="21">
        <f t="shared" si="6"/>
        <v>1832</v>
      </c>
      <c r="U6" s="23">
        <v>4</v>
      </c>
      <c r="V6" s="23"/>
    </row>
    <row r="7" spans="1:25" x14ac:dyDescent="0.25">
      <c r="A7" s="21" t="str">
        <f t="shared" si="0"/>
        <v>AP1832-005</v>
      </c>
      <c r="B7" s="21">
        <v>457001205</v>
      </c>
      <c r="C7" s="22" t="str">
        <f t="shared" si="1"/>
        <v>RISM</v>
      </c>
      <c r="D7" s="21" t="str">
        <f t="shared" si="2"/>
        <v>AP1832</v>
      </c>
      <c r="E7" s="9">
        <v>5</v>
      </c>
      <c r="F7" s="9"/>
      <c r="G7" s="23" t="s">
        <v>312</v>
      </c>
      <c r="H7" t="str">
        <f>_xlfn.IFNA(VLOOKUP(G7,Tabelle10[[SID]:[Zahn]],3,FALSE),"")</f>
        <v>I, 343, Klug 1535</v>
      </c>
      <c r="I7" s="25" t="s">
        <v>360</v>
      </c>
      <c r="K7" s="9" t="s">
        <v>350</v>
      </c>
      <c r="L7" s="9" t="s">
        <v>361</v>
      </c>
      <c r="Q7" s="21" t="str">
        <f t="shared" si="3"/>
        <v>Apel, Georg Christian</v>
      </c>
      <c r="R7" s="21" t="str">
        <f t="shared" si="4"/>
        <v>Vollständiges Choralbuch</v>
      </c>
      <c r="S7" s="21" t="str">
        <f t="shared" si="5"/>
        <v>Kiel</v>
      </c>
      <c r="T7" s="21">
        <f t="shared" si="6"/>
        <v>1832</v>
      </c>
      <c r="U7" s="23">
        <v>4</v>
      </c>
      <c r="V7" s="23"/>
    </row>
    <row r="8" spans="1:25" x14ac:dyDescent="0.25">
      <c r="A8" s="21" t="str">
        <f t="shared" si="0"/>
        <v>AP1832-006</v>
      </c>
      <c r="B8" s="21">
        <v>457001206</v>
      </c>
      <c r="C8" s="22" t="str">
        <f t="shared" si="1"/>
        <v>RISM</v>
      </c>
      <c r="D8" s="21" t="str">
        <f t="shared" si="2"/>
        <v>AP1832</v>
      </c>
      <c r="E8" s="9">
        <v>6</v>
      </c>
      <c r="F8" s="9"/>
      <c r="G8" s="23" t="s">
        <v>42</v>
      </c>
      <c r="H8" t="str">
        <f>_xlfn.IFNA(VLOOKUP(G8,Tabelle10[[SID]:[Zahn]],3,FALSE),"")</f>
        <v>II, 3573b, 1661, Stralsund 1665</v>
      </c>
      <c r="I8" s="25" t="s">
        <v>362</v>
      </c>
      <c r="K8" s="9" t="s">
        <v>350</v>
      </c>
      <c r="L8" s="9" t="s">
        <v>351</v>
      </c>
      <c r="Q8" s="21" t="str">
        <f t="shared" si="3"/>
        <v>Apel, Georg Christian</v>
      </c>
      <c r="R8" s="21" t="str">
        <f t="shared" si="4"/>
        <v>Vollständiges Choralbuch</v>
      </c>
      <c r="S8" s="21" t="str">
        <f t="shared" si="5"/>
        <v>Kiel</v>
      </c>
      <c r="T8" s="21">
        <f t="shared" si="6"/>
        <v>1832</v>
      </c>
      <c r="U8" s="23">
        <v>5</v>
      </c>
      <c r="V8" s="23" t="s">
        <v>43</v>
      </c>
    </row>
    <row r="9" spans="1:25" x14ac:dyDescent="0.25">
      <c r="A9" s="21" t="str">
        <f t="shared" si="0"/>
        <v>AP1832-007</v>
      </c>
      <c r="B9" s="21">
        <v>457001207</v>
      </c>
      <c r="C9" s="22" t="str">
        <f t="shared" si="1"/>
        <v>RISM</v>
      </c>
      <c r="D9" s="21" t="str">
        <f t="shared" si="2"/>
        <v>AP1832</v>
      </c>
      <c r="E9" s="9">
        <v>7</v>
      </c>
      <c r="F9" s="9"/>
      <c r="G9" s="9" t="s">
        <v>154</v>
      </c>
      <c r="H9" t="str">
        <f>_xlfn.IFNA(VLOOKUP(G9,Tabelle10[[SID]:[Zahn]],3,FALSE),"")</f>
        <v>I, 247b, Praetorius 1610</v>
      </c>
      <c r="I9" s="25" t="s">
        <v>363</v>
      </c>
      <c r="K9" s="9" t="s">
        <v>350</v>
      </c>
      <c r="L9" s="9" t="s">
        <v>351</v>
      </c>
      <c r="Q9" s="21" t="str">
        <f t="shared" si="3"/>
        <v>Apel, Georg Christian</v>
      </c>
      <c r="R9" s="21" t="str">
        <f t="shared" si="4"/>
        <v>Vollständiges Choralbuch</v>
      </c>
      <c r="S9" s="21" t="str">
        <f t="shared" si="5"/>
        <v>Kiel</v>
      </c>
      <c r="T9" s="21">
        <f t="shared" si="6"/>
        <v>1832</v>
      </c>
      <c r="U9" s="23">
        <v>5</v>
      </c>
      <c r="V9" s="23" t="s">
        <v>364</v>
      </c>
    </row>
    <row r="10" spans="1:25" x14ac:dyDescent="0.25">
      <c r="A10" s="21" t="str">
        <f t="shared" si="0"/>
        <v>AP1832-008</v>
      </c>
      <c r="B10" s="21">
        <v>457001208</v>
      </c>
      <c r="C10" s="22" t="str">
        <f t="shared" si="1"/>
        <v>RISM</v>
      </c>
      <c r="D10" s="21" t="str">
        <f t="shared" si="2"/>
        <v>AP1832</v>
      </c>
      <c r="E10" s="9">
        <v>8</v>
      </c>
      <c r="F10" s="9"/>
      <c r="G10" s="23" t="s">
        <v>45</v>
      </c>
      <c r="H10" t="str">
        <f>_xlfn.IFNA(VLOOKUP(G10,Tabelle10[[SID]:[Zahn]],3,FALSE),"")</f>
        <v>III, 4457, Schumann 1539</v>
      </c>
      <c r="I10" s="25" t="s">
        <v>365</v>
      </c>
      <c r="K10" s="9" t="s">
        <v>350</v>
      </c>
      <c r="L10" s="9" t="s">
        <v>351</v>
      </c>
      <c r="Q10" s="21" t="str">
        <f t="shared" si="3"/>
        <v>Apel, Georg Christian</v>
      </c>
      <c r="R10" s="21" t="str">
        <f t="shared" si="4"/>
        <v>Vollständiges Choralbuch</v>
      </c>
      <c r="S10" s="21" t="str">
        <f t="shared" si="5"/>
        <v>Kiel</v>
      </c>
      <c r="T10" s="21">
        <f t="shared" si="6"/>
        <v>1832</v>
      </c>
      <c r="U10" s="23">
        <v>6</v>
      </c>
      <c r="V10" s="23"/>
    </row>
    <row r="11" spans="1:25" x14ac:dyDescent="0.25">
      <c r="A11" s="21" t="str">
        <f t="shared" si="0"/>
        <v>AP1832-009</v>
      </c>
      <c r="B11" s="21">
        <v>457001209</v>
      </c>
      <c r="C11" s="22" t="str">
        <f t="shared" si="1"/>
        <v>RISM</v>
      </c>
      <c r="D11" s="21" t="str">
        <f t="shared" si="2"/>
        <v>AP1832</v>
      </c>
      <c r="E11" s="9">
        <v>9</v>
      </c>
      <c r="F11" s="9"/>
      <c r="G11" s="23" t="s">
        <v>48</v>
      </c>
      <c r="H11" t="str">
        <f>_xlfn.IFNA(VLOOKUP(G11,Tabelle10[[SID]:[Zahn]],3,FALSE),"")</f>
        <v>IV, 7292b, Babst 1545</v>
      </c>
      <c r="I11" s="25" t="s">
        <v>366</v>
      </c>
      <c r="K11" s="9" t="s">
        <v>350</v>
      </c>
      <c r="L11" s="9" t="s">
        <v>351</v>
      </c>
      <c r="Q11" s="21" t="str">
        <f t="shared" si="3"/>
        <v>Apel, Georg Christian</v>
      </c>
      <c r="R11" s="21" t="str">
        <f t="shared" si="4"/>
        <v>Vollständiges Choralbuch</v>
      </c>
      <c r="S11" s="21" t="str">
        <f t="shared" si="5"/>
        <v>Kiel</v>
      </c>
      <c r="T11" s="21">
        <f t="shared" si="6"/>
        <v>1832</v>
      </c>
      <c r="U11" s="23">
        <v>6</v>
      </c>
      <c r="V11" s="23"/>
    </row>
    <row r="12" spans="1:25" x14ac:dyDescent="0.25">
      <c r="A12" s="21" t="str">
        <f t="shared" si="0"/>
        <v>AP1832-010</v>
      </c>
      <c r="B12" s="21">
        <v>457001210</v>
      </c>
      <c r="C12" s="22" t="str">
        <f t="shared" si="1"/>
        <v>RISM</v>
      </c>
      <c r="D12" s="21" t="str">
        <f t="shared" si="2"/>
        <v>AP1832</v>
      </c>
      <c r="E12" s="9">
        <v>10</v>
      </c>
      <c r="F12" s="9"/>
      <c r="G12" s="23" t="s">
        <v>334</v>
      </c>
      <c r="H12" t="str">
        <f>_xlfn.IFNA(VLOOKUP(G12,Tabelle10[[SID]:[Zahn]],3,FALSE),"")</f>
        <v>IV, 6804, Frankfurt 1662</v>
      </c>
      <c r="I12" s="25" t="s">
        <v>335</v>
      </c>
      <c r="K12" s="9" t="s">
        <v>350</v>
      </c>
      <c r="L12" s="9" t="s">
        <v>361</v>
      </c>
      <c r="Q12" s="21" t="str">
        <f t="shared" si="3"/>
        <v>Apel, Georg Christian</v>
      </c>
      <c r="R12" s="21" t="str">
        <f t="shared" si="4"/>
        <v>Vollständiges Choralbuch</v>
      </c>
      <c r="S12" s="21" t="str">
        <f t="shared" si="5"/>
        <v>Kiel</v>
      </c>
      <c r="T12" s="21">
        <f t="shared" si="6"/>
        <v>1832</v>
      </c>
      <c r="U12" s="23">
        <v>7</v>
      </c>
      <c r="V12" s="23"/>
    </row>
    <row r="13" spans="1:25" x14ac:dyDescent="0.25">
      <c r="A13" s="21" t="str">
        <f t="shared" si="0"/>
        <v>AP1832-011</v>
      </c>
      <c r="B13" s="21">
        <v>457001211</v>
      </c>
      <c r="C13" s="22" t="str">
        <f t="shared" si="1"/>
        <v>RISM</v>
      </c>
      <c r="D13" s="21" t="str">
        <f t="shared" si="2"/>
        <v>AP1832</v>
      </c>
      <c r="E13" s="9">
        <v>11</v>
      </c>
      <c r="F13" s="9"/>
      <c r="G13" s="23"/>
      <c r="H13" t="str">
        <f>_xlfn.IFNA(VLOOKUP(G13,Tabelle10[[SID]:[Zahn]],3,FALSE),"")</f>
        <v/>
      </c>
      <c r="I13" s="25" t="s">
        <v>367</v>
      </c>
      <c r="K13" s="9" t="s">
        <v>350</v>
      </c>
      <c r="Q13" s="21" t="str">
        <f t="shared" si="3"/>
        <v>Apel, Georg Christian</v>
      </c>
      <c r="R13" s="21" t="str">
        <f t="shared" si="4"/>
        <v>Vollständiges Choralbuch</v>
      </c>
      <c r="S13" s="21" t="str">
        <f t="shared" si="5"/>
        <v>Kiel</v>
      </c>
      <c r="T13" s="21">
        <f t="shared" si="6"/>
        <v>1832</v>
      </c>
      <c r="U13" s="23">
        <v>7</v>
      </c>
      <c r="V13" s="23"/>
    </row>
    <row r="14" spans="1:25" x14ac:dyDescent="0.25">
      <c r="A14" s="21" t="str">
        <f t="shared" si="0"/>
        <v>AP1832-012</v>
      </c>
      <c r="B14" s="21">
        <v>457001212</v>
      </c>
      <c r="C14" s="22" t="str">
        <f t="shared" si="1"/>
        <v>RISM</v>
      </c>
      <c r="D14" s="21" t="str">
        <f t="shared" si="2"/>
        <v>AP1832</v>
      </c>
      <c r="E14" s="9">
        <v>12</v>
      </c>
      <c r="F14" s="9"/>
      <c r="G14" s="23"/>
      <c r="H14" t="str">
        <f>_xlfn.IFNA(VLOOKUP(G14,Tabelle10[[SID]:[Zahn]],3,FALSE),"")</f>
        <v/>
      </c>
      <c r="I14" s="25" t="s">
        <v>368</v>
      </c>
      <c r="K14" s="9" t="s">
        <v>350</v>
      </c>
      <c r="Q14" s="21" t="str">
        <f t="shared" si="3"/>
        <v>Apel, Georg Christian</v>
      </c>
      <c r="R14" s="21" t="str">
        <f t="shared" si="4"/>
        <v>Vollständiges Choralbuch</v>
      </c>
      <c r="S14" s="21" t="str">
        <f t="shared" si="5"/>
        <v>Kiel</v>
      </c>
      <c r="T14" s="21">
        <f t="shared" si="6"/>
        <v>1832</v>
      </c>
      <c r="U14" s="23">
        <v>8</v>
      </c>
      <c r="V14" s="23"/>
    </row>
    <row r="15" spans="1:25" x14ac:dyDescent="0.25">
      <c r="A15" s="21" t="str">
        <f t="shared" si="0"/>
        <v>AP1832-013a</v>
      </c>
      <c r="B15" s="21">
        <v>457001213</v>
      </c>
      <c r="C15" s="22" t="str">
        <f t="shared" si="1"/>
        <v>RISM</v>
      </c>
      <c r="D15" s="21" t="str">
        <f t="shared" si="2"/>
        <v>AP1832</v>
      </c>
      <c r="E15" s="9">
        <v>13</v>
      </c>
      <c r="F15" s="9" t="s">
        <v>3</v>
      </c>
      <c r="G15" s="23"/>
      <c r="H15" t="str">
        <f>_xlfn.IFNA(VLOOKUP(G15,Tabelle10[[SID]:[Zahn]],3,FALSE),"")</f>
        <v/>
      </c>
      <c r="I15" s="25" t="s">
        <v>369</v>
      </c>
      <c r="K15" s="9" t="s">
        <v>350</v>
      </c>
      <c r="Q15" s="21" t="str">
        <f t="shared" si="3"/>
        <v>Apel, Georg Christian</v>
      </c>
      <c r="R15" s="21" t="str">
        <f t="shared" si="4"/>
        <v>Vollständiges Choralbuch</v>
      </c>
      <c r="S15" s="21" t="str">
        <f t="shared" si="5"/>
        <v>Kiel</v>
      </c>
      <c r="T15" s="21">
        <f t="shared" si="6"/>
        <v>1832</v>
      </c>
      <c r="U15" s="23">
        <v>9</v>
      </c>
      <c r="V15" s="23"/>
    </row>
    <row r="16" spans="1:25" x14ac:dyDescent="0.25">
      <c r="A16" s="21" t="str">
        <f t="shared" si="0"/>
        <v>AP1832-013b</v>
      </c>
      <c r="B16" s="21">
        <v>457001214</v>
      </c>
      <c r="C16" s="22" t="str">
        <f t="shared" si="1"/>
        <v>RISM</v>
      </c>
      <c r="D16" s="21" t="str">
        <f t="shared" si="2"/>
        <v>AP1832</v>
      </c>
      <c r="E16" s="9">
        <v>13</v>
      </c>
      <c r="F16" s="9" t="s">
        <v>358</v>
      </c>
      <c r="G16" s="23"/>
      <c r="H16" t="str">
        <f>_xlfn.IFNA(VLOOKUP(G16,Tabelle10[[SID]:[Zahn]],3,FALSE),"")</f>
        <v/>
      </c>
      <c r="I16" s="25" t="s">
        <v>369</v>
      </c>
      <c r="K16" s="9" t="s">
        <v>350</v>
      </c>
      <c r="Q16" s="21" t="str">
        <f t="shared" si="3"/>
        <v>Apel, Georg Christian</v>
      </c>
      <c r="R16" s="21" t="str">
        <f t="shared" si="4"/>
        <v>Vollständiges Choralbuch</v>
      </c>
      <c r="S16" s="21" t="str">
        <f t="shared" si="5"/>
        <v>Kiel</v>
      </c>
      <c r="T16" s="21">
        <f t="shared" si="6"/>
        <v>1832</v>
      </c>
      <c r="U16" s="23">
        <v>10</v>
      </c>
      <c r="V16" s="23"/>
    </row>
    <row r="17" spans="1:25" x14ac:dyDescent="0.25">
      <c r="A17" s="21" t="str">
        <f t="shared" si="0"/>
        <v>AP1832-014</v>
      </c>
      <c r="B17" s="21">
        <v>457001215</v>
      </c>
      <c r="C17" s="22" t="str">
        <f t="shared" si="1"/>
        <v>RISM</v>
      </c>
      <c r="D17" s="21" t="str">
        <f t="shared" si="2"/>
        <v>AP1832</v>
      </c>
      <c r="E17" s="9">
        <v>14</v>
      </c>
      <c r="F17" s="9"/>
      <c r="G17" s="23"/>
      <c r="H17" t="str">
        <f>_xlfn.IFNA(VLOOKUP(G17,Tabelle10[[SID]:[Zahn]],3,FALSE),"")</f>
        <v/>
      </c>
      <c r="I17" s="25" t="s">
        <v>370</v>
      </c>
      <c r="K17" s="9" t="s">
        <v>350</v>
      </c>
      <c r="Q17" s="21" t="str">
        <f t="shared" si="3"/>
        <v>Apel, Georg Christian</v>
      </c>
      <c r="R17" s="21" t="str">
        <f t="shared" si="4"/>
        <v>Vollständiges Choralbuch</v>
      </c>
      <c r="S17" s="21" t="str">
        <f t="shared" si="5"/>
        <v>Kiel</v>
      </c>
      <c r="T17" s="21">
        <f t="shared" si="6"/>
        <v>1832</v>
      </c>
      <c r="U17" s="23">
        <v>10</v>
      </c>
      <c r="V17" s="23"/>
    </row>
    <row r="18" spans="1:25" x14ac:dyDescent="0.25">
      <c r="A18" s="21" t="str">
        <f t="shared" si="0"/>
        <v>AP1832-015</v>
      </c>
      <c r="B18" s="21">
        <v>457001216</v>
      </c>
      <c r="C18" s="22" t="str">
        <f t="shared" si="1"/>
        <v>RISM</v>
      </c>
      <c r="D18" s="21" t="str">
        <f t="shared" si="2"/>
        <v>AP1832</v>
      </c>
      <c r="E18" s="9">
        <v>15</v>
      </c>
      <c r="F18" s="9"/>
      <c r="G18" s="23"/>
      <c r="H18" t="str">
        <f>_xlfn.IFNA(VLOOKUP(G18,Tabelle10[[SID]:[Zahn]],3,FALSE),"")</f>
        <v/>
      </c>
      <c r="I18" s="25" t="s">
        <v>371</v>
      </c>
      <c r="K18" s="9" t="s">
        <v>350</v>
      </c>
      <c r="Q18" s="21" t="str">
        <f t="shared" si="3"/>
        <v>Apel, Georg Christian</v>
      </c>
      <c r="R18" s="21" t="str">
        <f t="shared" si="4"/>
        <v>Vollständiges Choralbuch</v>
      </c>
      <c r="S18" s="21" t="str">
        <f t="shared" si="5"/>
        <v>Kiel</v>
      </c>
      <c r="T18" s="21">
        <f t="shared" si="6"/>
        <v>1832</v>
      </c>
      <c r="U18" s="23">
        <v>11</v>
      </c>
      <c r="V18" s="23"/>
    </row>
    <row r="19" spans="1:25" x14ac:dyDescent="0.25">
      <c r="A19" s="21" t="str">
        <f t="shared" si="0"/>
        <v>AP1832-016a</v>
      </c>
      <c r="B19" s="21">
        <v>457001217</v>
      </c>
      <c r="C19" s="22" t="str">
        <f t="shared" si="1"/>
        <v>RISM</v>
      </c>
      <c r="D19" s="21" t="str">
        <f t="shared" si="2"/>
        <v>AP1832</v>
      </c>
      <c r="E19" s="9">
        <v>16</v>
      </c>
      <c r="F19" s="9" t="s">
        <v>3</v>
      </c>
      <c r="G19" s="23"/>
      <c r="H19" t="str">
        <f>_xlfn.IFNA(VLOOKUP(G19,Tabelle10[[SID]:[Zahn]],3,FALSE),"")</f>
        <v/>
      </c>
      <c r="I19" s="25" t="s">
        <v>372</v>
      </c>
      <c r="K19" s="9" t="s">
        <v>350</v>
      </c>
      <c r="Q19" s="21" t="str">
        <f t="shared" si="3"/>
        <v>Apel, Georg Christian</v>
      </c>
      <c r="R19" s="21" t="str">
        <f t="shared" si="4"/>
        <v>Vollständiges Choralbuch</v>
      </c>
      <c r="S19" s="21" t="str">
        <f t="shared" si="5"/>
        <v>Kiel</v>
      </c>
      <c r="T19" s="21">
        <f t="shared" si="6"/>
        <v>1832</v>
      </c>
      <c r="U19" s="23">
        <v>11</v>
      </c>
      <c r="V19" s="23"/>
    </row>
    <row r="20" spans="1:25" x14ac:dyDescent="0.25">
      <c r="A20" s="21" t="str">
        <f t="shared" si="0"/>
        <v>AP1832-016b</v>
      </c>
      <c r="B20" s="21">
        <v>457001218</v>
      </c>
      <c r="C20" s="22" t="str">
        <f t="shared" si="1"/>
        <v>RISM</v>
      </c>
      <c r="D20" s="21" t="str">
        <f t="shared" si="2"/>
        <v>AP1832</v>
      </c>
      <c r="E20" s="9">
        <v>16</v>
      </c>
      <c r="F20" s="9" t="s">
        <v>358</v>
      </c>
      <c r="G20" s="23"/>
      <c r="H20" t="str">
        <f>_xlfn.IFNA(VLOOKUP(G20,Tabelle10[[SID]:[Zahn]],3,FALSE),"")</f>
        <v/>
      </c>
      <c r="I20" s="25" t="s">
        <v>372</v>
      </c>
      <c r="K20" s="9" t="s">
        <v>350</v>
      </c>
      <c r="Q20" s="21" t="str">
        <f t="shared" si="3"/>
        <v>Apel, Georg Christian</v>
      </c>
      <c r="R20" s="21" t="str">
        <f t="shared" si="4"/>
        <v>Vollständiges Choralbuch</v>
      </c>
      <c r="S20" s="21" t="str">
        <f t="shared" si="5"/>
        <v>Kiel</v>
      </c>
      <c r="T20" s="21">
        <f t="shared" si="6"/>
        <v>1832</v>
      </c>
      <c r="U20" s="23">
        <v>11</v>
      </c>
      <c r="V20" s="23"/>
    </row>
    <row r="21" spans="1:25" x14ac:dyDescent="0.25">
      <c r="A21" s="21" t="str">
        <f t="shared" si="0"/>
        <v>AP1832-017</v>
      </c>
      <c r="B21" s="21">
        <v>457001219</v>
      </c>
      <c r="C21" s="22" t="str">
        <f t="shared" si="1"/>
        <v>RISM</v>
      </c>
      <c r="D21" s="21" t="str">
        <f t="shared" si="2"/>
        <v>AP1832</v>
      </c>
      <c r="E21" s="9">
        <v>17</v>
      </c>
      <c r="F21" s="9"/>
      <c r="G21" s="9" t="s">
        <v>300</v>
      </c>
      <c r="H21" t="str">
        <f>_xlfn.IFNA(VLOOKUP(G21,Tabelle10[[SID]:[Zahn]],3,FALSE),"")</f>
        <v>II, 2164, Schein 1627</v>
      </c>
      <c r="I21" s="25" t="s">
        <v>373</v>
      </c>
      <c r="K21" s="9" t="s">
        <v>350</v>
      </c>
      <c r="L21" s="9" t="s">
        <v>361</v>
      </c>
      <c r="Q21" s="21" t="str">
        <f t="shared" si="3"/>
        <v>Apel, Georg Christian</v>
      </c>
      <c r="R21" s="21" t="str">
        <f t="shared" si="4"/>
        <v>Vollständiges Choralbuch</v>
      </c>
      <c r="S21" s="21" t="str">
        <f t="shared" si="5"/>
        <v>Kiel</v>
      </c>
      <c r="T21" s="21">
        <f t="shared" si="6"/>
        <v>1832</v>
      </c>
      <c r="U21" s="23">
        <v>12</v>
      </c>
      <c r="V21" s="23" t="s">
        <v>301</v>
      </c>
    </row>
    <row r="22" spans="1:25" x14ac:dyDescent="0.25">
      <c r="A22" s="21" t="str">
        <f t="shared" si="0"/>
        <v>AP1832-018</v>
      </c>
      <c r="B22" s="21">
        <v>457001220</v>
      </c>
      <c r="C22" s="22" t="str">
        <f t="shared" si="1"/>
        <v>RISM</v>
      </c>
      <c r="D22" s="21" t="str">
        <f t="shared" si="2"/>
        <v>AP1832</v>
      </c>
      <c r="E22" s="9">
        <v>18</v>
      </c>
      <c r="F22" s="9"/>
      <c r="G22" s="9" t="s">
        <v>210</v>
      </c>
      <c r="H22" t="str">
        <f>_xlfn.IFNA(VLOOKUP(G22,Tabelle10[[SID]:[Zahn]],3,FALSE),"")</f>
        <v>V, 8244, Kugelmann 1540</v>
      </c>
      <c r="I22" s="25" t="s">
        <v>374</v>
      </c>
      <c r="K22" s="9" t="s">
        <v>350</v>
      </c>
      <c r="L22" s="9" t="s">
        <v>361</v>
      </c>
      <c r="Q22" s="21" t="str">
        <f t="shared" si="3"/>
        <v>Apel, Georg Christian</v>
      </c>
      <c r="R22" s="21" t="str">
        <f t="shared" si="4"/>
        <v>Vollständiges Choralbuch</v>
      </c>
      <c r="S22" s="21" t="str">
        <f t="shared" si="5"/>
        <v>Kiel</v>
      </c>
      <c r="T22" s="21">
        <f t="shared" si="6"/>
        <v>1832</v>
      </c>
      <c r="U22" s="23">
        <v>12</v>
      </c>
      <c r="V22" s="23" t="s">
        <v>211</v>
      </c>
    </row>
    <row r="23" spans="1:25" x14ac:dyDescent="0.25">
      <c r="A23" s="21" t="str">
        <f t="shared" si="0"/>
        <v>AP1832-019</v>
      </c>
      <c r="B23" s="21">
        <v>457001221</v>
      </c>
      <c r="C23" s="22" t="str">
        <f t="shared" si="1"/>
        <v>RISM</v>
      </c>
      <c r="D23" s="21" t="str">
        <f t="shared" si="2"/>
        <v>AP1832</v>
      </c>
      <c r="E23" s="9">
        <v>19</v>
      </c>
      <c r="F23" s="9"/>
      <c r="G23" s="9" t="s">
        <v>291</v>
      </c>
      <c r="H23" t="str">
        <f>_xlfn.IFNA(VLOOKUP(G23,Tabelle10[[SID]:[Zahn]],3,FALSE),"")</f>
        <v>II, 2072, Dresden 1593</v>
      </c>
      <c r="I23" s="25" t="s">
        <v>375</v>
      </c>
      <c r="K23" s="9" t="s">
        <v>350</v>
      </c>
      <c r="L23" s="9" t="s">
        <v>361</v>
      </c>
      <c r="Q23" s="21" t="str">
        <f t="shared" si="3"/>
        <v>Apel, Georg Christian</v>
      </c>
      <c r="R23" s="21" t="str">
        <f t="shared" si="4"/>
        <v>Vollständiges Choralbuch</v>
      </c>
      <c r="S23" s="21" t="str">
        <f t="shared" si="5"/>
        <v>Kiel</v>
      </c>
      <c r="T23" s="21">
        <f t="shared" si="6"/>
        <v>1832</v>
      </c>
      <c r="U23" s="23">
        <v>13</v>
      </c>
      <c r="V23" s="23" t="s">
        <v>376</v>
      </c>
    </row>
    <row r="24" spans="1:25" x14ac:dyDescent="0.25">
      <c r="A24" s="21" t="str">
        <f t="shared" si="0"/>
        <v>AP1832-020</v>
      </c>
      <c r="B24" s="21">
        <v>457001222</v>
      </c>
      <c r="C24" s="22" t="str">
        <f t="shared" si="1"/>
        <v>RISM</v>
      </c>
      <c r="D24" s="21" t="str">
        <f t="shared" si="2"/>
        <v>AP1832</v>
      </c>
      <c r="E24" s="9">
        <v>20</v>
      </c>
      <c r="F24" s="9"/>
      <c r="G24" s="9" t="s">
        <v>151</v>
      </c>
      <c r="H24" t="str">
        <f>_xlfn.IFNA(VLOOKUP(G24,Tabelle10[[SID]:[Zahn]],3,FALSE),"")</f>
        <v>V, 8326, P. Reinigius 1587</v>
      </c>
      <c r="I24" s="25" t="s">
        <v>377</v>
      </c>
      <c r="K24" s="9" t="s">
        <v>350</v>
      </c>
      <c r="L24" s="9" t="s">
        <v>351</v>
      </c>
      <c r="Q24" s="21" t="str">
        <f t="shared" si="3"/>
        <v>Apel, Georg Christian</v>
      </c>
      <c r="R24" s="21" t="str">
        <f t="shared" si="4"/>
        <v>Vollständiges Choralbuch</v>
      </c>
      <c r="S24" s="21" t="str">
        <f t="shared" si="5"/>
        <v>Kiel</v>
      </c>
      <c r="T24" s="21">
        <f t="shared" si="6"/>
        <v>1832</v>
      </c>
      <c r="U24" s="23">
        <v>13</v>
      </c>
      <c r="V24" s="23"/>
    </row>
    <row r="25" spans="1:25" x14ac:dyDescent="0.25">
      <c r="A25" s="21" t="str">
        <f t="shared" si="0"/>
        <v>AP1832-021</v>
      </c>
      <c r="B25" s="21">
        <v>457001223</v>
      </c>
      <c r="C25" s="22" t="str">
        <f t="shared" si="1"/>
        <v>RISM</v>
      </c>
      <c r="D25" s="21" t="str">
        <f t="shared" si="2"/>
        <v>AP1832</v>
      </c>
      <c r="E25" s="9">
        <v>21</v>
      </c>
      <c r="F25" s="9"/>
      <c r="G25" s="23" t="s">
        <v>51</v>
      </c>
      <c r="H25" t="str">
        <f>_xlfn.IFNA(VLOOKUP(G25,Tabelle10[[SID]:[Zahn]],3,FALSE),"")</f>
        <v>III, 5269e, Bodenschatz 1608</v>
      </c>
      <c r="I25" s="25" t="s">
        <v>52</v>
      </c>
      <c r="K25" s="9" t="s">
        <v>350</v>
      </c>
      <c r="L25" s="9" t="s">
        <v>351</v>
      </c>
      <c r="Q25" s="21" t="str">
        <f t="shared" si="3"/>
        <v>Apel, Georg Christian</v>
      </c>
      <c r="R25" s="21" t="str">
        <f t="shared" si="4"/>
        <v>Vollständiges Choralbuch</v>
      </c>
      <c r="S25" s="21" t="str">
        <f t="shared" si="5"/>
        <v>Kiel</v>
      </c>
      <c r="T25" s="21">
        <f t="shared" si="6"/>
        <v>1832</v>
      </c>
      <c r="U25" s="23">
        <v>14</v>
      </c>
      <c r="V25" s="23"/>
    </row>
    <row r="26" spans="1:25" x14ac:dyDescent="0.25">
      <c r="A26" s="21" t="str">
        <f t="shared" si="0"/>
        <v>AP1832-022</v>
      </c>
      <c r="B26" s="21">
        <v>457001224</v>
      </c>
      <c r="C26" s="22" t="str">
        <f t="shared" si="1"/>
        <v>RISM</v>
      </c>
      <c r="D26" s="21" t="str">
        <f t="shared" si="2"/>
        <v>AP1832</v>
      </c>
      <c r="E26" s="9">
        <v>22</v>
      </c>
      <c r="F26" s="9"/>
      <c r="G26" s="23" t="s">
        <v>54</v>
      </c>
      <c r="H26" t="str">
        <f>_xlfn.IFNA(VLOOKUP(G26,Tabelle10[[SID]:[Zahn]],3,FALSE),"")</f>
        <v>III, 4438b, Straßburg 1559</v>
      </c>
      <c r="I26" s="25" t="s">
        <v>378</v>
      </c>
      <c r="K26" s="9" t="s">
        <v>350</v>
      </c>
      <c r="L26" s="9" t="s">
        <v>351</v>
      </c>
      <c r="Q26" s="21" t="str">
        <f t="shared" si="3"/>
        <v>Apel, Georg Christian</v>
      </c>
      <c r="R26" s="21" t="str">
        <f t="shared" si="4"/>
        <v>Vollständiges Choralbuch</v>
      </c>
      <c r="S26" s="21" t="str">
        <f t="shared" si="5"/>
        <v>Kiel</v>
      </c>
      <c r="T26" s="21">
        <f t="shared" si="6"/>
        <v>1832</v>
      </c>
      <c r="U26" s="23">
        <v>14</v>
      </c>
      <c r="V26" s="23"/>
    </row>
    <row r="27" spans="1:25" x14ac:dyDescent="0.25">
      <c r="A27" s="21" t="str">
        <f t="shared" si="0"/>
        <v>AP1832-023a</v>
      </c>
      <c r="B27" s="21">
        <v>457001225</v>
      </c>
      <c r="C27" s="22" t="str">
        <f t="shared" si="1"/>
        <v>RISM</v>
      </c>
      <c r="D27" s="21" t="str">
        <f t="shared" si="2"/>
        <v>AP1832</v>
      </c>
      <c r="E27" s="9">
        <v>23</v>
      </c>
      <c r="F27" s="9" t="s">
        <v>3</v>
      </c>
      <c r="G27" s="23" t="s">
        <v>58</v>
      </c>
      <c r="H27" t="str">
        <f>_xlfn.IFNA(VLOOKUP(G27,Tabelle10[[SID]:[Zahn]],3,FALSE),"")</f>
        <v>III, 5385a, Hassler 1601</v>
      </c>
      <c r="I27" s="25" t="s">
        <v>59</v>
      </c>
      <c r="K27" s="9" t="s">
        <v>350</v>
      </c>
      <c r="L27" s="9" t="s">
        <v>351</v>
      </c>
      <c r="Q27" s="21" t="str">
        <f t="shared" si="3"/>
        <v>Apel, Georg Christian</v>
      </c>
      <c r="R27" s="21" t="str">
        <f t="shared" si="4"/>
        <v>Vollständiges Choralbuch</v>
      </c>
      <c r="S27" s="21" t="str">
        <f t="shared" si="5"/>
        <v>Kiel</v>
      </c>
      <c r="T27" s="21">
        <f t="shared" si="6"/>
        <v>1832</v>
      </c>
      <c r="U27" s="23">
        <v>15</v>
      </c>
      <c r="V27" s="23"/>
    </row>
    <row r="28" spans="1:25" x14ac:dyDescent="0.25">
      <c r="A28" s="21" t="str">
        <f t="shared" si="0"/>
        <v>AP1832-023b</v>
      </c>
      <c r="B28" s="21">
        <v>457001226</v>
      </c>
      <c r="C28" s="22" t="str">
        <f t="shared" si="1"/>
        <v>RISM</v>
      </c>
      <c r="D28" s="21" t="str">
        <f t="shared" si="2"/>
        <v>AP1832</v>
      </c>
      <c r="E28" s="9">
        <v>23</v>
      </c>
      <c r="F28" s="9" t="s">
        <v>358</v>
      </c>
      <c r="G28" s="23"/>
      <c r="H28" t="str">
        <f>_xlfn.IFNA(VLOOKUP(G28,Tabelle10[[SID]:[Zahn]],3,FALSE),"")</f>
        <v/>
      </c>
      <c r="I28" s="25" t="s">
        <v>59</v>
      </c>
      <c r="K28" s="9" t="s">
        <v>350</v>
      </c>
      <c r="Q28" s="21" t="str">
        <f t="shared" si="3"/>
        <v>Apel, Georg Christian</v>
      </c>
      <c r="R28" s="21" t="str">
        <f t="shared" si="4"/>
        <v>Vollständiges Choralbuch</v>
      </c>
      <c r="S28" s="21" t="str">
        <f t="shared" si="5"/>
        <v>Kiel</v>
      </c>
      <c r="T28" s="21">
        <f t="shared" si="6"/>
        <v>1832</v>
      </c>
      <c r="U28" s="23">
        <v>15</v>
      </c>
      <c r="V28" s="23"/>
    </row>
    <row r="29" spans="1:25" x14ac:dyDescent="0.25">
      <c r="A29" s="21" t="str">
        <f t="shared" si="0"/>
        <v>AP1832-024</v>
      </c>
      <c r="B29" s="21">
        <v>457001227</v>
      </c>
      <c r="C29" s="22" t="str">
        <f t="shared" si="1"/>
        <v>RISM</v>
      </c>
      <c r="D29" s="21" t="str">
        <f t="shared" si="2"/>
        <v>AP1832</v>
      </c>
      <c r="E29" s="9">
        <v>24</v>
      </c>
      <c r="F29" s="9"/>
      <c r="G29" s="9" t="s">
        <v>207</v>
      </c>
      <c r="H29" t="str">
        <f>_xlfn.IFNA(VLOOKUP(G29,Tabelle10[[SID]:[Zahn]],3,FALSE),"")</f>
        <v>I, 352, Rhau 1544</v>
      </c>
      <c r="I29" s="25" t="s">
        <v>379</v>
      </c>
      <c r="K29" s="9" t="s">
        <v>350</v>
      </c>
      <c r="L29" s="9" t="s">
        <v>361</v>
      </c>
      <c r="Q29" s="21" t="str">
        <f t="shared" si="3"/>
        <v>Apel, Georg Christian</v>
      </c>
      <c r="R29" s="21" t="str">
        <f t="shared" si="4"/>
        <v>Vollständiges Choralbuch</v>
      </c>
      <c r="S29" s="21" t="str">
        <f t="shared" si="5"/>
        <v>Kiel</v>
      </c>
      <c r="T29" s="21">
        <f t="shared" si="6"/>
        <v>1832</v>
      </c>
      <c r="U29" s="23">
        <v>16</v>
      </c>
      <c r="V29" s="23" t="s">
        <v>208</v>
      </c>
    </row>
    <row r="30" spans="1:25" x14ac:dyDescent="0.25">
      <c r="A30" s="21" t="str">
        <f t="shared" si="0"/>
        <v>AP1832-025a</v>
      </c>
      <c r="B30" s="21">
        <v>457001228</v>
      </c>
      <c r="C30" s="22" t="str">
        <f t="shared" si="1"/>
        <v>RISM</v>
      </c>
      <c r="D30" s="21" t="str">
        <f t="shared" si="2"/>
        <v>AP1832</v>
      </c>
      <c r="E30" s="9">
        <v>25</v>
      </c>
      <c r="F30" s="9" t="s">
        <v>3</v>
      </c>
      <c r="G30" s="23"/>
      <c r="H30" t="str">
        <f>_xlfn.IFNA(VLOOKUP(G30,Tabelle10[[SID]:[Zahn]],3,FALSE),"")</f>
        <v/>
      </c>
      <c r="I30" s="25" t="s">
        <v>380</v>
      </c>
      <c r="K30" s="9" t="s">
        <v>350</v>
      </c>
      <c r="Q30" s="21" t="str">
        <f t="shared" si="3"/>
        <v>Apel, Georg Christian</v>
      </c>
      <c r="R30" s="21" t="str">
        <f t="shared" si="4"/>
        <v>Vollständiges Choralbuch</v>
      </c>
      <c r="S30" s="21" t="str">
        <f t="shared" si="5"/>
        <v>Kiel</v>
      </c>
      <c r="T30" s="21">
        <f t="shared" si="6"/>
        <v>1832</v>
      </c>
      <c r="U30" s="23">
        <v>16</v>
      </c>
      <c r="V30" s="23"/>
      <c r="Y30" s="9" t="s">
        <v>380</v>
      </c>
    </row>
    <row r="31" spans="1:25" x14ac:dyDescent="0.25">
      <c r="A31" s="21" t="str">
        <f t="shared" si="0"/>
        <v>AP1832-025b</v>
      </c>
      <c r="B31" s="21">
        <v>457001229</v>
      </c>
      <c r="C31" s="22" t="str">
        <f t="shared" si="1"/>
        <v>RISM</v>
      </c>
      <c r="D31" s="21" t="str">
        <f t="shared" si="2"/>
        <v>AP1832</v>
      </c>
      <c r="E31" s="9">
        <v>25</v>
      </c>
      <c r="F31" s="9" t="s">
        <v>358</v>
      </c>
      <c r="G31" s="23"/>
      <c r="H31" t="str">
        <f>_xlfn.IFNA(VLOOKUP(G31,Tabelle10[[SID]:[Zahn]],3,FALSE),"")</f>
        <v/>
      </c>
      <c r="I31" s="25" t="s">
        <v>381</v>
      </c>
      <c r="K31" s="9" t="s">
        <v>350</v>
      </c>
      <c r="Q31" s="21" t="str">
        <f t="shared" si="3"/>
        <v>Apel, Georg Christian</v>
      </c>
      <c r="R31" s="21" t="str">
        <f t="shared" si="4"/>
        <v>Vollständiges Choralbuch</v>
      </c>
      <c r="S31" s="21" t="str">
        <f t="shared" si="5"/>
        <v>Kiel</v>
      </c>
      <c r="T31" s="21">
        <f t="shared" si="6"/>
        <v>1832</v>
      </c>
      <c r="U31" s="23">
        <v>16</v>
      </c>
      <c r="V31" s="23"/>
    </row>
    <row r="32" spans="1:25" x14ac:dyDescent="0.25">
      <c r="A32" s="21" t="str">
        <f t="shared" si="0"/>
        <v>AP1832-026</v>
      </c>
      <c r="B32" s="21">
        <v>457001230</v>
      </c>
      <c r="C32" s="22" t="str">
        <f t="shared" si="1"/>
        <v>RISM</v>
      </c>
      <c r="D32" s="21" t="str">
        <f t="shared" si="2"/>
        <v>AP1832</v>
      </c>
      <c r="E32" s="9">
        <v>26</v>
      </c>
      <c r="F32" s="9"/>
      <c r="G32" s="23"/>
      <c r="H32" t="str">
        <f>_xlfn.IFNA(VLOOKUP(G32,Tabelle10[[SID]:[Zahn]],3,FALSE),"")</f>
        <v/>
      </c>
      <c r="I32" s="25" t="s">
        <v>382</v>
      </c>
      <c r="K32" s="9" t="s">
        <v>350</v>
      </c>
      <c r="Q32" s="21" t="str">
        <f t="shared" si="3"/>
        <v>Apel, Georg Christian</v>
      </c>
      <c r="R32" s="21" t="str">
        <f t="shared" si="4"/>
        <v>Vollständiges Choralbuch</v>
      </c>
      <c r="S32" s="21" t="str">
        <f t="shared" si="5"/>
        <v>Kiel</v>
      </c>
      <c r="T32" s="21">
        <f t="shared" si="6"/>
        <v>1832</v>
      </c>
      <c r="U32" s="23">
        <v>17</v>
      </c>
      <c r="V32" s="23"/>
    </row>
    <row r="33" spans="1:25" x14ac:dyDescent="0.25">
      <c r="A33" s="21" t="str">
        <f t="shared" si="0"/>
        <v>AP1832-027</v>
      </c>
      <c r="B33" s="21">
        <v>457001231</v>
      </c>
      <c r="C33" s="22" t="str">
        <f t="shared" si="1"/>
        <v>RISM</v>
      </c>
      <c r="D33" s="21" t="str">
        <f t="shared" si="2"/>
        <v>AP1832</v>
      </c>
      <c r="E33" s="9">
        <v>27</v>
      </c>
      <c r="F33" s="9"/>
      <c r="G33" s="23" t="s">
        <v>62</v>
      </c>
      <c r="H33" t="str">
        <f>_xlfn.IFNA(VLOOKUP(G33,Tabelle10[[SID]:[Zahn]],3,FALSE),"")</f>
        <v>V, 8586, Spangenberg 1545</v>
      </c>
      <c r="I33" s="25" t="s">
        <v>63</v>
      </c>
      <c r="K33" s="9" t="s">
        <v>350</v>
      </c>
      <c r="L33" s="9" t="s">
        <v>351</v>
      </c>
      <c r="Q33" s="21" t="str">
        <f t="shared" si="3"/>
        <v>Apel, Georg Christian</v>
      </c>
      <c r="R33" s="21" t="str">
        <f t="shared" si="4"/>
        <v>Vollständiges Choralbuch</v>
      </c>
      <c r="S33" s="21" t="str">
        <f t="shared" si="5"/>
        <v>Kiel</v>
      </c>
      <c r="T33" s="21">
        <f t="shared" si="6"/>
        <v>1832</v>
      </c>
      <c r="U33" s="23">
        <v>17</v>
      </c>
      <c r="V33" s="23"/>
    </row>
    <row r="34" spans="1:25" x14ac:dyDescent="0.25">
      <c r="A34" s="21" t="str">
        <f t="shared" si="0"/>
        <v>AP1832-028</v>
      </c>
      <c r="B34" s="21">
        <v>457001232</v>
      </c>
      <c r="C34" s="22" t="str">
        <f t="shared" si="1"/>
        <v>RISM</v>
      </c>
      <c r="D34" s="21" t="str">
        <f t="shared" si="2"/>
        <v>AP1832</v>
      </c>
      <c r="E34" s="9">
        <v>28</v>
      </c>
      <c r="F34" s="9"/>
      <c r="G34" s="23" t="s">
        <v>65</v>
      </c>
      <c r="H34" t="str">
        <f>_xlfn.IFNA(VLOOKUP(G34,Tabelle10[[SID]:[Zahn]],3,FALSE),"")</f>
        <v>V, 8584, Klug 1535</v>
      </c>
      <c r="I34" s="25" t="s">
        <v>66</v>
      </c>
      <c r="K34" s="9" t="s">
        <v>350</v>
      </c>
      <c r="L34" s="9" t="s">
        <v>351</v>
      </c>
      <c r="Q34" s="21" t="str">
        <f t="shared" si="3"/>
        <v>Apel, Georg Christian</v>
      </c>
      <c r="R34" s="21" t="str">
        <f t="shared" si="4"/>
        <v>Vollständiges Choralbuch</v>
      </c>
      <c r="S34" s="21" t="str">
        <f t="shared" si="5"/>
        <v>Kiel</v>
      </c>
      <c r="T34" s="21">
        <f t="shared" si="6"/>
        <v>1832</v>
      </c>
      <c r="U34" s="23">
        <v>18</v>
      </c>
      <c r="V34" s="23"/>
    </row>
    <row r="35" spans="1:25" x14ac:dyDescent="0.25">
      <c r="A35" s="21" t="str">
        <f t="shared" si="0"/>
        <v>AP1832-029</v>
      </c>
      <c r="B35" s="21">
        <v>457001233</v>
      </c>
      <c r="C35" s="22" t="str">
        <f t="shared" si="1"/>
        <v>RISM</v>
      </c>
      <c r="D35" s="21" t="str">
        <f t="shared" si="2"/>
        <v>AP1832</v>
      </c>
      <c r="E35" s="9">
        <v>29</v>
      </c>
      <c r="F35" s="9"/>
      <c r="G35" s="9" t="s">
        <v>71</v>
      </c>
      <c r="H35" t="str">
        <f>_xlfn.IFNA(VLOOKUP(G35,Tabelle10[[SID]:[Zahn]],3,FALSE),"")</f>
        <v>IV, 7246, Walter 1524</v>
      </c>
      <c r="I35" s="25" t="s">
        <v>383</v>
      </c>
      <c r="K35" s="9" t="s">
        <v>350</v>
      </c>
      <c r="L35" s="9" t="s">
        <v>351</v>
      </c>
      <c r="Q35" s="21" t="str">
        <f t="shared" si="3"/>
        <v>Apel, Georg Christian</v>
      </c>
      <c r="R35" s="21" t="str">
        <f t="shared" si="4"/>
        <v>Vollständiges Choralbuch</v>
      </c>
      <c r="S35" s="21" t="str">
        <f t="shared" si="5"/>
        <v>Kiel</v>
      </c>
      <c r="T35" s="21">
        <f t="shared" si="6"/>
        <v>1832</v>
      </c>
      <c r="U35" s="23">
        <v>19</v>
      </c>
      <c r="V35" s="23"/>
      <c r="Y35" s="9" t="s">
        <v>384</v>
      </c>
    </row>
    <row r="36" spans="1:25" x14ac:dyDescent="0.25">
      <c r="A36" s="21" t="str">
        <f t="shared" si="0"/>
        <v>AP1832-030a</v>
      </c>
      <c r="B36" s="21">
        <v>457001234</v>
      </c>
      <c r="C36" s="22" t="str">
        <f t="shared" si="1"/>
        <v>RISM</v>
      </c>
      <c r="D36" s="21" t="str">
        <f t="shared" si="2"/>
        <v>AP1832</v>
      </c>
      <c r="E36" s="9">
        <v>30</v>
      </c>
      <c r="F36" s="9" t="s">
        <v>3</v>
      </c>
      <c r="G36" s="23" t="s">
        <v>77</v>
      </c>
      <c r="H36" t="str">
        <f>_xlfn.IFNA(VLOOKUP(G36,Tabelle10[[SID]:[Zahn]],3,FALSE),"")</f>
        <v>IV, 6283b, Calvisius 1598</v>
      </c>
      <c r="I36" s="25" t="s">
        <v>78</v>
      </c>
      <c r="K36" s="9" t="s">
        <v>350</v>
      </c>
      <c r="L36" s="9" t="s">
        <v>351</v>
      </c>
      <c r="Q36" s="21" t="str">
        <f t="shared" si="3"/>
        <v>Apel, Georg Christian</v>
      </c>
      <c r="R36" s="21" t="str">
        <f t="shared" si="4"/>
        <v>Vollständiges Choralbuch</v>
      </c>
      <c r="S36" s="21" t="str">
        <f t="shared" si="5"/>
        <v>Kiel</v>
      </c>
      <c r="T36" s="21">
        <f t="shared" si="6"/>
        <v>1832</v>
      </c>
      <c r="U36" s="23">
        <v>20</v>
      </c>
      <c r="V36" s="23"/>
    </row>
    <row r="37" spans="1:25" x14ac:dyDescent="0.25">
      <c r="A37" s="21" t="str">
        <f t="shared" si="0"/>
        <v>AP1832-030b</v>
      </c>
      <c r="B37" s="21">
        <v>457001235</v>
      </c>
      <c r="C37" s="22" t="str">
        <f t="shared" si="1"/>
        <v>RISM</v>
      </c>
      <c r="D37" s="21" t="str">
        <f t="shared" si="2"/>
        <v>AP1832</v>
      </c>
      <c r="E37" s="9">
        <v>30</v>
      </c>
      <c r="F37" s="9" t="s">
        <v>358</v>
      </c>
      <c r="G37" s="23"/>
      <c r="H37" t="str">
        <f>_xlfn.IFNA(VLOOKUP(G37,Tabelle10[[SID]:[Zahn]],3,FALSE),"")</f>
        <v/>
      </c>
      <c r="I37" s="25" t="s">
        <v>78</v>
      </c>
      <c r="K37" s="9" t="s">
        <v>350</v>
      </c>
      <c r="Q37" s="21" t="str">
        <f t="shared" si="3"/>
        <v>Apel, Georg Christian</v>
      </c>
      <c r="R37" s="21" t="str">
        <f t="shared" si="4"/>
        <v>Vollständiges Choralbuch</v>
      </c>
      <c r="S37" s="21" t="str">
        <f t="shared" si="5"/>
        <v>Kiel</v>
      </c>
      <c r="T37" s="21">
        <f t="shared" si="6"/>
        <v>1832</v>
      </c>
      <c r="U37" s="23">
        <v>20</v>
      </c>
      <c r="V37" s="23"/>
    </row>
    <row r="38" spans="1:25" x14ac:dyDescent="0.25">
      <c r="A38" s="21" t="str">
        <f t="shared" si="0"/>
        <v>AP1832-031</v>
      </c>
      <c r="B38" s="21">
        <v>457001236</v>
      </c>
      <c r="C38" s="22" t="str">
        <f t="shared" si="1"/>
        <v>RISM</v>
      </c>
      <c r="D38" s="21" t="str">
        <f t="shared" si="2"/>
        <v>AP1832</v>
      </c>
      <c r="E38" s="9">
        <v>31</v>
      </c>
      <c r="F38" s="9"/>
      <c r="G38" s="9" t="s">
        <v>239</v>
      </c>
      <c r="H38" t="str">
        <f>_xlfn.IFNA(VLOOKUP(G38,Tabelle10[[SID]:[Zahn]],3,FALSE),"")</f>
        <v>III, 4816d, Rhau 1589</v>
      </c>
      <c r="I38" s="25" t="s">
        <v>385</v>
      </c>
      <c r="K38" s="9" t="s">
        <v>350</v>
      </c>
      <c r="L38" s="9" t="s">
        <v>361</v>
      </c>
      <c r="Q38" s="21" t="str">
        <f t="shared" si="3"/>
        <v>Apel, Georg Christian</v>
      </c>
      <c r="R38" s="21" t="str">
        <f t="shared" si="4"/>
        <v>Vollständiges Choralbuch</v>
      </c>
      <c r="S38" s="21" t="str">
        <f t="shared" si="5"/>
        <v>Kiel</v>
      </c>
      <c r="T38" s="21">
        <f t="shared" si="6"/>
        <v>1832</v>
      </c>
      <c r="U38" s="23">
        <v>21</v>
      </c>
      <c r="V38" s="23" t="s">
        <v>240</v>
      </c>
    </row>
    <row r="39" spans="1:25" x14ac:dyDescent="0.25">
      <c r="A39" s="21" t="str">
        <f t="shared" si="0"/>
        <v>AP1832-032</v>
      </c>
      <c r="B39" s="21">
        <v>457001237</v>
      </c>
      <c r="C39" s="22" t="str">
        <f t="shared" si="1"/>
        <v>RISM</v>
      </c>
      <c r="D39" s="21" t="str">
        <f t="shared" si="2"/>
        <v>AP1832</v>
      </c>
      <c r="E39" s="9">
        <v>32</v>
      </c>
      <c r="F39" s="9"/>
      <c r="H39" t="str">
        <f>_xlfn.IFNA(VLOOKUP(G39,Tabelle10[[SID]:[Zahn]],3,FALSE),"")</f>
        <v/>
      </c>
      <c r="I39" s="25" t="s">
        <v>386</v>
      </c>
      <c r="K39" s="9" t="s">
        <v>350</v>
      </c>
      <c r="Q39" s="21" t="str">
        <f t="shared" si="3"/>
        <v>Apel, Georg Christian</v>
      </c>
      <c r="R39" s="21" t="str">
        <f t="shared" si="4"/>
        <v>Vollständiges Choralbuch</v>
      </c>
      <c r="S39" s="21" t="str">
        <f t="shared" si="5"/>
        <v>Kiel</v>
      </c>
      <c r="T39" s="21">
        <f t="shared" si="6"/>
        <v>1832</v>
      </c>
      <c r="U39" s="23">
        <v>22</v>
      </c>
      <c r="V39" s="23"/>
    </row>
    <row r="40" spans="1:25" x14ac:dyDescent="0.25">
      <c r="A40" s="21" t="str">
        <f t="shared" si="0"/>
        <v>AP1832-033</v>
      </c>
      <c r="B40" s="21">
        <v>457001238</v>
      </c>
      <c r="C40" s="22" t="str">
        <f t="shared" si="1"/>
        <v>RISM</v>
      </c>
      <c r="D40" s="21" t="str">
        <f t="shared" si="2"/>
        <v>AP1832</v>
      </c>
      <c r="E40" s="9">
        <v>33</v>
      </c>
      <c r="F40" s="9"/>
      <c r="G40" s="23" t="s">
        <v>68</v>
      </c>
      <c r="H40" t="str">
        <f>_xlfn.IFNA(VLOOKUP(G40,Tabelle10[[SID]:[Zahn]],3,FALSE),"")</f>
        <v>IV, 7012a, Walter 1524</v>
      </c>
      <c r="I40" s="25" t="s">
        <v>387</v>
      </c>
      <c r="K40" s="9" t="s">
        <v>350</v>
      </c>
      <c r="L40" s="9" t="s">
        <v>351</v>
      </c>
      <c r="Q40" s="21" t="str">
        <f t="shared" si="3"/>
        <v>Apel, Georg Christian</v>
      </c>
      <c r="R40" s="21" t="str">
        <f t="shared" si="4"/>
        <v>Vollständiges Choralbuch</v>
      </c>
      <c r="S40" s="21" t="str">
        <f t="shared" si="5"/>
        <v>Kiel</v>
      </c>
      <c r="T40" s="21">
        <f t="shared" si="6"/>
        <v>1832</v>
      </c>
      <c r="U40" s="23">
        <v>22</v>
      </c>
      <c r="V40" s="23" t="s">
        <v>69</v>
      </c>
    </row>
    <row r="41" spans="1:25" x14ac:dyDescent="0.25">
      <c r="A41" s="21" t="str">
        <f t="shared" si="0"/>
        <v>AP1832-034</v>
      </c>
      <c r="B41" s="21">
        <v>457001239</v>
      </c>
      <c r="C41" s="22" t="str">
        <f t="shared" si="1"/>
        <v>RISM</v>
      </c>
      <c r="D41" s="21" t="str">
        <f t="shared" si="2"/>
        <v>AP1832</v>
      </c>
      <c r="E41" s="9">
        <v>34</v>
      </c>
      <c r="F41" s="9"/>
      <c r="G41" s="9" t="s">
        <v>136</v>
      </c>
      <c r="H41" t="str">
        <f>_xlfn.IFNA(VLOOKUP(G41,Tabelle10[[SID]:[Zahn]],3,FALSE),"")</f>
        <v>III, 4297a, Enchiridion 1524</v>
      </c>
      <c r="I41" s="25" t="s">
        <v>388</v>
      </c>
      <c r="K41" s="9" t="s">
        <v>350</v>
      </c>
      <c r="L41" s="9" t="s">
        <v>351</v>
      </c>
      <c r="Q41" s="21" t="str">
        <f t="shared" si="3"/>
        <v>Apel, Georg Christian</v>
      </c>
      <c r="R41" s="21" t="str">
        <f t="shared" si="4"/>
        <v>Vollständiges Choralbuch</v>
      </c>
      <c r="S41" s="21" t="str">
        <f t="shared" si="5"/>
        <v>Kiel</v>
      </c>
      <c r="T41" s="21">
        <f t="shared" si="6"/>
        <v>1832</v>
      </c>
      <c r="U41" s="23">
        <v>22</v>
      </c>
      <c r="V41" s="23" t="s">
        <v>137</v>
      </c>
    </row>
    <row r="42" spans="1:25" x14ac:dyDescent="0.25">
      <c r="A42" s="21" t="str">
        <f t="shared" si="0"/>
        <v>AP1832-035</v>
      </c>
      <c r="B42" s="21">
        <v>457001240</v>
      </c>
      <c r="C42" s="22" t="str">
        <f t="shared" si="1"/>
        <v>RISM</v>
      </c>
      <c r="D42" s="21" t="str">
        <f t="shared" si="2"/>
        <v>AP1832</v>
      </c>
      <c r="E42" s="9">
        <v>35</v>
      </c>
      <c r="F42" s="9"/>
      <c r="G42" s="9" t="s">
        <v>303</v>
      </c>
      <c r="H42" t="str">
        <f>_xlfn.IFNA(VLOOKUP(G42,Tabelle10[[SID]:[Zahn]],3,FALSE),"")</f>
        <v>?</v>
      </c>
      <c r="I42" s="25" t="s">
        <v>389</v>
      </c>
      <c r="K42" s="9" t="s">
        <v>350</v>
      </c>
      <c r="L42" s="9" t="s">
        <v>361</v>
      </c>
      <c r="Q42" s="21" t="str">
        <f t="shared" si="3"/>
        <v>Apel, Georg Christian</v>
      </c>
      <c r="R42" s="21" t="str">
        <f t="shared" si="4"/>
        <v>Vollständiges Choralbuch</v>
      </c>
      <c r="S42" s="21" t="str">
        <f t="shared" si="5"/>
        <v>Kiel</v>
      </c>
      <c r="T42" s="21">
        <f t="shared" si="6"/>
        <v>1832</v>
      </c>
      <c r="U42" s="23">
        <v>23</v>
      </c>
      <c r="V42" s="23"/>
    </row>
    <row r="43" spans="1:25" x14ac:dyDescent="0.25">
      <c r="A43" s="21" t="str">
        <f t="shared" si="0"/>
        <v>AP1832-036a</v>
      </c>
      <c r="B43" s="21">
        <v>457001241</v>
      </c>
      <c r="C43" s="22" t="str">
        <f t="shared" si="1"/>
        <v>RISM</v>
      </c>
      <c r="D43" s="21" t="str">
        <f t="shared" si="2"/>
        <v>AP1832</v>
      </c>
      <c r="E43" s="9">
        <v>36</v>
      </c>
      <c r="F43" s="9" t="s">
        <v>3</v>
      </c>
      <c r="H43" t="str">
        <f>_xlfn.IFNA(VLOOKUP(G43,Tabelle10[[SID]:[Zahn]],3,FALSE),"")</f>
        <v/>
      </c>
      <c r="I43" s="25" t="s">
        <v>390</v>
      </c>
      <c r="K43" s="9" t="s">
        <v>350</v>
      </c>
      <c r="Q43" s="21" t="str">
        <f t="shared" si="3"/>
        <v>Apel, Georg Christian</v>
      </c>
      <c r="R43" s="21" t="str">
        <f t="shared" si="4"/>
        <v>Vollständiges Choralbuch</v>
      </c>
      <c r="S43" s="21" t="str">
        <f t="shared" si="5"/>
        <v>Kiel</v>
      </c>
      <c r="T43" s="21">
        <f t="shared" si="6"/>
        <v>1832</v>
      </c>
      <c r="U43" s="23">
        <v>23</v>
      </c>
      <c r="V43" s="23"/>
    </row>
    <row r="44" spans="1:25" x14ac:dyDescent="0.25">
      <c r="A44" s="21" t="str">
        <f t="shared" si="0"/>
        <v>AP1832-036b</v>
      </c>
      <c r="B44" s="21">
        <v>457001242</v>
      </c>
      <c r="C44" s="22" t="str">
        <f t="shared" si="1"/>
        <v>RISM</v>
      </c>
      <c r="D44" s="21" t="str">
        <f t="shared" si="2"/>
        <v>AP1832</v>
      </c>
      <c r="E44" s="9">
        <v>36</v>
      </c>
      <c r="F44" s="9" t="s">
        <v>358</v>
      </c>
      <c r="H44" t="str">
        <f>_xlfn.IFNA(VLOOKUP(G44,Tabelle10[[SID]:[Zahn]],3,FALSE),"")</f>
        <v/>
      </c>
      <c r="I44" s="25" t="s">
        <v>390</v>
      </c>
      <c r="K44" s="9" t="s">
        <v>350</v>
      </c>
      <c r="Q44" s="21" t="str">
        <f t="shared" si="3"/>
        <v>Apel, Georg Christian</v>
      </c>
      <c r="R44" s="21" t="str">
        <f t="shared" si="4"/>
        <v>Vollständiges Choralbuch</v>
      </c>
      <c r="S44" s="21" t="str">
        <f t="shared" si="5"/>
        <v>Kiel</v>
      </c>
      <c r="T44" s="21">
        <f t="shared" si="6"/>
        <v>1832</v>
      </c>
      <c r="U44" s="23">
        <v>24</v>
      </c>
      <c r="V44" s="23"/>
    </row>
    <row r="45" spans="1:25" x14ac:dyDescent="0.25">
      <c r="A45" s="21" t="str">
        <f t="shared" si="0"/>
        <v>AP1832-037</v>
      </c>
      <c r="B45" s="21">
        <v>457001243</v>
      </c>
      <c r="C45" s="22" t="str">
        <f t="shared" si="1"/>
        <v>RISM</v>
      </c>
      <c r="D45" s="21" t="str">
        <f t="shared" si="2"/>
        <v>AP1832</v>
      </c>
      <c r="E45" s="9">
        <v>37</v>
      </c>
      <c r="F45" s="9"/>
      <c r="H45" t="str">
        <f>_xlfn.IFNA(VLOOKUP(G45,Tabelle10[[SID]:[Zahn]],3,FALSE),"")</f>
        <v/>
      </c>
      <c r="I45" s="25" t="s">
        <v>391</v>
      </c>
      <c r="K45" s="9" t="s">
        <v>350</v>
      </c>
      <c r="Q45" s="21" t="str">
        <f t="shared" si="3"/>
        <v>Apel, Georg Christian</v>
      </c>
      <c r="R45" s="21" t="str">
        <f t="shared" si="4"/>
        <v>Vollständiges Choralbuch</v>
      </c>
      <c r="S45" s="21" t="str">
        <f t="shared" si="5"/>
        <v>Kiel</v>
      </c>
      <c r="T45" s="21">
        <f t="shared" si="6"/>
        <v>1832</v>
      </c>
      <c r="U45" s="23">
        <v>24</v>
      </c>
      <c r="V45" s="23" t="s">
        <v>392</v>
      </c>
    </row>
    <row r="46" spans="1:25" x14ac:dyDescent="0.25">
      <c r="A46" s="21" t="str">
        <f t="shared" si="0"/>
        <v>AP1832-038a</v>
      </c>
      <c r="B46" s="21">
        <v>457001244</v>
      </c>
      <c r="C46" s="22" t="str">
        <f t="shared" si="1"/>
        <v>RISM</v>
      </c>
      <c r="D46" s="21" t="str">
        <f t="shared" si="2"/>
        <v>AP1832</v>
      </c>
      <c r="E46" s="9">
        <v>38</v>
      </c>
      <c r="F46" s="9" t="s">
        <v>3</v>
      </c>
      <c r="H46" t="str">
        <f>_xlfn.IFNA(VLOOKUP(G46,Tabelle10[[SID]:[Zahn]],3,FALSE),"")</f>
        <v/>
      </c>
      <c r="I46" s="25" t="s">
        <v>393</v>
      </c>
      <c r="K46" s="9" t="s">
        <v>350</v>
      </c>
      <c r="Q46" s="21" t="str">
        <f t="shared" si="3"/>
        <v>Apel, Georg Christian</v>
      </c>
      <c r="R46" s="21" t="str">
        <f t="shared" si="4"/>
        <v>Vollständiges Choralbuch</v>
      </c>
      <c r="S46" s="21" t="str">
        <f t="shared" si="5"/>
        <v>Kiel</v>
      </c>
      <c r="T46" s="21">
        <f t="shared" si="6"/>
        <v>1832</v>
      </c>
      <c r="U46" s="23">
        <v>25</v>
      </c>
      <c r="V46" s="23"/>
    </row>
    <row r="47" spans="1:25" x14ac:dyDescent="0.25">
      <c r="A47" s="21" t="str">
        <f t="shared" si="0"/>
        <v>AP1832-038b</v>
      </c>
      <c r="B47" s="21">
        <v>457001245</v>
      </c>
      <c r="C47" s="22" t="str">
        <f t="shared" si="1"/>
        <v>RISM</v>
      </c>
      <c r="D47" s="21" t="str">
        <f t="shared" si="2"/>
        <v>AP1832</v>
      </c>
      <c r="E47" s="9">
        <v>38</v>
      </c>
      <c r="F47" s="9" t="s">
        <v>358</v>
      </c>
      <c r="H47" t="str">
        <f>_xlfn.IFNA(VLOOKUP(G47,Tabelle10[[SID]:[Zahn]],3,FALSE),"")</f>
        <v/>
      </c>
      <c r="I47" s="25" t="s">
        <v>393</v>
      </c>
      <c r="K47" s="9" t="s">
        <v>350</v>
      </c>
      <c r="Q47" s="21" t="str">
        <f t="shared" si="3"/>
        <v>Apel, Georg Christian</v>
      </c>
      <c r="R47" s="21" t="str">
        <f t="shared" si="4"/>
        <v>Vollständiges Choralbuch</v>
      </c>
      <c r="S47" s="21" t="str">
        <f t="shared" si="5"/>
        <v>Kiel</v>
      </c>
      <c r="T47" s="21">
        <f t="shared" si="6"/>
        <v>1832</v>
      </c>
      <c r="U47" s="23">
        <v>25</v>
      </c>
      <c r="V47" s="23"/>
    </row>
    <row r="48" spans="1:25" x14ac:dyDescent="0.25">
      <c r="A48" s="21" t="str">
        <f t="shared" si="0"/>
        <v>AP1832-039</v>
      </c>
      <c r="B48" s="21">
        <v>457001246</v>
      </c>
      <c r="C48" s="22" t="str">
        <f t="shared" si="1"/>
        <v>RISM</v>
      </c>
      <c r="D48" s="21" t="str">
        <f t="shared" si="2"/>
        <v>AP1832</v>
      </c>
      <c r="E48" s="9">
        <v>39</v>
      </c>
      <c r="F48" s="9"/>
      <c r="H48" t="str">
        <f>_xlfn.IFNA(VLOOKUP(G48,Tabelle10[[SID]:[Zahn]],3,FALSE),"")</f>
        <v/>
      </c>
      <c r="I48" s="25" t="s">
        <v>394</v>
      </c>
      <c r="K48" s="9" t="s">
        <v>350</v>
      </c>
      <c r="Q48" s="21" t="str">
        <f t="shared" si="3"/>
        <v>Apel, Georg Christian</v>
      </c>
      <c r="R48" s="21" t="str">
        <f t="shared" si="4"/>
        <v>Vollständiges Choralbuch</v>
      </c>
      <c r="S48" s="21" t="str">
        <f t="shared" si="5"/>
        <v>Kiel</v>
      </c>
      <c r="T48" s="21">
        <f t="shared" si="6"/>
        <v>1832</v>
      </c>
      <c r="U48" s="23">
        <v>25</v>
      </c>
      <c r="V48" s="23"/>
    </row>
    <row r="49" spans="1:25" x14ac:dyDescent="0.25">
      <c r="A49" s="21" t="str">
        <f t="shared" si="0"/>
        <v>AP1832-040</v>
      </c>
      <c r="B49" s="21">
        <v>457001247</v>
      </c>
      <c r="C49" s="22" t="str">
        <f t="shared" si="1"/>
        <v>RISM</v>
      </c>
      <c r="D49" s="21" t="str">
        <f t="shared" si="2"/>
        <v>AP1832</v>
      </c>
      <c r="E49" s="9">
        <v>40</v>
      </c>
      <c r="F49" s="9"/>
      <c r="G49" s="23" t="s">
        <v>83</v>
      </c>
      <c r="H49" t="str">
        <f>_xlfn.IFNA(VLOOKUP(G49,Tabelle10[[SID]:[Zahn]],3,FALSE),"")</f>
        <v>I, 1951, Erf. Enchiridion 1524</v>
      </c>
      <c r="I49" s="25" t="s">
        <v>395</v>
      </c>
      <c r="K49" s="9" t="s">
        <v>350</v>
      </c>
      <c r="L49" s="9" t="s">
        <v>351</v>
      </c>
      <c r="Q49" s="21" t="str">
        <f t="shared" si="3"/>
        <v>Apel, Georg Christian</v>
      </c>
      <c r="R49" s="21" t="str">
        <f t="shared" si="4"/>
        <v>Vollständiges Choralbuch</v>
      </c>
      <c r="S49" s="21" t="str">
        <f t="shared" si="5"/>
        <v>Kiel</v>
      </c>
      <c r="T49" s="21">
        <f t="shared" si="6"/>
        <v>1832</v>
      </c>
      <c r="U49" s="23">
        <v>26</v>
      </c>
      <c r="V49" s="23" t="s">
        <v>396</v>
      </c>
    </row>
    <row r="50" spans="1:25" x14ac:dyDescent="0.25">
      <c r="A50" s="21" t="str">
        <f t="shared" si="0"/>
        <v>AP1832-041</v>
      </c>
      <c r="B50" s="21">
        <v>457001248</v>
      </c>
      <c r="C50" s="22" t="str">
        <f t="shared" si="1"/>
        <v>RISM</v>
      </c>
      <c r="D50" s="21" t="str">
        <f t="shared" si="2"/>
        <v>AP1832</v>
      </c>
      <c r="E50" s="9">
        <v>41</v>
      </c>
      <c r="F50" s="9"/>
      <c r="G50" s="23"/>
      <c r="H50" t="str">
        <f>_xlfn.IFNA(VLOOKUP(G50,Tabelle10[[SID]:[Zahn]],3,FALSE),"")</f>
        <v/>
      </c>
      <c r="I50" s="25" t="s">
        <v>397</v>
      </c>
      <c r="K50" s="9" t="s">
        <v>350</v>
      </c>
      <c r="Q50" s="21" t="str">
        <f t="shared" si="3"/>
        <v>Apel, Georg Christian</v>
      </c>
      <c r="R50" s="21" t="str">
        <f t="shared" si="4"/>
        <v>Vollständiges Choralbuch</v>
      </c>
      <c r="S50" s="21" t="str">
        <f t="shared" si="5"/>
        <v>Kiel</v>
      </c>
      <c r="T50" s="21">
        <f t="shared" si="6"/>
        <v>1832</v>
      </c>
      <c r="U50" s="23">
        <v>26</v>
      </c>
      <c r="V50" s="23"/>
    </row>
    <row r="51" spans="1:25" x14ac:dyDescent="0.25">
      <c r="A51" s="21" t="str">
        <f t="shared" si="0"/>
        <v>AP1832-042</v>
      </c>
      <c r="B51" s="21">
        <v>457001249</v>
      </c>
      <c r="C51" s="22" t="str">
        <f t="shared" si="1"/>
        <v>RISM</v>
      </c>
      <c r="D51" s="21" t="str">
        <f t="shared" si="2"/>
        <v>AP1832</v>
      </c>
      <c r="E51" s="9">
        <v>42</v>
      </c>
      <c r="F51" s="9"/>
      <c r="G51" s="23" t="s">
        <v>106</v>
      </c>
      <c r="H51" t="str">
        <f>_xlfn.IFNA(VLOOKUP(G51,Tabelle10[[SID]:[Zahn]],3,FALSE),"")</f>
        <v>III, 5741a, Schop 1641</v>
      </c>
      <c r="I51" s="25" t="s">
        <v>398</v>
      </c>
      <c r="K51" s="9" t="s">
        <v>350</v>
      </c>
      <c r="L51" s="9" t="s">
        <v>351</v>
      </c>
      <c r="Q51" s="21" t="str">
        <f t="shared" si="3"/>
        <v>Apel, Georg Christian</v>
      </c>
      <c r="R51" s="21" t="str">
        <f t="shared" si="4"/>
        <v>Vollständiges Choralbuch</v>
      </c>
      <c r="S51" s="21" t="str">
        <f t="shared" si="5"/>
        <v>Kiel</v>
      </c>
      <c r="T51" s="21">
        <f t="shared" si="6"/>
        <v>1832</v>
      </c>
      <c r="U51" s="23">
        <v>26</v>
      </c>
      <c r="V51" s="23" t="s">
        <v>399</v>
      </c>
    </row>
    <row r="52" spans="1:25" x14ac:dyDescent="0.25">
      <c r="A52" s="21" t="str">
        <f t="shared" si="0"/>
        <v>AP1832-043</v>
      </c>
      <c r="B52" s="21">
        <v>457001250</v>
      </c>
      <c r="C52" s="22" t="str">
        <f t="shared" si="1"/>
        <v>RISM</v>
      </c>
      <c r="D52" s="21" t="str">
        <f t="shared" si="2"/>
        <v>AP1832</v>
      </c>
      <c r="E52" s="9">
        <v>43</v>
      </c>
      <c r="F52" s="9"/>
      <c r="G52" s="9" t="s">
        <v>226</v>
      </c>
      <c r="H52" t="str">
        <f>_xlfn.IFNA(VLOOKUP(G52,Tabelle10[[SID]:[Zahn]],3,FALSE),"")</f>
        <v>I, 1915, Rist 1641</v>
      </c>
      <c r="I52" s="25" t="s">
        <v>400</v>
      </c>
      <c r="K52" s="9" t="s">
        <v>350</v>
      </c>
      <c r="L52" s="9" t="s">
        <v>361</v>
      </c>
      <c r="Q52" s="21" t="str">
        <f t="shared" si="3"/>
        <v>Apel, Georg Christian</v>
      </c>
      <c r="R52" s="21" t="str">
        <f t="shared" si="4"/>
        <v>Vollständiges Choralbuch</v>
      </c>
      <c r="S52" s="21" t="str">
        <f t="shared" si="5"/>
        <v>Kiel</v>
      </c>
      <c r="T52" s="21">
        <f t="shared" si="6"/>
        <v>1832</v>
      </c>
      <c r="U52" s="23">
        <v>27</v>
      </c>
      <c r="V52" s="23" t="s">
        <v>227</v>
      </c>
    </row>
    <row r="53" spans="1:25" x14ac:dyDescent="0.25">
      <c r="A53" s="21" t="str">
        <f t="shared" si="0"/>
        <v>AP1832-044</v>
      </c>
      <c r="B53" s="21">
        <v>457001251</v>
      </c>
      <c r="C53" s="22" t="str">
        <f t="shared" si="1"/>
        <v>RISM</v>
      </c>
      <c r="D53" s="21" t="str">
        <f t="shared" si="2"/>
        <v>AP1832</v>
      </c>
      <c r="E53" s="9">
        <v>44</v>
      </c>
      <c r="F53" s="9"/>
      <c r="H53" t="str">
        <f>_xlfn.IFNA(VLOOKUP(G53,Tabelle10[[SID]:[Zahn]],3,FALSE),"")</f>
        <v/>
      </c>
      <c r="I53" s="25" t="s">
        <v>401</v>
      </c>
      <c r="K53" s="9" t="s">
        <v>350</v>
      </c>
      <c r="Q53" s="21" t="str">
        <f t="shared" si="3"/>
        <v>Apel, Georg Christian</v>
      </c>
      <c r="R53" s="21" t="str">
        <f t="shared" si="4"/>
        <v>Vollständiges Choralbuch</v>
      </c>
      <c r="S53" s="21" t="str">
        <f t="shared" si="5"/>
        <v>Kiel</v>
      </c>
      <c r="T53" s="21">
        <f t="shared" si="6"/>
        <v>1832</v>
      </c>
      <c r="U53" s="23">
        <v>27</v>
      </c>
      <c r="V53" s="23"/>
    </row>
    <row r="54" spans="1:25" x14ac:dyDescent="0.25">
      <c r="A54" s="21" t="str">
        <f t="shared" si="0"/>
        <v>AP1832-045a</v>
      </c>
      <c r="B54" s="21">
        <v>457001252</v>
      </c>
      <c r="C54" s="22" t="str">
        <f t="shared" si="1"/>
        <v>RISM</v>
      </c>
      <c r="D54" s="21" t="str">
        <f t="shared" si="2"/>
        <v>AP1832</v>
      </c>
      <c r="E54" s="9">
        <v>45</v>
      </c>
      <c r="F54" s="9" t="s">
        <v>3</v>
      </c>
      <c r="H54" t="str">
        <f>_xlfn.IFNA(VLOOKUP(G54,Tabelle10[[SID]:[Zahn]],3,FALSE),"")</f>
        <v/>
      </c>
      <c r="I54" s="25" t="s">
        <v>402</v>
      </c>
      <c r="K54" s="9" t="s">
        <v>350</v>
      </c>
      <c r="Q54" s="21" t="str">
        <f t="shared" si="3"/>
        <v>Apel, Georg Christian</v>
      </c>
      <c r="R54" s="21" t="str">
        <f t="shared" si="4"/>
        <v>Vollständiges Choralbuch</v>
      </c>
      <c r="S54" s="21" t="str">
        <f t="shared" si="5"/>
        <v>Kiel</v>
      </c>
      <c r="T54" s="21">
        <f t="shared" si="6"/>
        <v>1832</v>
      </c>
      <c r="U54" s="23">
        <v>28</v>
      </c>
      <c r="V54" s="23"/>
    </row>
    <row r="55" spans="1:25" x14ac:dyDescent="0.25">
      <c r="A55" s="21" t="str">
        <f t="shared" si="0"/>
        <v>AP1832-045b</v>
      </c>
      <c r="B55" s="21">
        <v>457001253</v>
      </c>
      <c r="C55" s="22" t="str">
        <f t="shared" si="1"/>
        <v>RISM</v>
      </c>
      <c r="D55" s="21" t="str">
        <f t="shared" si="2"/>
        <v>AP1832</v>
      </c>
      <c r="E55" s="9">
        <v>45</v>
      </c>
      <c r="F55" s="9" t="s">
        <v>358</v>
      </c>
      <c r="H55" t="str">
        <f>_xlfn.IFNA(VLOOKUP(G55,Tabelle10[[SID]:[Zahn]],3,FALSE),"")</f>
        <v/>
      </c>
      <c r="I55" s="25" t="s">
        <v>402</v>
      </c>
      <c r="K55" s="9" t="s">
        <v>350</v>
      </c>
      <c r="Q55" s="21" t="str">
        <f t="shared" si="3"/>
        <v>Apel, Georg Christian</v>
      </c>
      <c r="R55" s="21" t="str">
        <f t="shared" si="4"/>
        <v>Vollständiges Choralbuch</v>
      </c>
      <c r="S55" s="21" t="str">
        <f t="shared" si="5"/>
        <v>Kiel</v>
      </c>
      <c r="T55" s="21">
        <f t="shared" si="6"/>
        <v>1832</v>
      </c>
      <c r="U55" s="23">
        <v>28</v>
      </c>
      <c r="V55" s="23"/>
    </row>
    <row r="56" spans="1:25" x14ac:dyDescent="0.25">
      <c r="A56" s="21" t="str">
        <f t="shared" si="0"/>
        <v>AP1832-046a</v>
      </c>
      <c r="B56" s="21">
        <v>457001254</v>
      </c>
      <c r="C56" s="22" t="str">
        <f t="shared" si="1"/>
        <v>RISM</v>
      </c>
      <c r="D56" s="21" t="str">
        <f t="shared" si="2"/>
        <v>AP1832</v>
      </c>
      <c r="E56" s="9">
        <v>46</v>
      </c>
      <c r="F56" s="9" t="s">
        <v>3</v>
      </c>
      <c r="H56" t="str">
        <f>_xlfn.IFNA(VLOOKUP(G56,Tabelle10[[SID]:[Zahn]],3,FALSE),"")</f>
        <v/>
      </c>
      <c r="I56" s="25" t="s">
        <v>403</v>
      </c>
      <c r="K56" s="9" t="s">
        <v>350</v>
      </c>
      <c r="Q56" s="21" t="str">
        <f t="shared" si="3"/>
        <v>Apel, Georg Christian</v>
      </c>
      <c r="R56" s="21" t="str">
        <f t="shared" si="4"/>
        <v>Vollständiges Choralbuch</v>
      </c>
      <c r="S56" s="21" t="str">
        <f t="shared" si="5"/>
        <v>Kiel</v>
      </c>
      <c r="T56" s="21">
        <f t="shared" si="6"/>
        <v>1832</v>
      </c>
      <c r="U56" s="23">
        <v>29</v>
      </c>
      <c r="V56" s="23"/>
    </row>
    <row r="57" spans="1:25" x14ac:dyDescent="0.25">
      <c r="A57" s="21" t="str">
        <f t="shared" si="0"/>
        <v>AP1832-046b</v>
      </c>
      <c r="B57" s="21">
        <v>457001255</v>
      </c>
      <c r="C57" s="22" t="str">
        <f t="shared" si="1"/>
        <v>RISM</v>
      </c>
      <c r="D57" s="21" t="str">
        <f t="shared" si="2"/>
        <v>AP1832</v>
      </c>
      <c r="E57" s="9">
        <v>46</v>
      </c>
      <c r="F57" s="9" t="s">
        <v>358</v>
      </c>
      <c r="G57" s="23" t="s">
        <v>86</v>
      </c>
      <c r="H57" t="str">
        <f>_xlfn.IFNA(VLOOKUP(G57,Tabelle10[[SID]:[Zahn]],3,FALSE),"")</f>
        <v>IV, 7549, Klug 1535</v>
      </c>
      <c r="I57" s="25" t="s">
        <v>403</v>
      </c>
      <c r="K57" s="9" t="s">
        <v>350</v>
      </c>
      <c r="L57" s="9" t="s">
        <v>351</v>
      </c>
      <c r="Q57" s="21" t="str">
        <f t="shared" si="3"/>
        <v>Apel, Georg Christian</v>
      </c>
      <c r="R57" s="21" t="str">
        <f t="shared" si="4"/>
        <v>Vollständiges Choralbuch</v>
      </c>
      <c r="S57" s="21" t="str">
        <f t="shared" si="5"/>
        <v>Kiel</v>
      </c>
      <c r="T57" s="21">
        <f t="shared" si="6"/>
        <v>1832</v>
      </c>
      <c r="U57" s="23">
        <v>29</v>
      </c>
      <c r="V57" s="23" t="s">
        <v>404</v>
      </c>
    </row>
    <row r="58" spans="1:25" x14ac:dyDescent="0.25">
      <c r="A58" s="21" t="str">
        <f t="shared" si="0"/>
        <v>AP1832-047</v>
      </c>
      <c r="B58" s="21">
        <v>457001256</v>
      </c>
      <c r="C58" s="22" t="str">
        <f t="shared" si="1"/>
        <v>RISM</v>
      </c>
      <c r="D58" s="21" t="str">
        <f t="shared" si="2"/>
        <v>AP1832</v>
      </c>
      <c r="E58" s="9">
        <v>47</v>
      </c>
      <c r="F58" s="9"/>
      <c r="G58" s="23" t="s">
        <v>89</v>
      </c>
      <c r="H58" t="str">
        <f>_xlfn.IFNA(VLOOKUP(G58,Tabelle10[[SID]:[Zahn]],3,FALSE),"")</f>
        <v>IV, 7377d, König 1738</v>
      </c>
      <c r="I58" s="25" t="s">
        <v>405</v>
      </c>
      <c r="K58" s="9" t="s">
        <v>350</v>
      </c>
      <c r="L58" s="9" t="s">
        <v>351</v>
      </c>
      <c r="Q58" s="21" t="str">
        <f t="shared" si="3"/>
        <v>Apel, Georg Christian</v>
      </c>
      <c r="R58" s="21" t="str">
        <f t="shared" si="4"/>
        <v>Vollständiges Choralbuch</v>
      </c>
      <c r="S58" s="21" t="str">
        <f t="shared" si="5"/>
        <v>Kiel</v>
      </c>
      <c r="T58" s="21">
        <f t="shared" si="6"/>
        <v>1832</v>
      </c>
      <c r="U58" s="23">
        <v>30</v>
      </c>
      <c r="V58" s="23"/>
      <c r="Y58" s="9" t="s">
        <v>90</v>
      </c>
    </row>
    <row r="59" spans="1:25" x14ac:dyDescent="0.25">
      <c r="A59" s="21" t="str">
        <f t="shared" si="0"/>
        <v>AP1832-048</v>
      </c>
      <c r="B59" s="21">
        <v>457001257</v>
      </c>
      <c r="C59" s="22" t="str">
        <f t="shared" si="1"/>
        <v>RISM</v>
      </c>
      <c r="D59" s="21" t="str">
        <f t="shared" si="2"/>
        <v>AP1832</v>
      </c>
      <c r="E59" s="9">
        <v>48</v>
      </c>
      <c r="F59" s="9"/>
      <c r="G59" s="23" t="s">
        <v>96</v>
      </c>
      <c r="H59" t="str">
        <f>_xlfn.IFNA(VLOOKUP(G59,Tabelle10[[SID]:[Zahn]],3,FALSE),"")</f>
        <v>IV, 7663, Straßburg 1526</v>
      </c>
      <c r="I59" s="25" t="s">
        <v>406</v>
      </c>
      <c r="K59" s="9" t="s">
        <v>350</v>
      </c>
      <c r="L59" s="9" t="s">
        <v>351</v>
      </c>
      <c r="Q59" s="21" t="str">
        <f t="shared" si="3"/>
        <v>Apel, Georg Christian</v>
      </c>
      <c r="R59" s="21" t="str">
        <f t="shared" si="4"/>
        <v>Vollständiges Choralbuch</v>
      </c>
      <c r="S59" s="21" t="str">
        <f t="shared" si="5"/>
        <v>Kiel</v>
      </c>
      <c r="T59" s="21">
        <f t="shared" si="6"/>
        <v>1832</v>
      </c>
      <c r="U59" s="23">
        <v>31</v>
      </c>
      <c r="V59" s="23" t="s">
        <v>407</v>
      </c>
    </row>
    <row r="60" spans="1:25" x14ac:dyDescent="0.25">
      <c r="A60" s="21" t="str">
        <f t="shared" si="0"/>
        <v>AP1832-049</v>
      </c>
      <c r="B60" s="21">
        <v>457001258</v>
      </c>
      <c r="C60" s="22" t="str">
        <f t="shared" si="1"/>
        <v>RISM</v>
      </c>
      <c r="D60" s="21" t="str">
        <f t="shared" si="2"/>
        <v>AP1832</v>
      </c>
      <c r="E60" s="9">
        <v>49</v>
      </c>
      <c r="F60" s="9"/>
      <c r="G60" s="23"/>
      <c r="H60" t="str">
        <f>_xlfn.IFNA(VLOOKUP(G60,Tabelle10[[SID]:[Zahn]],3,FALSE),"")</f>
        <v/>
      </c>
      <c r="I60" s="25" t="s">
        <v>408</v>
      </c>
      <c r="K60" s="9" t="s">
        <v>350</v>
      </c>
      <c r="Q60" s="21" t="str">
        <f t="shared" si="3"/>
        <v>Apel, Georg Christian</v>
      </c>
      <c r="R60" s="21" t="str">
        <f t="shared" si="4"/>
        <v>Vollständiges Choralbuch</v>
      </c>
      <c r="S60" s="21" t="str">
        <f t="shared" si="5"/>
        <v>Kiel</v>
      </c>
      <c r="T60" s="21">
        <f t="shared" si="6"/>
        <v>1832</v>
      </c>
      <c r="U60" s="23">
        <v>31</v>
      </c>
      <c r="V60" s="23"/>
    </row>
    <row r="61" spans="1:25" x14ac:dyDescent="0.25">
      <c r="A61" s="21" t="str">
        <f t="shared" si="0"/>
        <v>AP1832-050</v>
      </c>
      <c r="B61" s="21">
        <v>457001259</v>
      </c>
      <c r="C61" s="22" t="str">
        <f t="shared" si="1"/>
        <v>RISM</v>
      </c>
      <c r="D61" s="21" t="str">
        <f t="shared" si="2"/>
        <v>AP1832</v>
      </c>
      <c r="E61" s="9">
        <v>50</v>
      </c>
      <c r="F61" s="9"/>
      <c r="G61" s="23" t="s">
        <v>80</v>
      </c>
      <c r="H61" t="str">
        <f>_xlfn.IFNA(VLOOKUP(G61,Tabelle10[[SID]:[Zahn]],3,FALSE),"")</f>
        <v>III, 6009, Freylinghausen 1704</v>
      </c>
      <c r="I61" s="25" t="s">
        <v>409</v>
      </c>
      <c r="K61" s="9" t="s">
        <v>350</v>
      </c>
      <c r="L61" s="9" t="s">
        <v>351</v>
      </c>
      <c r="Q61" s="21" t="str">
        <f t="shared" si="3"/>
        <v>Apel, Georg Christian</v>
      </c>
      <c r="R61" s="21" t="str">
        <f t="shared" si="4"/>
        <v>Vollständiges Choralbuch</v>
      </c>
      <c r="S61" s="21" t="str">
        <f t="shared" si="5"/>
        <v>Kiel</v>
      </c>
      <c r="T61" s="21">
        <f t="shared" si="6"/>
        <v>1832</v>
      </c>
      <c r="U61" s="23">
        <v>32</v>
      </c>
      <c r="V61" s="23" t="s">
        <v>410</v>
      </c>
    </row>
    <row r="62" spans="1:25" x14ac:dyDescent="0.25">
      <c r="A62" s="21" t="str">
        <f t="shared" si="0"/>
        <v>AP1832-051</v>
      </c>
      <c r="B62" s="21">
        <v>457001260</v>
      </c>
      <c r="C62" s="22" t="str">
        <f t="shared" si="1"/>
        <v>RISM</v>
      </c>
      <c r="D62" s="21" t="str">
        <f t="shared" si="2"/>
        <v>AP1832</v>
      </c>
      <c r="E62" s="9">
        <v>51</v>
      </c>
      <c r="F62" s="9"/>
      <c r="G62" s="23" t="s">
        <v>103</v>
      </c>
      <c r="H62" t="str">
        <f>_xlfn.IFNA(VLOOKUP(G62,Tabelle10[[SID]:[Zahn]],3,FALSE),"")</f>
        <v>I, 350b, Babst 1545</v>
      </c>
      <c r="I62" s="25" t="s">
        <v>411</v>
      </c>
      <c r="K62" s="9" t="s">
        <v>350</v>
      </c>
      <c r="L62" s="9" t="s">
        <v>351</v>
      </c>
      <c r="Q62" s="21" t="str">
        <f t="shared" si="3"/>
        <v>Apel, Georg Christian</v>
      </c>
      <c r="R62" s="21" t="str">
        <f t="shared" si="4"/>
        <v>Vollständiges Choralbuch</v>
      </c>
      <c r="S62" s="21" t="str">
        <f t="shared" si="5"/>
        <v>Kiel</v>
      </c>
      <c r="T62" s="21">
        <f t="shared" si="6"/>
        <v>1832</v>
      </c>
      <c r="U62" s="23">
        <v>32</v>
      </c>
      <c r="V62" s="23"/>
    </row>
    <row r="63" spans="1:25" x14ac:dyDescent="0.25">
      <c r="A63" s="21" t="str">
        <f t="shared" si="0"/>
        <v>AP1832-052</v>
      </c>
      <c r="B63" s="21">
        <v>457001261</v>
      </c>
      <c r="C63" s="22" t="str">
        <f t="shared" si="1"/>
        <v>RISM</v>
      </c>
      <c r="D63" s="21" t="str">
        <f t="shared" si="2"/>
        <v>AP1832</v>
      </c>
      <c r="E63" s="9">
        <v>52</v>
      </c>
      <c r="F63" s="9"/>
      <c r="G63" s="23"/>
      <c r="H63" t="str">
        <f>_xlfn.IFNA(VLOOKUP(G63,Tabelle10[[SID]:[Zahn]],3,FALSE),"")</f>
        <v/>
      </c>
      <c r="I63" s="25" t="s">
        <v>412</v>
      </c>
      <c r="K63" s="9" t="s">
        <v>350</v>
      </c>
      <c r="Q63" s="21" t="str">
        <f t="shared" si="3"/>
        <v>Apel, Georg Christian</v>
      </c>
      <c r="R63" s="21" t="str">
        <f t="shared" si="4"/>
        <v>Vollständiges Choralbuch</v>
      </c>
      <c r="S63" s="21" t="str">
        <f t="shared" si="5"/>
        <v>Kiel</v>
      </c>
      <c r="T63" s="21">
        <f t="shared" si="6"/>
        <v>1832</v>
      </c>
      <c r="U63" s="23">
        <v>33</v>
      </c>
      <c r="V63" s="23"/>
    </row>
    <row r="64" spans="1:25" x14ac:dyDescent="0.25">
      <c r="A64" s="21" t="str">
        <f t="shared" si="0"/>
        <v>AP1832-053</v>
      </c>
      <c r="B64" s="21">
        <v>457001262</v>
      </c>
      <c r="C64" s="22" t="str">
        <f t="shared" si="1"/>
        <v>RISM</v>
      </c>
      <c r="D64" s="21" t="str">
        <f t="shared" si="2"/>
        <v>AP1832</v>
      </c>
      <c r="E64" s="9">
        <v>53</v>
      </c>
      <c r="F64" s="9"/>
      <c r="G64" s="23"/>
      <c r="H64" t="str">
        <f>_xlfn.IFNA(VLOOKUP(G64,Tabelle10[[SID]:[Zahn]],3,FALSE),"")</f>
        <v/>
      </c>
      <c r="I64" s="25" t="s">
        <v>413</v>
      </c>
      <c r="K64" s="9" t="s">
        <v>350</v>
      </c>
      <c r="Q64" s="21" t="str">
        <f t="shared" si="3"/>
        <v>Apel, Georg Christian</v>
      </c>
      <c r="R64" s="21" t="str">
        <f t="shared" si="4"/>
        <v>Vollständiges Choralbuch</v>
      </c>
      <c r="S64" s="21" t="str">
        <f t="shared" si="5"/>
        <v>Kiel</v>
      </c>
      <c r="T64" s="21">
        <f t="shared" si="6"/>
        <v>1832</v>
      </c>
      <c r="U64" s="23">
        <v>34</v>
      </c>
      <c r="V64" s="23"/>
    </row>
    <row r="65" spans="1:23" x14ac:dyDescent="0.25">
      <c r="A65" s="21" t="str">
        <f t="shared" si="0"/>
        <v>AP1832-054</v>
      </c>
      <c r="B65" s="21">
        <v>457001263</v>
      </c>
      <c r="C65" s="22" t="str">
        <f t="shared" si="1"/>
        <v>RISM</v>
      </c>
      <c r="D65" s="21" t="str">
        <f t="shared" si="2"/>
        <v>AP1832</v>
      </c>
      <c r="E65" s="9">
        <v>54</v>
      </c>
      <c r="F65" s="9"/>
      <c r="G65" s="9" t="s">
        <v>118</v>
      </c>
      <c r="H65" t="str">
        <f>_xlfn.IFNA(VLOOKUP(G65,Tabelle10[[SID]:[Zahn]],3,FALSE),"")</f>
        <v>III, 4436, Walter 1524</v>
      </c>
      <c r="I65" s="25" t="s">
        <v>414</v>
      </c>
      <c r="K65" s="9" t="s">
        <v>350</v>
      </c>
      <c r="L65" s="9" t="s">
        <v>351</v>
      </c>
      <c r="Q65" s="21" t="str">
        <f t="shared" si="3"/>
        <v>Apel, Georg Christian</v>
      </c>
      <c r="R65" s="21" t="str">
        <f t="shared" si="4"/>
        <v>Vollständiges Choralbuch</v>
      </c>
      <c r="S65" s="21" t="str">
        <f t="shared" si="5"/>
        <v>Kiel</v>
      </c>
      <c r="T65" s="21">
        <f t="shared" si="6"/>
        <v>1832</v>
      </c>
      <c r="U65" s="23">
        <v>35</v>
      </c>
      <c r="V65" s="23" t="s">
        <v>119</v>
      </c>
    </row>
    <row r="66" spans="1:23" x14ac:dyDescent="0.25">
      <c r="A66" s="21" t="str">
        <f t="shared" ref="A66:A129" si="7">D66&amp;"-"&amp;IF(E66&lt;10,"00",IF(E66&gt;99,"","0"))&amp;E66&amp;F66</f>
        <v>AP1832-055</v>
      </c>
      <c r="B66" s="21">
        <v>457001264</v>
      </c>
      <c r="C66" s="22" t="str">
        <f>HYPERLINK("https://opac.rism.info/search?id="&amp;B66&amp;"&amp;View=rism","RISM")</f>
        <v>RISM</v>
      </c>
      <c r="D66" s="21" t="str">
        <f t="shared" si="2"/>
        <v>AP1832</v>
      </c>
      <c r="E66" s="9">
        <v>55</v>
      </c>
      <c r="F66" s="9"/>
      <c r="G66" s="23" t="s">
        <v>109</v>
      </c>
      <c r="H66" t="str">
        <f>_xlfn.IFNA(VLOOKUP(G66,Tabelle10[[SID]:[Zahn]],3,FALSE),"")</f>
        <v>I, 1743, N. Hermann 1560</v>
      </c>
      <c r="I66" s="25" t="s">
        <v>415</v>
      </c>
      <c r="K66" s="9" t="s">
        <v>350</v>
      </c>
      <c r="L66" s="9" t="s">
        <v>351</v>
      </c>
      <c r="Q66" s="21" t="str">
        <f t="shared" si="3"/>
        <v>Apel, Georg Christian</v>
      </c>
      <c r="R66" s="21" t="str">
        <f t="shared" si="4"/>
        <v>Vollständiges Choralbuch</v>
      </c>
      <c r="S66" s="21" t="str">
        <f t="shared" si="5"/>
        <v>Kiel</v>
      </c>
      <c r="T66" s="21">
        <f t="shared" si="6"/>
        <v>1832</v>
      </c>
      <c r="U66" s="23">
        <v>35</v>
      </c>
      <c r="V66" s="23" t="s">
        <v>110</v>
      </c>
      <c r="W66" s="9" t="s">
        <v>416</v>
      </c>
    </row>
    <row r="67" spans="1:23" x14ac:dyDescent="0.25">
      <c r="A67" s="21" t="str">
        <f t="shared" si="7"/>
        <v>AP1832-056a</v>
      </c>
      <c r="B67" s="21">
        <v>457001265</v>
      </c>
      <c r="C67" s="22" t="str">
        <f t="shared" ref="C67:C130" si="8">HYPERLINK("https://opac.rism.info/search?id="&amp;B67&amp;"&amp;View=rism", "RISM")</f>
        <v>RISM</v>
      </c>
      <c r="D67" s="21" t="str">
        <f t="shared" ref="D67:D130" si="9">$D$2</f>
        <v>AP1832</v>
      </c>
      <c r="E67" s="9">
        <v>56</v>
      </c>
      <c r="F67" s="9" t="s">
        <v>3</v>
      </c>
      <c r="G67" s="23"/>
      <c r="H67" t="str">
        <f>_xlfn.IFNA(VLOOKUP(G67,Tabelle10[[SID]:[Zahn]],3,FALSE),"")</f>
        <v/>
      </c>
      <c r="I67" s="25" t="s">
        <v>417</v>
      </c>
      <c r="K67" s="9" t="s">
        <v>350</v>
      </c>
      <c r="Q67" s="21" t="str">
        <f t="shared" ref="Q67:Q130" si="10">$Q$2</f>
        <v>Apel, Georg Christian</v>
      </c>
      <c r="R67" s="21" t="str">
        <f t="shared" ref="R67:R130" si="11">$R$2</f>
        <v>Vollständiges Choralbuch</v>
      </c>
      <c r="S67" s="21" t="str">
        <f t="shared" ref="S67:S130" si="12">$S$2</f>
        <v>Kiel</v>
      </c>
      <c r="T67" s="21">
        <f t="shared" ref="T67:T130" si="13">$T$2</f>
        <v>1832</v>
      </c>
      <c r="U67" s="23">
        <v>36</v>
      </c>
      <c r="V67" s="23"/>
    </row>
    <row r="68" spans="1:23" x14ac:dyDescent="0.25">
      <c r="A68" s="21" t="str">
        <f t="shared" si="7"/>
        <v>AP1832-056b</v>
      </c>
      <c r="B68" s="21">
        <v>457001266</v>
      </c>
      <c r="C68" s="22" t="str">
        <f t="shared" si="8"/>
        <v>RISM</v>
      </c>
      <c r="D68" s="21" t="str">
        <f t="shared" si="9"/>
        <v>AP1832</v>
      </c>
      <c r="E68" s="9">
        <v>56</v>
      </c>
      <c r="F68" s="9" t="s">
        <v>358</v>
      </c>
      <c r="G68" s="23"/>
      <c r="H68" t="str">
        <f>_xlfn.IFNA(VLOOKUP(G68,Tabelle10[[SID]:[Zahn]],3,FALSE),"")</f>
        <v/>
      </c>
      <c r="I68" s="25" t="s">
        <v>417</v>
      </c>
      <c r="K68" s="9" t="s">
        <v>350</v>
      </c>
      <c r="Q68" s="21" t="str">
        <f t="shared" si="10"/>
        <v>Apel, Georg Christian</v>
      </c>
      <c r="R68" s="21" t="str">
        <f t="shared" si="11"/>
        <v>Vollständiges Choralbuch</v>
      </c>
      <c r="S68" s="21" t="str">
        <f t="shared" si="12"/>
        <v>Kiel</v>
      </c>
      <c r="T68" s="21">
        <f t="shared" si="13"/>
        <v>1832</v>
      </c>
      <c r="U68" s="23">
        <v>36</v>
      </c>
      <c r="V68" s="23"/>
    </row>
    <row r="69" spans="1:23" x14ac:dyDescent="0.25">
      <c r="A69" s="21" t="str">
        <f t="shared" si="7"/>
        <v>AP1832-057</v>
      </c>
      <c r="B69" s="21">
        <v>457001267</v>
      </c>
      <c r="C69" s="22" t="str">
        <f t="shared" si="8"/>
        <v>RISM</v>
      </c>
      <c r="D69" s="21" t="str">
        <f t="shared" si="9"/>
        <v>AP1832</v>
      </c>
      <c r="E69" s="9">
        <v>57</v>
      </c>
      <c r="F69" s="9"/>
      <c r="G69" s="9" t="s">
        <v>210</v>
      </c>
      <c r="H69" t="str">
        <f>_xlfn.IFNA(VLOOKUP(G69,Tabelle10[[SID]:[Zahn]],3,FALSE),"")</f>
        <v>V, 8244, Kugelmann 1540</v>
      </c>
      <c r="I69" s="25" t="s">
        <v>338</v>
      </c>
      <c r="K69" s="9" t="s">
        <v>350</v>
      </c>
      <c r="L69" s="9" t="s">
        <v>361</v>
      </c>
      <c r="Q69" s="21" t="str">
        <f t="shared" si="10"/>
        <v>Apel, Georg Christian</v>
      </c>
      <c r="R69" s="21" t="str">
        <f t="shared" si="11"/>
        <v>Vollständiges Choralbuch</v>
      </c>
      <c r="S69" s="21" t="str">
        <f t="shared" si="12"/>
        <v>Kiel</v>
      </c>
      <c r="T69" s="21">
        <f t="shared" si="13"/>
        <v>1832</v>
      </c>
      <c r="U69" s="23">
        <v>37</v>
      </c>
      <c r="V69" s="23" t="s">
        <v>122</v>
      </c>
    </row>
    <row r="70" spans="1:23" x14ac:dyDescent="0.25">
      <c r="A70" s="21" t="str">
        <f t="shared" si="7"/>
        <v>AP1832-058</v>
      </c>
      <c r="B70" s="21">
        <v>457001268</v>
      </c>
      <c r="C70" s="22" t="str">
        <f t="shared" si="8"/>
        <v>RISM</v>
      </c>
      <c r="D70" s="21" t="str">
        <f t="shared" si="9"/>
        <v>AP1832</v>
      </c>
      <c r="E70" s="9">
        <v>58</v>
      </c>
      <c r="F70" s="9"/>
      <c r="G70" s="9" t="s">
        <v>124</v>
      </c>
      <c r="H70" t="str">
        <f>_xlfn.IFNA(VLOOKUP(G70,Tabelle10[[SID]:[Zahn]],3,FALSE),"")</f>
        <v>IV, 6543, Görlitz 1613</v>
      </c>
      <c r="I70" s="25" t="s">
        <v>418</v>
      </c>
      <c r="K70" s="9" t="s">
        <v>350</v>
      </c>
      <c r="L70" s="9" t="s">
        <v>351</v>
      </c>
      <c r="Q70" s="21" t="str">
        <f t="shared" si="10"/>
        <v>Apel, Georg Christian</v>
      </c>
      <c r="R70" s="21" t="str">
        <f t="shared" si="11"/>
        <v>Vollständiges Choralbuch</v>
      </c>
      <c r="S70" s="21" t="str">
        <f t="shared" si="12"/>
        <v>Kiel</v>
      </c>
      <c r="T70" s="21">
        <f t="shared" si="13"/>
        <v>1832</v>
      </c>
      <c r="U70" s="23">
        <v>38</v>
      </c>
      <c r="V70" s="23" t="s">
        <v>125</v>
      </c>
    </row>
    <row r="71" spans="1:23" x14ac:dyDescent="0.25">
      <c r="A71" s="21" t="str">
        <f t="shared" si="7"/>
        <v>AP1832-059</v>
      </c>
      <c r="B71" s="21">
        <v>457001269</v>
      </c>
      <c r="C71" s="22" t="str">
        <f t="shared" si="8"/>
        <v>RISM</v>
      </c>
      <c r="D71" s="21" t="str">
        <f t="shared" si="9"/>
        <v>AP1832</v>
      </c>
      <c r="E71" s="9">
        <v>59</v>
      </c>
      <c r="F71" s="9"/>
      <c r="H71" t="str">
        <f>_xlfn.IFNA(VLOOKUP(G71,Tabelle10[[SID]:[Zahn]],3,FALSE),"")</f>
        <v/>
      </c>
      <c r="I71" s="25" t="s">
        <v>419</v>
      </c>
      <c r="K71" s="9" t="s">
        <v>350</v>
      </c>
      <c r="Q71" s="21" t="str">
        <f t="shared" si="10"/>
        <v>Apel, Georg Christian</v>
      </c>
      <c r="R71" s="21" t="str">
        <f t="shared" si="11"/>
        <v>Vollständiges Choralbuch</v>
      </c>
      <c r="S71" s="21" t="str">
        <f t="shared" si="12"/>
        <v>Kiel</v>
      </c>
      <c r="T71" s="21">
        <f t="shared" si="13"/>
        <v>1832</v>
      </c>
      <c r="U71" s="23">
        <v>38</v>
      </c>
      <c r="V71" s="23"/>
    </row>
    <row r="72" spans="1:23" x14ac:dyDescent="0.25">
      <c r="A72" s="21" t="str">
        <f t="shared" si="7"/>
        <v>AP1832-060</v>
      </c>
      <c r="B72" s="21">
        <v>457001270</v>
      </c>
      <c r="C72" s="22" t="str">
        <f t="shared" si="8"/>
        <v>RISM</v>
      </c>
      <c r="D72" s="21" t="str">
        <f t="shared" si="9"/>
        <v>AP1832</v>
      </c>
      <c r="E72" s="9">
        <v>60</v>
      </c>
      <c r="F72" s="9"/>
      <c r="H72" t="str">
        <f>_xlfn.IFNA(VLOOKUP(G72,Tabelle10[[SID]:[Zahn]],3,FALSE),"")</f>
        <v/>
      </c>
      <c r="I72" s="25" t="s">
        <v>420</v>
      </c>
      <c r="K72" s="9" t="s">
        <v>350</v>
      </c>
      <c r="Q72" s="21" t="str">
        <f t="shared" si="10"/>
        <v>Apel, Georg Christian</v>
      </c>
      <c r="R72" s="21" t="str">
        <f t="shared" si="11"/>
        <v>Vollständiges Choralbuch</v>
      </c>
      <c r="S72" s="21" t="str">
        <f t="shared" si="12"/>
        <v>Kiel</v>
      </c>
      <c r="T72" s="21">
        <f t="shared" si="13"/>
        <v>1832</v>
      </c>
      <c r="U72" s="23">
        <v>39</v>
      </c>
      <c r="V72" s="23"/>
    </row>
    <row r="73" spans="1:23" x14ac:dyDescent="0.25">
      <c r="A73" s="21" t="str">
        <f t="shared" si="7"/>
        <v>AP1832-061</v>
      </c>
      <c r="B73" s="21">
        <v>457001271</v>
      </c>
      <c r="C73" s="22" t="str">
        <f t="shared" si="8"/>
        <v>RISM</v>
      </c>
      <c r="D73" s="21" t="str">
        <f t="shared" si="9"/>
        <v>AP1832</v>
      </c>
      <c r="E73" s="9">
        <v>61</v>
      </c>
      <c r="F73" s="9"/>
      <c r="H73" t="str">
        <f>_xlfn.IFNA(VLOOKUP(G73,Tabelle10[[SID]:[Zahn]],3,FALSE),"")</f>
        <v/>
      </c>
      <c r="I73" s="25" t="s">
        <v>392</v>
      </c>
      <c r="K73" s="9" t="s">
        <v>350</v>
      </c>
      <c r="Q73" s="21" t="str">
        <f t="shared" si="10"/>
        <v>Apel, Georg Christian</v>
      </c>
      <c r="R73" s="21" t="str">
        <f t="shared" si="11"/>
        <v>Vollständiges Choralbuch</v>
      </c>
      <c r="S73" s="21" t="str">
        <f t="shared" si="12"/>
        <v>Kiel</v>
      </c>
      <c r="T73" s="21">
        <f t="shared" si="13"/>
        <v>1832</v>
      </c>
      <c r="U73" s="23">
        <v>24</v>
      </c>
      <c r="V73" s="23" t="s">
        <v>391</v>
      </c>
    </row>
    <row r="74" spans="1:23" x14ac:dyDescent="0.25">
      <c r="A74" s="21" t="str">
        <f t="shared" si="7"/>
        <v>AP1832-062</v>
      </c>
      <c r="B74" s="21">
        <v>457001272</v>
      </c>
      <c r="C74" s="22" t="str">
        <f t="shared" si="8"/>
        <v>RISM</v>
      </c>
      <c r="D74" s="21" t="str">
        <f t="shared" si="9"/>
        <v>AP1832</v>
      </c>
      <c r="E74" s="9">
        <v>62</v>
      </c>
      <c r="F74" s="9"/>
      <c r="G74" s="9" t="s">
        <v>127</v>
      </c>
      <c r="H74" t="str">
        <f>_xlfn.IFNA(VLOOKUP(G74,Tabelle10[[SID]:[Zahn]],3,FALSE),"")</f>
        <v>I, 1947, Walter 1524</v>
      </c>
      <c r="I74" s="25" t="s">
        <v>421</v>
      </c>
      <c r="K74" s="9" t="s">
        <v>350</v>
      </c>
      <c r="L74" s="9" t="s">
        <v>351</v>
      </c>
      <c r="Q74" s="21" t="str">
        <f t="shared" si="10"/>
        <v>Apel, Georg Christian</v>
      </c>
      <c r="R74" s="21" t="str">
        <f t="shared" si="11"/>
        <v>Vollständiges Choralbuch</v>
      </c>
      <c r="S74" s="21" t="str">
        <f t="shared" si="12"/>
        <v>Kiel</v>
      </c>
      <c r="T74" s="21">
        <f t="shared" si="13"/>
        <v>1832</v>
      </c>
      <c r="U74" s="23">
        <v>39</v>
      </c>
      <c r="V74" s="23"/>
    </row>
    <row r="75" spans="1:23" x14ac:dyDescent="0.25">
      <c r="A75" s="21" t="str">
        <f t="shared" si="7"/>
        <v>AP1832-063</v>
      </c>
      <c r="B75" s="21">
        <v>457001273</v>
      </c>
      <c r="C75" s="22" t="str">
        <f t="shared" si="8"/>
        <v>RISM</v>
      </c>
      <c r="D75" s="21" t="str">
        <f t="shared" si="9"/>
        <v>AP1832</v>
      </c>
      <c r="E75" s="9">
        <v>63</v>
      </c>
      <c r="F75" s="9"/>
      <c r="H75" t="str">
        <f>_xlfn.IFNA(VLOOKUP(G75,Tabelle10[[SID]:[Zahn]],3,FALSE),"")</f>
        <v/>
      </c>
      <c r="I75" s="25" t="s">
        <v>422</v>
      </c>
      <c r="K75" s="9" t="s">
        <v>350</v>
      </c>
      <c r="Q75" s="21" t="str">
        <f t="shared" si="10"/>
        <v>Apel, Georg Christian</v>
      </c>
      <c r="R75" s="21" t="str">
        <f t="shared" si="11"/>
        <v>Vollständiges Choralbuch</v>
      </c>
      <c r="S75" s="21" t="str">
        <f t="shared" si="12"/>
        <v>Kiel</v>
      </c>
      <c r="T75" s="21">
        <f t="shared" si="13"/>
        <v>1832</v>
      </c>
      <c r="U75" s="23">
        <v>40</v>
      </c>
      <c r="V75" s="23"/>
    </row>
    <row r="76" spans="1:23" x14ac:dyDescent="0.25">
      <c r="A76" s="21" t="str">
        <f t="shared" si="7"/>
        <v>AP1832-064</v>
      </c>
      <c r="B76" s="21">
        <v>457001274</v>
      </c>
      <c r="C76" s="22" t="str">
        <f t="shared" si="8"/>
        <v>RISM</v>
      </c>
      <c r="D76" s="21" t="str">
        <f t="shared" si="9"/>
        <v>AP1832</v>
      </c>
      <c r="E76" s="9">
        <v>64</v>
      </c>
      <c r="F76" s="9"/>
      <c r="H76" t="str">
        <f>_xlfn.IFNA(VLOOKUP(G76,Tabelle10[[SID]:[Zahn]],3,FALSE),"")</f>
        <v/>
      </c>
      <c r="I76" s="25" t="s">
        <v>423</v>
      </c>
      <c r="K76" s="9" t="s">
        <v>350</v>
      </c>
      <c r="Q76" s="21" t="str">
        <f t="shared" si="10"/>
        <v>Apel, Georg Christian</v>
      </c>
      <c r="R76" s="21" t="str">
        <f t="shared" si="11"/>
        <v>Vollständiges Choralbuch</v>
      </c>
      <c r="S76" s="21" t="str">
        <f t="shared" si="12"/>
        <v>Kiel</v>
      </c>
      <c r="T76" s="21">
        <f t="shared" si="13"/>
        <v>1832</v>
      </c>
      <c r="U76" s="23">
        <v>40</v>
      </c>
      <c r="V76" s="23"/>
    </row>
    <row r="77" spans="1:23" x14ac:dyDescent="0.25">
      <c r="A77" s="21" t="str">
        <f t="shared" si="7"/>
        <v>AP1832-065</v>
      </c>
      <c r="B77" s="21">
        <v>457001275</v>
      </c>
      <c r="C77" s="22" t="str">
        <f t="shared" si="8"/>
        <v>RISM</v>
      </c>
      <c r="D77" s="21" t="str">
        <f t="shared" si="9"/>
        <v>AP1832</v>
      </c>
      <c r="E77" s="9">
        <v>65</v>
      </c>
      <c r="F77" s="9"/>
      <c r="G77" s="9" t="s">
        <v>188</v>
      </c>
      <c r="H77" t="str">
        <f>_xlfn.IFNA(VLOOKUP(G77,Tabelle10[[SID]:[Zahn]],3,FALSE),"")</f>
        <v>II, 3986, Walter 1524</v>
      </c>
      <c r="I77" s="25" t="s">
        <v>424</v>
      </c>
      <c r="K77" s="9" t="s">
        <v>350</v>
      </c>
      <c r="L77" s="9" t="s">
        <v>361</v>
      </c>
      <c r="Q77" s="21" t="str">
        <f t="shared" si="10"/>
        <v>Apel, Georg Christian</v>
      </c>
      <c r="R77" s="21" t="str">
        <f t="shared" si="11"/>
        <v>Vollständiges Choralbuch</v>
      </c>
      <c r="S77" s="21" t="str">
        <f t="shared" si="12"/>
        <v>Kiel</v>
      </c>
      <c r="T77" s="21">
        <f t="shared" si="13"/>
        <v>1832</v>
      </c>
      <c r="U77" s="23">
        <v>41</v>
      </c>
      <c r="V77" s="23" t="s">
        <v>425</v>
      </c>
    </row>
    <row r="78" spans="1:23" x14ac:dyDescent="0.25">
      <c r="A78" s="21" t="str">
        <f t="shared" si="7"/>
        <v>AP1832-066</v>
      </c>
      <c r="B78" s="21">
        <v>457001276</v>
      </c>
      <c r="C78" s="22" t="str">
        <f t="shared" si="8"/>
        <v>RISM</v>
      </c>
      <c r="D78" s="21" t="str">
        <f t="shared" si="9"/>
        <v>AP1832</v>
      </c>
      <c r="E78" s="9">
        <v>66</v>
      </c>
      <c r="F78" s="9"/>
      <c r="H78" t="str">
        <f>_xlfn.IFNA(VLOOKUP(G78,Tabelle10[[SID]:[Zahn]],3,FALSE),"")</f>
        <v/>
      </c>
      <c r="I78" s="25" t="s">
        <v>426</v>
      </c>
      <c r="K78" s="9" t="s">
        <v>350</v>
      </c>
      <c r="Q78" s="21" t="str">
        <f t="shared" si="10"/>
        <v>Apel, Georg Christian</v>
      </c>
      <c r="R78" s="21" t="str">
        <f t="shared" si="11"/>
        <v>Vollständiges Choralbuch</v>
      </c>
      <c r="S78" s="21" t="str">
        <f t="shared" si="12"/>
        <v>Kiel</v>
      </c>
      <c r="T78" s="21">
        <f t="shared" si="13"/>
        <v>1832</v>
      </c>
      <c r="U78" s="23">
        <v>42</v>
      </c>
      <c r="V78" s="23"/>
    </row>
    <row r="79" spans="1:23" x14ac:dyDescent="0.25">
      <c r="A79" s="21" t="str">
        <f t="shared" si="7"/>
        <v>AP1832-067</v>
      </c>
      <c r="B79" s="21">
        <v>457001277</v>
      </c>
      <c r="C79" s="22" t="str">
        <f t="shared" si="8"/>
        <v>RISM</v>
      </c>
      <c r="D79" s="21" t="str">
        <f t="shared" si="9"/>
        <v>AP1832</v>
      </c>
      <c r="E79" s="9">
        <v>67</v>
      </c>
      <c r="F79" s="9"/>
      <c r="G79" s="9" t="s">
        <v>130</v>
      </c>
      <c r="H79" t="str">
        <f>_xlfn.IFNA(VLOOKUP(G79,Tabelle10[[SID]:[Zahn]],3,FALSE),"")</f>
        <v>V, 8507, Walter 1524</v>
      </c>
      <c r="I79" s="25" t="s">
        <v>427</v>
      </c>
      <c r="K79" s="9" t="s">
        <v>350</v>
      </c>
      <c r="L79" s="9" t="s">
        <v>351</v>
      </c>
      <c r="Q79" s="21" t="str">
        <f t="shared" si="10"/>
        <v>Apel, Georg Christian</v>
      </c>
      <c r="R79" s="21" t="str">
        <f t="shared" si="11"/>
        <v>Vollständiges Choralbuch</v>
      </c>
      <c r="S79" s="21" t="str">
        <f t="shared" si="12"/>
        <v>Kiel</v>
      </c>
      <c r="T79" s="21">
        <f t="shared" si="13"/>
        <v>1832</v>
      </c>
      <c r="U79" s="23">
        <v>43</v>
      </c>
      <c r="V79" s="23"/>
    </row>
    <row r="80" spans="1:23" x14ac:dyDescent="0.25">
      <c r="A80" s="21" t="str">
        <f t="shared" si="7"/>
        <v>AP1832-068a</v>
      </c>
      <c r="B80" s="21">
        <v>457001278</v>
      </c>
      <c r="C80" s="22" t="str">
        <f t="shared" si="8"/>
        <v>RISM</v>
      </c>
      <c r="D80" s="21" t="str">
        <f t="shared" si="9"/>
        <v>AP1832</v>
      </c>
      <c r="E80" s="9">
        <v>68</v>
      </c>
      <c r="F80" s="9" t="s">
        <v>3</v>
      </c>
      <c r="G80" s="9" t="s">
        <v>133</v>
      </c>
      <c r="H80" t="str">
        <f>_xlfn.IFNA(VLOOKUP(G80,Tabelle10[[SID]:[Zahn]],3,FALSE),"")</f>
        <v>II, 3614a, H. Albert 1642</v>
      </c>
      <c r="I80" s="25" t="s">
        <v>428</v>
      </c>
      <c r="K80" s="9" t="s">
        <v>350</v>
      </c>
      <c r="L80" s="9" t="s">
        <v>351</v>
      </c>
      <c r="Q80" s="21" t="str">
        <f t="shared" si="10"/>
        <v>Apel, Georg Christian</v>
      </c>
      <c r="R80" s="21" t="str">
        <f t="shared" si="11"/>
        <v>Vollständiges Choralbuch</v>
      </c>
      <c r="S80" s="21" t="str">
        <f t="shared" si="12"/>
        <v>Kiel</v>
      </c>
      <c r="T80" s="21">
        <f t="shared" si="13"/>
        <v>1832</v>
      </c>
      <c r="U80" s="23">
        <v>43</v>
      </c>
      <c r="V80" s="23"/>
    </row>
    <row r="81" spans="1:22" x14ac:dyDescent="0.25">
      <c r="A81" s="21" t="str">
        <f t="shared" si="7"/>
        <v>AP1832-068b</v>
      </c>
      <c r="B81" s="21">
        <v>457001279</v>
      </c>
      <c r="C81" s="22" t="str">
        <f t="shared" si="8"/>
        <v>RISM</v>
      </c>
      <c r="D81" s="21" t="str">
        <f t="shared" si="9"/>
        <v>AP1832</v>
      </c>
      <c r="E81" s="9">
        <v>68</v>
      </c>
      <c r="F81" s="9" t="s">
        <v>358</v>
      </c>
      <c r="H81" t="str">
        <f>_xlfn.IFNA(VLOOKUP(G81,Tabelle10[[SID]:[Zahn]],3,FALSE),"")</f>
        <v/>
      </c>
      <c r="I81" s="25" t="s">
        <v>428</v>
      </c>
      <c r="K81" s="9" t="s">
        <v>350</v>
      </c>
      <c r="Q81" s="21" t="str">
        <f t="shared" si="10"/>
        <v>Apel, Georg Christian</v>
      </c>
      <c r="R81" s="21" t="str">
        <f t="shared" si="11"/>
        <v>Vollständiges Choralbuch</v>
      </c>
      <c r="S81" s="21" t="str">
        <f t="shared" si="12"/>
        <v>Kiel</v>
      </c>
      <c r="T81" s="21">
        <f t="shared" si="13"/>
        <v>1832</v>
      </c>
      <c r="U81" s="23">
        <v>44</v>
      </c>
      <c r="V81" s="23"/>
    </row>
    <row r="82" spans="1:22" x14ac:dyDescent="0.25">
      <c r="A82" s="21" t="str">
        <f t="shared" si="7"/>
        <v>AP1832-069</v>
      </c>
      <c r="B82" s="21">
        <v>457001280</v>
      </c>
      <c r="C82" s="22" t="str">
        <f t="shared" si="8"/>
        <v>RISM</v>
      </c>
      <c r="D82" s="21" t="str">
        <f t="shared" si="9"/>
        <v>AP1832</v>
      </c>
      <c r="E82" s="9">
        <v>69</v>
      </c>
      <c r="F82" s="9"/>
      <c r="G82" s="9" t="s">
        <v>157</v>
      </c>
      <c r="H82" t="str">
        <f>_xlfn.IFNA(VLOOKUP(G82,Tabelle10[[SID]:[Zahn]],3,FALSE),"")</f>
        <v>I, 1678, Rhau 1589</v>
      </c>
      <c r="I82" s="25" t="s">
        <v>429</v>
      </c>
      <c r="K82" s="9" t="s">
        <v>350</v>
      </c>
      <c r="L82" s="9" t="s">
        <v>351</v>
      </c>
      <c r="Q82" s="21" t="str">
        <f t="shared" si="10"/>
        <v>Apel, Georg Christian</v>
      </c>
      <c r="R82" s="21" t="str">
        <f t="shared" si="11"/>
        <v>Vollständiges Choralbuch</v>
      </c>
      <c r="S82" s="21" t="str">
        <f t="shared" si="12"/>
        <v>Kiel</v>
      </c>
      <c r="T82" s="21">
        <f t="shared" si="13"/>
        <v>1832</v>
      </c>
      <c r="U82" s="23">
        <v>44</v>
      </c>
      <c r="V82" s="23" t="s">
        <v>158</v>
      </c>
    </row>
    <row r="83" spans="1:22" x14ac:dyDescent="0.25">
      <c r="A83" s="21" t="str">
        <f t="shared" si="7"/>
        <v>AP1832-070</v>
      </c>
      <c r="B83" s="21">
        <v>457001281</v>
      </c>
      <c r="C83" s="22" t="str">
        <f t="shared" si="8"/>
        <v>RISM</v>
      </c>
      <c r="D83" s="21" t="str">
        <f t="shared" si="9"/>
        <v>AP1832</v>
      </c>
      <c r="E83" s="9">
        <v>70</v>
      </c>
      <c r="F83" s="9"/>
      <c r="H83" t="str">
        <f>_xlfn.IFNA(VLOOKUP(G83,Tabelle10[[SID]:[Zahn]],3,FALSE),"")</f>
        <v/>
      </c>
      <c r="I83" s="25" t="s">
        <v>430</v>
      </c>
      <c r="K83" s="9" t="s">
        <v>350</v>
      </c>
      <c r="Q83" s="21" t="str">
        <f t="shared" si="10"/>
        <v>Apel, Georg Christian</v>
      </c>
      <c r="R83" s="21" t="str">
        <f t="shared" si="11"/>
        <v>Vollständiges Choralbuch</v>
      </c>
      <c r="S83" s="21" t="str">
        <f t="shared" si="12"/>
        <v>Kiel</v>
      </c>
      <c r="T83" s="21">
        <f t="shared" si="13"/>
        <v>1832</v>
      </c>
      <c r="U83" s="23">
        <v>45</v>
      </c>
      <c r="V83" s="23"/>
    </row>
    <row r="84" spans="1:22" x14ac:dyDescent="0.25">
      <c r="A84" s="21" t="str">
        <f t="shared" si="7"/>
        <v>AP1832-071</v>
      </c>
      <c r="B84" s="21">
        <v>457001282</v>
      </c>
      <c r="C84" s="22" t="str">
        <f t="shared" si="8"/>
        <v>RISM</v>
      </c>
      <c r="D84" s="21" t="str">
        <f t="shared" si="9"/>
        <v>AP1832</v>
      </c>
      <c r="E84" s="9">
        <v>71</v>
      </c>
      <c r="F84" s="9"/>
      <c r="H84" t="str">
        <f>_xlfn.IFNA(VLOOKUP(G84,Tabelle10[[SID]:[Zahn]],3,FALSE),"")</f>
        <v/>
      </c>
      <c r="I84" s="25" t="s">
        <v>431</v>
      </c>
      <c r="K84" s="9" t="s">
        <v>350</v>
      </c>
      <c r="Q84" s="21" t="str">
        <f t="shared" si="10"/>
        <v>Apel, Georg Christian</v>
      </c>
      <c r="R84" s="21" t="str">
        <f t="shared" si="11"/>
        <v>Vollständiges Choralbuch</v>
      </c>
      <c r="S84" s="21" t="str">
        <f t="shared" si="12"/>
        <v>Kiel</v>
      </c>
      <c r="T84" s="21">
        <f t="shared" si="13"/>
        <v>1832</v>
      </c>
      <c r="U84" s="23">
        <v>45</v>
      </c>
      <c r="V84" s="23"/>
    </row>
    <row r="85" spans="1:22" x14ac:dyDescent="0.25">
      <c r="A85" s="21" t="str">
        <f t="shared" si="7"/>
        <v>AP1832-072</v>
      </c>
      <c r="B85" s="21">
        <v>457001283</v>
      </c>
      <c r="C85" s="22" t="str">
        <f t="shared" si="8"/>
        <v>RISM</v>
      </c>
      <c r="D85" s="21" t="str">
        <f t="shared" si="9"/>
        <v>AP1832</v>
      </c>
      <c r="E85" s="9">
        <v>72</v>
      </c>
      <c r="F85" s="9"/>
      <c r="H85" t="str">
        <f>_xlfn.IFNA(VLOOKUP(G85,Tabelle10[[SID]:[Zahn]],3,FALSE),"")</f>
        <v/>
      </c>
      <c r="I85" s="25" t="s">
        <v>432</v>
      </c>
      <c r="K85" s="9" t="s">
        <v>350</v>
      </c>
      <c r="Q85" s="21" t="str">
        <f t="shared" si="10"/>
        <v>Apel, Georg Christian</v>
      </c>
      <c r="R85" s="21" t="str">
        <f t="shared" si="11"/>
        <v>Vollständiges Choralbuch</v>
      </c>
      <c r="S85" s="21" t="str">
        <f t="shared" si="12"/>
        <v>Kiel</v>
      </c>
      <c r="T85" s="21">
        <f t="shared" si="13"/>
        <v>1832</v>
      </c>
      <c r="U85" s="23">
        <v>46</v>
      </c>
      <c r="V85" s="23"/>
    </row>
    <row r="86" spans="1:22" x14ac:dyDescent="0.25">
      <c r="A86" s="21" t="str">
        <f t="shared" si="7"/>
        <v>AP1832-073</v>
      </c>
      <c r="B86" s="21">
        <v>457001284</v>
      </c>
      <c r="C86" s="22" t="str">
        <f t="shared" si="8"/>
        <v>RISM</v>
      </c>
      <c r="D86" s="21" t="str">
        <f t="shared" si="9"/>
        <v>AP1832</v>
      </c>
      <c r="E86" s="9">
        <v>73</v>
      </c>
      <c r="F86" s="9"/>
      <c r="H86" t="str">
        <f>_xlfn.IFNA(VLOOKUP(G86,Tabelle10[[SID]:[Zahn]],3,FALSE),"")</f>
        <v/>
      </c>
      <c r="I86" s="25" t="s">
        <v>433</v>
      </c>
      <c r="K86" s="9" t="s">
        <v>350</v>
      </c>
      <c r="Q86" s="21" t="str">
        <f t="shared" si="10"/>
        <v>Apel, Georg Christian</v>
      </c>
      <c r="R86" s="21" t="str">
        <f t="shared" si="11"/>
        <v>Vollständiges Choralbuch</v>
      </c>
      <c r="S86" s="21" t="str">
        <f t="shared" si="12"/>
        <v>Kiel</v>
      </c>
      <c r="T86" s="21">
        <f t="shared" si="13"/>
        <v>1832</v>
      </c>
      <c r="U86" s="23">
        <v>48</v>
      </c>
      <c r="V86" s="23" t="s">
        <v>434</v>
      </c>
    </row>
    <row r="87" spans="1:22" x14ac:dyDescent="0.25">
      <c r="A87" s="21" t="str">
        <f t="shared" si="7"/>
        <v>AP1832-074</v>
      </c>
      <c r="B87" s="21">
        <v>457001285</v>
      </c>
      <c r="C87" s="22" t="str">
        <f t="shared" si="8"/>
        <v>RISM</v>
      </c>
      <c r="D87" s="21" t="str">
        <f t="shared" si="9"/>
        <v>AP1832</v>
      </c>
      <c r="E87" s="9">
        <v>74</v>
      </c>
      <c r="F87" s="9"/>
      <c r="G87" s="9" t="s">
        <v>297</v>
      </c>
      <c r="H87" t="str">
        <f>_xlfn.IFNA(VLOOKUP(G87,Tabelle10[[SID]:[Zahn]],3,FALSE),"")</f>
        <v>III, 4441a, Klug 1535</v>
      </c>
      <c r="I87" s="25" t="s">
        <v>435</v>
      </c>
      <c r="K87" s="9" t="s">
        <v>350</v>
      </c>
      <c r="L87" s="9" t="s">
        <v>361</v>
      </c>
      <c r="Q87" s="21" t="str">
        <f t="shared" si="10"/>
        <v>Apel, Georg Christian</v>
      </c>
      <c r="R87" s="21" t="str">
        <f t="shared" si="11"/>
        <v>Vollständiges Choralbuch</v>
      </c>
      <c r="S87" s="21" t="str">
        <f t="shared" si="12"/>
        <v>Kiel</v>
      </c>
      <c r="T87" s="21">
        <f t="shared" si="13"/>
        <v>1832</v>
      </c>
      <c r="U87" s="23">
        <v>48</v>
      </c>
      <c r="V87" s="23" t="s">
        <v>298</v>
      </c>
    </row>
    <row r="88" spans="1:22" x14ac:dyDescent="0.25">
      <c r="A88" s="21" t="str">
        <f t="shared" si="7"/>
        <v>AP1832-075</v>
      </c>
      <c r="B88" s="21">
        <v>457001286</v>
      </c>
      <c r="C88" s="22" t="str">
        <f t="shared" si="8"/>
        <v>RISM</v>
      </c>
      <c r="D88" s="21" t="str">
        <f t="shared" si="9"/>
        <v>AP1832</v>
      </c>
      <c r="E88" s="9">
        <v>75</v>
      </c>
      <c r="F88" s="9"/>
      <c r="G88" s="9" t="s">
        <v>139</v>
      </c>
      <c r="H88" t="str">
        <f>_xlfn.IFNA(VLOOKUP(G88,Tabelle10[[SID]:[Zahn]],3,FALSE),"")</f>
        <v>V, 8652, Babst 1545</v>
      </c>
      <c r="I88" s="25" t="s">
        <v>436</v>
      </c>
      <c r="K88" s="9" t="s">
        <v>350</v>
      </c>
      <c r="L88" s="9" t="s">
        <v>351</v>
      </c>
      <c r="Q88" s="21" t="str">
        <f t="shared" si="10"/>
        <v>Apel, Georg Christian</v>
      </c>
      <c r="R88" s="21" t="str">
        <f t="shared" si="11"/>
        <v>Vollständiges Choralbuch</v>
      </c>
      <c r="S88" s="21" t="str">
        <f t="shared" si="12"/>
        <v>Kiel</v>
      </c>
      <c r="T88" s="21">
        <f t="shared" si="13"/>
        <v>1832</v>
      </c>
      <c r="U88" s="23">
        <v>49</v>
      </c>
      <c r="V88" s="23"/>
    </row>
    <row r="89" spans="1:22" x14ac:dyDescent="0.25">
      <c r="A89" s="21" t="str">
        <f t="shared" si="7"/>
        <v>AP1832-076</v>
      </c>
      <c r="B89" s="21">
        <v>457001287</v>
      </c>
      <c r="C89" s="22" t="str">
        <f t="shared" si="8"/>
        <v>RISM</v>
      </c>
      <c r="D89" s="21" t="str">
        <f t="shared" si="9"/>
        <v>AP1832</v>
      </c>
      <c r="E89" s="9">
        <v>76</v>
      </c>
      <c r="F89" s="9"/>
      <c r="H89" t="str">
        <f>_xlfn.IFNA(VLOOKUP(G89,Tabelle10[[SID]:[Zahn]],3,FALSE),"")</f>
        <v/>
      </c>
      <c r="I89" s="25" t="s">
        <v>437</v>
      </c>
      <c r="K89" s="9" t="s">
        <v>350</v>
      </c>
      <c r="Q89" s="21" t="str">
        <f t="shared" si="10"/>
        <v>Apel, Georg Christian</v>
      </c>
      <c r="R89" s="21" t="str">
        <f t="shared" si="11"/>
        <v>Vollständiges Choralbuch</v>
      </c>
      <c r="S89" s="21" t="str">
        <f t="shared" si="12"/>
        <v>Kiel</v>
      </c>
      <c r="T89" s="21">
        <f t="shared" si="13"/>
        <v>1832</v>
      </c>
      <c r="U89" s="23">
        <v>54</v>
      </c>
      <c r="V89" s="23"/>
    </row>
    <row r="90" spans="1:22" x14ac:dyDescent="0.25">
      <c r="A90" s="21" t="str">
        <f t="shared" si="7"/>
        <v>AP1832-077</v>
      </c>
      <c r="B90" s="21">
        <v>457001288</v>
      </c>
      <c r="C90" s="22" t="str">
        <f t="shared" si="8"/>
        <v>RISM</v>
      </c>
      <c r="D90" s="21" t="str">
        <f t="shared" si="9"/>
        <v>AP1832</v>
      </c>
      <c r="E90" s="9">
        <v>77</v>
      </c>
      <c r="F90" s="9"/>
      <c r="G90" s="9" t="s">
        <v>306</v>
      </c>
      <c r="H90" t="str">
        <f>_xlfn.IFNA(VLOOKUP(G90,Tabelle10[[SID]:[Zahn]],3,FALSE),"")</f>
        <v>II, 3695, Crüger 1649, Witt 1715</v>
      </c>
      <c r="I90" s="25" t="s">
        <v>307</v>
      </c>
      <c r="K90" s="9" t="s">
        <v>350</v>
      </c>
      <c r="L90" s="9" t="s">
        <v>361</v>
      </c>
      <c r="Q90" s="21" t="str">
        <f t="shared" si="10"/>
        <v>Apel, Georg Christian</v>
      </c>
      <c r="R90" s="21" t="str">
        <f t="shared" si="11"/>
        <v>Vollständiges Choralbuch</v>
      </c>
      <c r="S90" s="21" t="str">
        <f t="shared" si="12"/>
        <v>Kiel</v>
      </c>
      <c r="T90" s="21">
        <f t="shared" si="13"/>
        <v>1832</v>
      </c>
      <c r="U90" s="23">
        <v>56</v>
      </c>
      <c r="V90" s="23"/>
    </row>
    <row r="91" spans="1:22" x14ac:dyDescent="0.25">
      <c r="A91" s="21" t="str">
        <f t="shared" si="7"/>
        <v>AP1832-078</v>
      </c>
      <c r="B91" s="21">
        <v>457001289</v>
      </c>
      <c r="C91" s="22" t="str">
        <f t="shared" si="8"/>
        <v>RISM</v>
      </c>
      <c r="D91" s="21" t="str">
        <f t="shared" si="9"/>
        <v>AP1832</v>
      </c>
      <c r="E91" s="9">
        <v>78</v>
      </c>
      <c r="F91" s="9"/>
      <c r="G91" s="9" t="s">
        <v>145</v>
      </c>
      <c r="H91" t="str">
        <f>_xlfn.IFNA(VLOOKUP(G91,Tabelle10[[SID]:[Zahn]],3,FALSE),"")</f>
        <v>I, 533b, Dresden 1656</v>
      </c>
      <c r="I91" s="25" t="s">
        <v>438</v>
      </c>
      <c r="K91" s="9" t="s">
        <v>350</v>
      </c>
      <c r="L91" s="9" t="s">
        <v>351</v>
      </c>
      <c r="Q91" s="21" t="str">
        <f t="shared" si="10"/>
        <v>Apel, Georg Christian</v>
      </c>
      <c r="R91" s="21" t="str">
        <f t="shared" si="11"/>
        <v>Vollständiges Choralbuch</v>
      </c>
      <c r="S91" s="21" t="str">
        <f t="shared" si="12"/>
        <v>Kiel</v>
      </c>
      <c r="T91" s="21">
        <f t="shared" si="13"/>
        <v>1832</v>
      </c>
      <c r="U91" s="23">
        <v>56</v>
      </c>
      <c r="V91" s="23" t="s">
        <v>439</v>
      </c>
    </row>
    <row r="92" spans="1:22" x14ac:dyDescent="0.25">
      <c r="A92" s="21" t="str">
        <f t="shared" si="7"/>
        <v>AP1832-079a</v>
      </c>
      <c r="B92" s="21">
        <v>457001290</v>
      </c>
      <c r="C92" s="22" t="str">
        <f t="shared" si="8"/>
        <v>RISM</v>
      </c>
      <c r="D92" s="21" t="str">
        <f t="shared" si="9"/>
        <v>AP1832</v>
      </c>
      <c r="E92" s="9">
        <v>79</v>
      </c>
      <c r="F92" s="9" t="s">
        <v>3</v>
      </c>
      <c r="G92" s="9" t="s">
        <v>142</v>
      </c>
      <c r="H92" t="str">
        <f>_xlfn.IFNA(VLOOKUP(G92,Tabelle10[[SID]:[Zahn]],3,FALSE),"")</f>
        <v>I, 624, Görlitz 1648</v>
      </c>
      <c r="I92" s="25" t="s">
        <v>440</v>
      </c>
      <c r="K92" s="9" t="s">
        <v>350</v>
      </c>
      <c r="L92" s="9" t="s">
        <v>351</v>
      </c>
      <c r="Q92" s="21" t="str">
        <f t="shared" si="10"/>
        <v>Apel, Georg Christian</v>
      </c>
      <c r="R92" s="21" t="str">
        <f t="shared" si="11"/>
        <v>Vollständiges Choralbuch</v>
      </c>
      <c r="S92" s="21" t="str">
        <f t="shared" si="12"/>
        <v>Kiel</v>
      </c>
      <c r="T92" s="21">
        <f t="shared" si="13"/>
        <v>1832</v>
      </c>
      <c r="U92" s="23">
        <v>57</v>
      </c>
      <c r="V92" s="23"/>
    </row>
    <row r="93" spans="1:22" x14ac:dyDescent="0.25">
      <c r="A93" s="21" t="str">
        <f t="shared" si="7"/>
        <v>AP1832-079b</v>
      </c>
      <c r="B93" s="21">
        <v>457001291</v>
      </c>
      <c r="C93" s="22" t="str">
        <f t="shared" si="8"/>
        <v>RISM</v>
      </c>
      <c r="D93" s="21" t="str">
        <f t="shared" si="9"/>
        <v>AP1832</v>
      </c>
      <c r="E93" s="9">
        <v>79</v>
      </c>
      <c r="F93" s="9" t="s">
        <v>358</v>
      </c>
      <c r="H93" t="str">
        <f>_xlfn.IFNA(VLOOKUP(G93,Tabelle10[[SID]:[Zahn]],3,FALSE),"")</f>
        <v/>
      </c>
      <c r="I93" s="25" t="s">
        <v>441</v>
      </c>
      <c r="K93" s="9" t="s">
        <v>350</v>
      </c>
      <c r="Q93" s="21" t="str">
        <f t="shared" si="10"/>
        <v>Apel, Georg Christian</v>
      </c>
      <c r="R93" s="21" t="str">
        <f t="shared" si="11"/>
        <v>Vollständiges Choralbuch</v>
      </c>
      <c r="S93" s="21" t="str">
        <f t="shared" si="12"/>
        <v>Kiel</v>
      </c>
      <c r="T93" s="21">
        <f t="shared" si="13"/>
        <v>1832</v>
      </c>
      <c r="U93" s="23">
        <v>57</v>
      </c>
      <c r="V93" s="23"/>
    </row>
    <row r="94" spans="1:22" x14ac:dyDescent="0.25">
      <c r="A94" s="21" t="str">
        <f t="shared" si="7"/>
        <v>AP1832-080a</v>
      </c>
      <c r="B94" s="21">
        <v>457001292</v>
      </c>
      <c r="C94" s="22" t="str">
        <f t="shared" si="8"/>
        <v>RISM</v>
      </c>
      <c r="D94" s="21" t="str">
        <f t="shared" si="9"/>
        <v>AP1832</v>
      </c>
      <c r="E94" s="9">
        <v>80</v>
      </c>
      <c r="F94" s="9" t="s">
        <v>3</v>
      </c>
      <c r="G94" s="9" t="s">
        <v>148</v>
      </c>
      <c r="H94" t="str">
        <f>_xlfn.IFNA(VLOOKUP(G94,Tabelle10[[SID]:[Zahn]],3,FALSE),"")</f>
        <v>III, 4489, Scheidt 1650</v>
      </c>
      <c r="I94" s="25" t="s">
        <v>149</v>
      </c>
      <c r="K94" s="9" t="s">
        <v>350</v>
      </c>
      <c r="L94" s="9" t="s">
        <v>351</v>
      </c>
      <c r="Q94" s="21" t="str">
        <f t="shared" si="10"/>
        <v>Apel, Georg Christian</v>
      </c>
      <c r="R94" s="21" t="str">
        <f t="shared" si="11"/>
        <v>Vollständiges Choralbuch</v>
      </c>
      <c r="S94" s="21" t="str">
        <f t="shared" si="12"/>
        <v>Kiel</v>
      </c>
      <c r="T94" s="21">
        <f t="shared" si="13"/>
        <v>1832</v>
      </c>
      <c r="U94" s="23">
        <v>58</v>
      </c>
      <c r="V94" s="23"/>
    </row>
    <row r="95" spans="1:22" x14ac:dyDescent="0.25">
      <c r="A95" s="21" t="str">
        <f t="shared" si="7"/>
        <v>AP1832-080b</v>
      </c>
      <c r="B95" s="21">
        <v>457001293</v>
      </c>
      <c r="C95" s="22" t="str">
        <f t="shared" si="8"/>
        <v>RISM</v>
      </c>
      <c r="D95" s="21" t="str">
        <f t="shared" si="9"/>
        <v>AP1832</v>
      </c>
      <c r="E95" s="9">
        <v>80</v>
      </c>
      <c r="F95" s="9" t="s">
        <v>358</v>
      </c>
      <c r="H95" t="str">
        <f>_xlfn.IFNA(VLOOKUP(G95,Tabelle10[[SID]:[Zahn]],3,FALSE),"")</f>
        <v/>
      </c>
      <c r="I95" s="15" t="s">
        <v>149</v>
      </c>
      <c r="K95" s="9" t="s">
        <v>350</v>
      </c>
      <c r="Q95" s="21" t="str">
        <f t="shared" si="10"/>
        <v>Apel, Georg Christian</v>
      </c>
      <c r="R95" s="21" t="str">
        <f t="shared" si="11"/>
        <v>Vollständiges Choralbuch</v>
      </c>
      <c r="S95" s="21" t="str">
        <f t="shared" si="12"/>
        <v>Kiel</v>
      </c>
      <c r="T95" s="21">
        <f t="shared" si="13"/>
        <v>1832</v>
      </c>
      <c r="U95" s="23">
        <v>58</v>
      </c>
      <c r="V95" s="23"/>
    </row>
    <row r="96" spans="1:22" x14ac:dyDescent="0.25">
      <c r="A96" s="21" t="str">
        <f t="shared" si="7"/>
        <v>AP1832-081</v>
      </c>
      <c r="B96" s="21">
        <v>457001294</v>
      </c>
      <c r="C96" s="22" t="str">
        <f t="shared" si="8"/>
        <v>RISM</v>
      </c>
      <c r="D96" s="21" t="str">
        <f t="shared" si="9"/>
        <v>AP1832</v>
      </c>
      <c r="E96" s="9">
        <v>81</v>
      </c>
      <c r="F96" s="9"/>
      <c r="H96" t="str">
        <f>_xlfn.IFNA(VLOOKUP(G96,Tabelle10[[SID]:[Zahn]],3,FALSE),"")</f>
        <v/>
      </c>
      <c r="I96" s="25" t="s">
        <v>442</v>
      </c>
      <c r="K96" s="9" t="s">
        <v>350</v>
      </c>
      <c r="Q96" s="21" t="str">
        <f t="shared" si="10"/>
        <v>Apel, Georg Christian</v>
      </c>
      <c r="R96" s="21" t="str">
        <f t="shared" si="11"/>
        <v>Vollständiges Choralbuch</v>
      </c>
      <c r="S96" s="21" t="str">
        <f t="shared" si="12"/>
        <v>Kiel</v>
      </c>
      <c r="T96" s="21">
        <f t="shared" si="13"/>
        <v>1832</v>
      </c>
      <c r="U96" s="23">
        <v>59</v>
      </c>
      <c r="V96" s="23"/>
    </row>
    <row r="97" spans="1:22" x14ac:dyDescent="0.25">
      <c r="A97" s="21" t="str">
        <f t="shared" si="7"/>
        <v>AP1832-082</v>
      </c>
      <c r="B97" s="21">
        <v>457001295</v>
      </c>
      <c r="C97" s="22" t="str">
        <f t="shared" si="8"/>
        <v>RISM</v>
      </c>
      <c r="D97" s="21" t="str">
        <f t="shared" si="9"/>
        <v>AP1832</v>
      </c>
      <c r="E97" s="9">
        <v>82</v>
      </c>
      <c r="F97" s="9"/>
      <c r="H97" t="str">
        <f>_xlfn.IFNA(VLOOKUP(G97,Tabelle10[[SID]:[Zahn]],3,FALSE),"")</f>
        <v/>
      </c>
      <c r="I97" s="25" t="s">
        <v>443</v>
      </c>
      <c r="K97" s="9" t="s">
        <v>350</v>
      </c>
      <c r="Q97" s="21" t="str">
        <f t="shared" si="10"/>
        <v>Apel, Georg Christian</v>
      </c>
      <c r="R97" s="21" t="str">
        <f t="shared" si="11"/>
        <v>Vollständiges Choralbuch</v>
      </c>
      <c r="S97" s="21" t="str">
        <f t="shared" si="12"/>
        <v>Kiel</v>
      </c>
      <c r="T97" s="21">
        <f t="shared" si="13"/>
        <v>1832</v>
      </c>
      <c r="U97" s="23">
        <v>59</v>
      </c>
      <c r="V97" s="23"/>
    </row>
    <row r="98" spans="1:22" x14ac:dyDescent="0.25">
      <c r="A98" s="21" t="str">
        <f t="shared" si="7"/>
        <v>AP1832-083</v>
      </c>
      <c r="B98" s="21">
        <v>457001296</v>
      </c>
      <c r="C98" s="22" t="str">
        <f t="shared" si="8"/>
        <v>RISM</v>
      </c>
      <c r="D98" s="21" t="str">
        <f t="shared" si="9"/>
        <v>AP1832</v>
      </c>
      <c r="E98" s="9">
        <v>83</v>
      </c>
      <c r="F98" s="9"/>
      <c r="G98" s="23" t="s">
        <v>74</v>
      </c>
      <c r="H98" t="str">
        <f>_xlfn.IFNA(VLOOKUP(G98,Tabelle10[[SID]:[Zahn]],3,FALSE),"")</f>
        <v>I, 132, Vulpius 1609</v>
      </c>
      <c r="I98" s="25" t="s">
        <v>444</v>
      </c>
      <c r="K98" s="9" t="s">
        <v>350</v>
      </c>
      <c r="L98" s="9" t="s">
        <v>351</v>
      </c>
      <c r="Q98" s="21" t="str">
        <f t="shared" si="10"/>
        <v>Apel, Georg Christian</v>
      </c>
      <c r="R98" s="21" t="str">
        <f t="shared" si="11"/>
        <v>Vollständiges Choralbuch</v>
      </c>
      <c r="S98" s="21" t="str">
        <f t="shared" si="12"/>
        <v>Kiel</v>
      </c>
      <c r="T98" s="21">
        <f t="shared" si="13"/>
        <v>1832</v>
      </c>
      <c r="U98" s="23">
        <v>60</v>
      </c>
      <c r="V98" s="23" t="s">
        <v>75</v>
      </c>
    </row>
    <row r="99" spans="1:22" x14ac:dyDescent="0.25">
      <c r="A99" s="21" t="str">
        <f t="shared" si="7"/>
        <v>AP1832-084</v>
      </c>
      <c r="B99" s="21">
        <v>457001297</v>
      </c>
      <c r="C99" s="22" t="str">
        <f t="shared" si="8"/>
        <v>RISM</v>
      </c>
      <c r="D99" s="21" t="str">
        <f t="shared" si="9"/>
        <v>AP1832</v>
      </c>
      <c r="E99" s="9">
        <v>84</v>
      </c>
      <c r="F99" s="9"/>
      <c r="G99" s="23"/>
      <c r="H99" t="str">
        <f>_xlfn.IFNA(VLOOKUP(G99,Tabelle10[[SID]:[Zahn]],3,FALSE),"")</f>
        <v/>
      </c>
      <c r="I99" s="25" t="s">
        <v>445</v>
      </c>
      <c r="K99" s="9" t="s">
        <v>350</v>
      </c>
      <c r="Q99" s="21" t="str">
        <f t="shared" si="10"/>
        <v>Apel, Georg Christian</v>
      </c>
      <c r="R99" s="21" t="str">
        <f t="shared" si="11"/>
        <v>Vollständiges Choralbuch</v>
      </c>
      <c r="S99" s="21" t="str">
        <f t="shared" si="12"/>
        <v>Kiel</v>
      </c>
      <c r="T99" s="21">
        <f t="shared" si="13"/>
        <v>1832</v>
      </c>
      <c r="U99" s="23">
        <v>60</v>
      </c>
      <c r="V99" s="23"/>
    </row>
    <row r="100" spans="1:22" x14ac:dyDescent="0.25">
      <c r="A100" s="21" t="str">
        <f t="shared" si="7"/>
        <v>AP1832-085a</v>
      </c>
      <c r="B100" s="21">
        <v>457001298</v>
      </c>
      <c r="C100" s="22" t="str">
        <f t="shared" si="8"/>
        <v>RISM</v>
      </c>
      <c r="D100" s="21" t="str">
        <f t="shared" si="9"/>
        <v>AP1832</v>
      </c>
      <c r="E100" s="9">
        <v>85</v>
      </c>
      <c r="F100" s="9" t="s">
        <v>3</v>
      </c>
      <c r="G100" s="23"/>
      <c r="H100" t="str">
        <f>_xlfn.IFNA(VLOOKUP(G100,Tabelle10[[SID]:[Zahn]],3,FALSE),"")</f>
        <v/>
      </c>
      <c r="I100" s="25" t="s">
        <v>446</v>
      </c>
      <c r="K100" s="9" t="s">
        <v>350</v>
      </c>
      <c r="Q100" s="21" t="str">
        <f t="shared" si="10"/>
        <v>Apel, Georg Christian</v>
      </c>
      <c r="R100" s="21" t="str">
        <f t="shared" si="11"/>
        <v>Vollständiges Choralbuch</v>
      </c>
      <c r="S100" s="21" t="str">
        <f t="shared" si="12"/>
        <v>Kiel</v>
      </c>
      <c r="T100" s="21">
        <f t="shared" si="13"/>
        <v>1832</v>
      </c>
      <c r="U100" s="23">
        <v>60</v>
      </c>
      <c r="V100" s="23"/>
    </row>
    <row r="101" spans="1:22" x14ac:dyDescent="0.25">
      <c r="A101" s="21" t="str">
        <f t="shared" si="7"/>
        <v>AP1832-085b</v>
      </c>
      <c r="B101" s="21">
        <v>457001299</v>
      </c>
      <c r="C101" s="22" t="str">
        <f t="shared" si="8"/>
        <v>RISM</v>
      </c>
      <c r="D101" s="21" t="str">
        <f t="shared" si="9"/>
        <v>AP1832</v>
      </c>
      <c r="E101" s="9">
        <v>85</v>
      </c>
      <c r="F101" s="9" t="s">
        <v>358</v>
      </c>
      <c r="G101" s="23"/>
      <c r="H101" t="str">
        <f>_xlfn.IFNA(VLOOKUP(G101,Tabelle10[[SID]:[Zahn]],3,FALSE),"")</f>
        <v/>
      </c>
      <c r="I101" s="25" t="s">
        <v>446</v>
      </c>
      <c r="K101" s="9" t="s">
        <v>350</v>
      </c>
      <c r="Q101" s="21" t="str">
        <f t="shared" si="10"/>
        <v>Apel, Georg Christian</v>
      </c>
      <c r="R101" s="21" t="str">
        <f t="shared" si="11"/>
        <v>Vollständiges Choralbuch</v>
      </c>
      <c r="S101" s="21" t="str">
        <f t="shared" si="12"/>
        <v>Kiel</v>
      </c>
      <c r="T101" s="21">
        <f t="shared" si="13"/>
        <v>1832</v>
      </c>
      <c r="U101" s="23">
        <v>61</v>
      </c>
      <c r="V101" s="23"/>
    </row>
    <row r="102" spans="1:22" x14ac:dyDescent="0.25">
      <c r="A102" s="21" t="str">
        <f t="shared" si="7"/>
        <v>AP1832-086</v>
      </c>
      <c r="B102" s="21">
        <v>457001300</v>
      </c>
      <c r="C102" s="22" t="str">
        <f t="shared" si="8"/>
        <v>RISM</v>
      </c>
      <c r="D102" s="21" t="str">
        <f t="shared" si="9"/>
        <v>AP1832</v>
      </c>
      <c r="E102" s="9">
        <v>86</v>
      </c>
      <c r="F102" s="9"/>
      <c r="G102" s="23" t="s">
        <v>331</v>
      </c>
      <c r="H102" t="str">
        <f>_xlfn.IFNA(VLOOKUP(G102,Tabelle10[[SID]:[Zahn]],3,FALSE),"")</f>
        <v>V, 8451, Straßburg 1526</v>
      </c>
      <c r="I102" s="25" t="s">
        <v>447</v>
      </c>
      <c r="K102" s="9" t="s">
        <v>350</v>
      </c>
      <c r="L102" s="9" t="s">
        <v>361</v>
      </c>
      <c r="Q102" s="21" t="str">
        <f t="shared" si="10"/>
        <v>Apel, Georg Christian</v>
      </c>
      <c r="R102" s="21" t="str">
        <f t="shared" si="11"/>
        <v>Vollständiges Choralbuch</v>
      </c>
      <c r="S102" s="21" t="str">
        <f t="shared" si="12"/>
        <v>Kiel</v>
      </c>
      <c r="T102" s="21">
        <f t="shared" si="13"/>
        <v>1832</v>
      </c>
      <c r="U102" s="23">
        <v>61</v>
      </c>
      <c r="V102" s="23"/>
    </row>
    <row r="103" spans="1:22" x14ac:dyDescent="0.25">
      <c r="A103" s="21" t="str">
        <f t="shared" si="7"/>
        <v>AP1832-087</v>
      </c>
      <c r="B103" s="21">
        <v>457001301</v>
      </c>
      <c r="C103" s="22" t="str">
        <f t="shared" si="8"/>
        <v>RISM</v>
      </c>
      <c r="D103" s="21" t="str">
        <f t="shared" si="9"/>
        <v>AP1832</v>
      </c>
      <c r="E103" s="9">
        <v>87</v>
      </c>
      <c r="F103" s="9"/>
      <c r="G103" s="9" t="s">
        <v>175</v>
      </c>
      <c r="H103" t="str">
        <f>_xlfn.IFNA(VLOOKUP(G103,Tabelle10[[SID]:[Zahn]],3,FALSE),"")</f>
        <v>II, 2496c, Nürnberg 1535</v>
      </c>
      <c r="I103" s="25" t="s">
        <v>448</v>
      </c>
      <c r="K103" s="9" t="s">
        <v>350</v>
      </c>
      <c r="L103" s="9" t="s">
        <v>351</v>
      </c>
      <c r="Q103" s="21" t="str">
        <f t="shared" si="10"/>
        <v>Apel, Georg Christian</v>
      </c>
      <c r="R103" s="21" t="str">
        <f t="shared" si="11"/>
        <v>Vollständiges Choralbuch</v>
      </c>
      <c r="S103" s="21" t="str">
        <f t="shared" si="12"/>
        <v>Kiel</v>
      </c>
      <c r="T103" s="21">
        <f t="shared" si="13"/>
        <v>1832</v>
      </c>
      <c r="U103" s="23">
        <v>62</v>
      </c>
      <c r="V103" s="23" t="s">
        <v>449</v>
      </c>
    </row>
    <row r="104" spans="1:22" x14ac:dyDescent="0.25">
      <c r="A104" s="21" t="str">
        <f t="shared" si="7"/>
        <v>AP1832-088</v>
      </c>
      <c r="B104" s="21">
        <v>457001302</v>
      </c>
      <c r="C104" s="22" t="str">
        <f t="shared" si="8"/>
        <v>RISM</v>
      </c>
      <c r="D104" s="21" t="str">
        <f t="shared" si="9"/>
        <v>AP1832</v>
      </c>
      <c r="E104" s="9">
        <v>88</v>
      </c>
      <c r="F104" s="9"/>
      <c r="G104" s="9" t="s">
        <v>160</v>
      </c>
      <c r="H104" t="str">
        <f>_xlfn.IFNA(VLOOKUP(G104,Tabelle10[[SID]:[Zahn]],3,FALSE),"")</f>
        <v>IV, 7400, Klug 1535</v>
      </c>
      <c r="I104" s="25" t="s">
        <v>450</v>
      </c>
      <c r="K104" s="9" t="s">
        <v>350</v>
      </c>
      <c r="L104" s="9" t="s">
        <v>351</v>
      </c>
      <c r="Q104" s="21" t="str">
        <f t="shared" si="10"/>
        <v>Apel, Georg Christian</v>
      </c>
      <c r="R104" s="21" t="str">
        <f t="shared" si="11"/>
        <v>Vollständiges Choralbuch</v>
      </c>
      <c r="S104" s="21" t="str">
        <f t="shared" si="12"/>
        <v>Kiel</v>
      </c>
      <c r="T104" s="21">
        <f t="shared" si="13"/>
        <v>1832</v>
      </c>
      <c r="U104" s="23">
        <v>62</v>
      </c>
      <c r="V104" s="23"/>
    </row>
    <row r="105" spans="1:22" x14ac:dyDescent="0.25">
      <c r="A105" s="21" t="str">
        <f t="shared" si="7"/>
        <v>AP1832-089</v>
      </c>
      <c r="B105" s="21">
        <v>457001303</v>
      </c>
      <c r="C105" s="22" t="str">
        <f t="shared" si="8"/>
        <v>RISM</v>
      </c>
      <c r="D105" s="21" t="str">
        <f t="shared" si="9"/>
        <v>AP1832</v>
      </c>
      <c r="E105" s="9">
        <v>89</v>
      </c>
      <c r="F105" s="9"/>
      <c r="G105" s="23" t="s">
        <v>100</v>
      </c>
      <c r="H105" t="str">
        <f>_xlfn.IFNA(VLOOKUP(G105,Tabelle10[[SID]:[Zahn]],3,FALSE),"")</f>
        <v>III, 5851, Walter 1524</v>
      </c>
      <c r="I105" s="25" t="s">
        <v>451</v>
      </c>
      <c r="K105" s="9" t="s">
        <v>350</v>
      </c>
      <c r="L105" s="9" t="s">
        <v>351</v>
      </c>
      <c r="Q105" s="21" t="str">
        <f t="shared" si="10"/>
        <v>Apel, Georg Christian</v>
      </c>
      <c r="R105" s="21" t="str">
        <f t="shared" si="11"/>
        <v>Vollständiges Choralbuch</v>
      </c>
      <c r="S105" s="21" t="str">
        <f t="shared" si="12"/>
        <v>Kiel</v>
      </c>
      <c r="T105" s="21">
        <f t="shared" si="13"/>
        <v>1832</v>
      </c>
      <c r="U105" s="23">
        <v>63</v>
      </c>
      <c r="V105" s="23" t="s">
        <v>101</v>
      </c>
    </row>
    <row r="106" spans="1:22" x14ac:dyDescent="0.25">
      <c r="A106" s="21" t="str">
        <f t="shared" si="7"/>
        <v>AP1832-090</v>
      </c>
      <c r="B106" s="21">
        <v>457001304</v>
      </c>
      <c r="C106" s="22" t="str">
        <f t="shared" si="8"/>
        <v>RISM</v>
      </c>
      <c r="D106" s="21" t="str">
        <f t="shared" si="9"/>
        <v>AP1832</v>
      </c>
      <c r="E106" s="9">
        <v>90</v>
      </c>
      <c r="F106" s="9"/>
      <c r="G106" s="23"/>
      <c r="H106" t="str">
        <f>_xlfn.IFNA(VLOOKUP(G106,Tabelle10[[SID]:[Zahn]],3,FALSE),"")</f>
        <v/>
      </c>
      <c r="I106" s="25" t="s">
        <v>452</v>
      </c>
      <c r="K106" s="9" t="s">
        <v>350</v>
      </c>
      <c r="Q106" s="21" t="str">
        <f t="shared" si="10"/>
        <v>Apel, Georg Christian</v>
      </c>
      <c r="R106" s="21" t="str">
        <f t="shared" si="11"/>
        <v>Vollständiges Choralbuch</v>
      </c>
      <c r="S106" s="21" t="str">
        <f t="shared" si="12"/>
        <v>Kiel</v>
      </c>
      <c r="T106" s="21">
        <f t="shared" si="13"/>
        <v>1832</v>
      </c>
      <c r="U106" s="23">
        <v>63</v>
      </c>
      <c r="V106" s="23"/>
    </row>
    <row r="107" spans="1:22" x14ac:dyDescent="0.25">
      <c r="A107" s="21" t="str">
        <f t="shared" si="7"/>
        <v>AP1832-091</v>
      </c>
      <c r="B107" s="21">
        <v>457001305</v>
      </c>
      <c r="C107" s="22" t="str">
        <f t="shared" si="8"/>
        <v>RISM</v>
      </c>
      <c r="D107" s="21" t="str">
        <f t="shared" si="9"/>
        <v>AP1832</v>
      </c>
      <c r="E107" s="9">
        <v>91</v>
      </c>
      <c r="F107" s="9"/>
      <c r="G107" s="9" t="s">
        <v>166</v>
      </c>
      <c r="H107" t="str">
        <f>_xlfn.IFNA(VLOOKUP(G107,Tabelle10[[SID]:[Zahn]],3,FALSE),"")</f>
        <v>IV, 8032, Crüger 1653</v>
      </c>
      <c r="I107" s="25" t="s">
        <v>167</v>
      </c>
      <c r="K107" s="9" t="s">
        <v>350</v>
      </c>
      <c r="L107" s="9" t="s">
        <v>351</v>
      </c>
      <c r="Q107" s="21" t="str">
        <f t="shared" si="10"/>
        <v>Apel, Georg Christian</v>
      </c>
      <c r="R107" s="21" t="str">
        <f t="shared" si="11"/>
        <v>Vollständiges Choralbuch</v>
      </c>
      <c r="S107" s="21" t="str">
        <f t="shared" si="12"/>
        <v>Kiel</v>
      </c>
      <c r="T107" s="21">
        <f t="shared" si="13"/>
        <v>1832</v>
      </c>
      <c r="U107" s="23">
        <v>64</v>
      </c>
      <c r="V107" s="23"/>
    </row>
    <row r="108" spans="1:22" x14ac:dyDescent="0.25">
      <c r="A108" s="21" t="str">
        <f t="shared" si="7"/>
        <v>AP1832-092a</v>
      </c>
      <c r="B108" s="21">
        <v>457001306</v>
      </c>
      <c r="C108" s="22" t="str">
        <f t="shared" si="8"/>
        <v>RISM</v>
      </c>
      <c r="D108" s="21" t="str">
        <f t="shared" si="9"/>
        <v>AP1832</v>
      </c>
      <c r="E108" s="9">
        <v>92</v>
      </c>
      <c r="F108" s="9" t="s">
        <v>3</v>
      </c>
      <c r="G108" s="9" t="s">
        <v>328</v>
      </c>
      <c r="H108" t="str">
        <f>_xlfn.IFNA(VLOOKUP(G108,Tabelle10[[SID]:[Zahn]],3,FALSE),"")</f>
        <v>IV, 6795, 1661</v>
      </c>
      <c r="I108" s="25" t="s">
        <v>453</v>
      </c>
      <c r="K108" s="9" t="s">
        <v>350</v>
      </c>
      <c r="L108" s="9" t="s">
        <v>361</v>
      </c>
      <c r="Q108" s="21" t="str">
        <f t="shared" si="10"/>
        <v>Apel, Georg Christian</v>
      </c>
      <c r="R108" s="21" t="str">
        <f t="shared" si="11"/>
        <v>Vollständiges Choralbuch</v>
      </c>
      <c r="S108" s="21" t="str">
        <f t="shared" si="12"/>
        <v>Kiel</v>
      </c>
      <c r="T108" s="21">
        <f t="shared" si="13"/>
        <v>1832</v>
      </c>
      <c r="U108" s="23">
        <v>64</v>
      </c>
      <c r="V108" s="23"/>
    </row>
    <row r="109" spans="1:22" x14ac:dyDescent="0.25">
      <c r="A109" s="21" t="str">
        <f t="shared" si="7"/>
        <v>AP1832-092b</v>
      </c>
      <c r="B109" s="21">
        <v>457001307</v>
      </c>
      <c r="C109" s="22" t="str">
        <f t="shared" si="8"/>
        <v>RISM</v>
      </c>
      <c r="D109" s="21" t="str">
        <f t="shared" si="9"/>
        <v>AP1832</v>
      </c>
      <c r="E109" s="9">
        <v>92</v>
      </c>
      <c r="F109" s="9" t="s">
        <v>358</v>
      </c>
      <c r="H109" t="str">
        <f>_xlfn.IFNA(VLOOKUP(G109,Tabelle10[[SID]:[Zahn]],3,FALSE),"")</f>
        <v/>
      </c>
      <c r="I109" s="25" t="s">
        <v>453</v>
      </c>
      <c r="K109" s="9" t="s">
        <v>350</v>
      </c>
      <c r="Q109" s="21" t="str">
        <f t="shared" si="10"/>
        <v>Apel, Georg Christian</v>
      </c>
      <c r="R109" s="21" t="str">
        <f t="shared" si="11"/>
        <v>Vollständiges Choralbuch</v>
      </c>
      <c r="S109" s="21" t="str">
        <f t="shared" si="12"/>
        <v>Kiel</v>
      </c>
      <c r="T109" s="21">
        <f t="shared" si="13"/>
        <v>1832</v>
      </c>
      <c r="U109" s="23">
        <v>65</v>
      </c>
      <c r="V109" s="23"/>
    </row>
    <row r="110" spans="1:22" x14ac:dyDescent="0.25">
      <c r="A110" s="21" t="str">
        <f t="shared" si="7"/>
        <v>AP1832-093</v>
      </c>
      <c r="B110" s="21">
        <v>457001308</v>
      </c>
      <c r="C110" s="22" t="str">
        <f t="shared" si="8"/>
        <v>RISM</v>
      </c>
      <c r="D110" s="21" t="str">
        <f t="shared" si="9"/>
        <v>AP1832</v>
      </c>
      <c r="E110" s="9">
        <v>93</v>
      </c>
      <c r="F110" s="9"/>
      <c r="G110" s="9" t="s">
        <v>169</v>
      </c>
      <c r="H110" t="str">
        <f>_xlfn.IFNA(VLOOKUP(G110,Tabelle10[[SID]:[Zahn]],3,FALSE),"")</f>
        <v>I, 1978, Klug 1535</v>
      </c>
      <c r="I110" s="25" t="s">
        <v>454</v>
      </c>
      <c r="K110" s="9" t="s">
        <v>350</v>
      </c>
      <c r="L110" s="9" t="s">
        <v>351</v>
      </c>
      <c r="Q110" s="21" t="str">
        <f t="shared" si="10"/>
        <v>Apel, Georg Christian</v>
      </c>
      <c r="R110" s="21" t="str">
        <f t="shared" si="11"/>
        <v>Vollständiges Choralbuch</v>
      </c>
      <c r="S110" s="21" t="str">
        <f t="shared" si="12"/>
        <v>Kiel</v>
      </c>
      <c r="T110" s="21">
        <f t="shared" si="13"/>
        <v>1832</v>
      </c>
      <c r="U110" s="23">
        <v>66</v>
      </c>
      <c r="V110" s="23"/>
    </row>
    <row r="111" spans="1:22" x14ac:dyDescent="0.25">
      <c r="A111" s="21" t="str">
        <f t="shared" si="7"/>
        <v>AP1832-094</v>
      </c>
      <c r="B111" s="21">
        <v>457001309</v>
      </c>
      <c r="C111" s="22" t="str">
        <f t="shared" si="8"/>
        <v>RISM</v>
      </c>
      <c r="D111" s="21" t="str">
        <f t="shared" si="9"/>
        <v>AP1832</v>
      </c>
      <c r="E111" s="9">
        <v>94</v>
      </c>
      <c r="F111" s="9"/>
      <c r="H111" t="str">
        <f>_xlfn.IFNA(VLOOKUP(G111,Tabelle10[[SID]:[Zahn]],3,FALSE),"")</f>
        <v/>
      </c>
      <c r="I111" s="25" t="s">
        <v>455</v>
      </c>
      <c r="K111" s="9" t="s">
        <v>350</v>
      </c>
      <c r="Q111" s="21" t="str">
        <f t="shared" si="10"/>
        <v>Apel, Georg Christian</v>
      </c>
      <c r="R111" s="21" t="str">
        <f t="shared" si="11"/>
        <v>Vollständiges Choralbuch</v>
      </c>
      <c r="S111" s="21" t="str">
        <f t="shared" si="12"/>
        <v>Kiel</v>
      </c>
      <c r="T111" s="21">
        <f t="shared" si="13"/>
        <v>1832</v>
      </c>
      <c r="U111" s="23">
        <v>67</v>
      </c>
      <c r="V111" s="23"/>
    </row>
    <row r="112" spans="1:22" x14ac:dyDescent="0.25">
      <c r="A112" s="21" t="str">
        <f t="shared" si="7"/>
        <v>AP1832-095a</v>
      </c>
      <c r="B112" s="21">
        <v>457001310</v>
      </c>
      <c r="C112" s="22" t="str">
        <f t="shared" si="8"/>
        <v>RISM</v>
      </c>
      <c r="D112" s="21" t="str">
        <f t="shared" si="9"/>
        <v>AP1832</v>
      </c>
      <c r="E112" s="9">
        <v>95</v>
      </c>
      <c r="F112" s="9" t="s">
        <v>3</v>
      </c>
      <c r="G112" s="9" t="s">
        <v>309</v>
      </c>
      <c r="H112" t="str">
        <f>_xlfn.IFNA(VLOOKUP(G112,Tabelle10[[SID]:[Zahn]],3,FALSE),"")</f>
        <v>II, 3451a, 1674</v>
      </c>
      <c r="I112" s="25" t="s">
        <v>456</v>
      </c>
      <c r="K112" s="9" t="s">
        <v>350</v>
      </c>
      <c r="L112" s="9" t="s">
        <v>361</v>
      </c>
      <c r="Q112" s="21" t="str">
        <f t="shared" si="10"/>
        <v>Apel, Georg Christian</v>
      </c>
      <c r="R112" s="21" t="str">
        <f t="shared" si="11"/>
        <v>Vollständiges Choralbuch</v>
      </c>
      <c r="S112" s="21" t="str">
        <f t="shared" si="12"/>
        <v>Kiel</v>
      </c>
      <c r="T112" s="21">
        <f t="shared" si="13"/>
        <v>1832</v>
      </c>
      <c r="U112" s="23">
        <v>68</v>
      </c>
      <c r="V112" s="23"/>
    </row>
    <row r="113" spans="1:22" x14ac:dyDescent="0.25">
      <c r="A113" s="21" t="str">
        <f t="shared" si="7"/>
        <v>AP1832-095b</v>
      </c>
      <c r="B113" s="21">
        <v>457001311</v>
      </c>
      <c r="C113" s="22" t="str">
        <f t="shared" si="8"/>
        <v>RISM</v>
      </c>
      <c r="D113" s="21" t="str">
        <f t="shared" si="9"/>
        <v>AP1832</v>
      </c>
      <c r="E113" s="9">
        <v>95</v>
      </c>
      <c r="F113" s="9" t="s">
        <v>358</v>
      </c>
      <c r="H113" t="str">
        <f>_xlfn.IFNA(VLOOKUP(G113,Tabelle10[[SID]:[Zahn]],3,FALSE),"")</f>
        <v/>
      </c>
      <c r="I113" s="25" t="s">
        <v>456</v>
      </c>
      <c r="K113" s="9" t="s">
        <v>350</v>
      </c>
      <c r="Q113" s="21" t="str">
        <f t="shared" si="10"/>
        <v>Apel, Georg Christian</v>
      </c>
      <c r="R113" s="21" t="str">
        <f t="shared" si="11"/>
        <v>Vollständiges Choralbuch</v>
      </c>
      <c r="S113" s="21" t="str">
        <f t="shared" si="12"/>
        <v>Kiel</v>
      </c>
      <c r="T113" s="21">
        <f t="shared" si="13"/>
        <v>1832</v>
      </c>
      <c r="U113" s="23">
        <v>68</v>
      </c>
      <c r="V113" s="23"/>
    </row>
    <row r="114" spans="1:22" x14ac:dyDescent="0.25">
      <c r="A114" s="21" t="str">
        <f t="shared" si="7"/>
        <v>AP1832-095c</v>
      </c>
      <c r="B114" s="21">
        <v>457001312</v>
      </c>
      <c r="C114" s="22" t="str">
        <f t="shared" si="8"/>
        <v>RISM</v>
      </c>
      <c r="D114" s="21" t="str">
        <f t="shared" si="9"/>
        <v>AP1832</v>
      </c>
      <c r="E114" s="9">
        <v>95</v>
      </c>
      <c r="F114" s="9" t="s">
        <v>457</v>
      </c>
      <c r="H114" t="str">
        <f>_xlfn.IFNA(VLOOKUP(G114,Tabelle10[[SID]:[Zahn]],3,FALSE),"")</f>
        <v/>
      </c>
      <c r="I114" s="25" t="s">
        <v>456</v>
      </c>
      <c r="K114" s="9" t="s">
        <v>350</v>
      </c>
      <c r="Q114" s="21" t="str">
        <f t="shared" si="10"/>
        <v>Apel, Georg Christian</v>
      </c>
      <c r="R114" s="21" t="str">
        <f t="shared" si="11"/>
        <v>Vollständiges Choralbuch</v>
      </c>
      <c r="S114" s="21" t="str">
        <f t="shared" si="12"/>
        <v>Kiel</v>
      </c>
      <c r="T114" s="21">
        <f t="shared" si="13"/>
        <v>1832</v>
      </c>
      <c r="U114" s="23">
        <v>69</v>
      </c>
      <c r="V114" s="23"/>
    </row>
    <row r="115" spans="1:22" x14ac:dyDescent="0.25">
      <c r="A115" s="21" t="str">
        <f t="shared" si="7"/>
        <v>AP1832-096</v>
      </c>
      <c r="B115" s="21">
        <v>457001313</v>
      </c>
      <c r="C115" s="22" t="str">
        <f t="shared" si="8"/>
        <v>RISM</v>
      </c>
      <c r="D115" s="21" t="str">
        <f t="shared" si="9"/>
        <v>AP1832</v>
      </c>
      <c r="E115" s="9">
        <v>96</v>
      </c>
      <c r="F115" s="9"/>
      <c r="G115" s="9" t="s">
        <v>214</v>
      </c>
      <c r="H115" t="str">
        <f>_xlfn.IFNA(VLOOKUP(G115,Tabelle10[[SID]:[Zahn]],3,FALSE),"")</f>
        <v>II, 2293, Isaak 1539</v>
      </c>
      <c r="I115" s="25" t="s">
        <v>458</v>
      </c>
      <c r="K115" s="9" t="s">
        <v>350</v>
      </c>
      <c r="L115" s="9" t="s">
        <v>361</v>
      </c>
      <c r="Q115" s="21" t="str">
        <f t="shared" si="10"/>
        <v>Apel, Georg Christian</v>
      </c>
      <c r="R115" s="21" t="str">
        <f t="shared" si="11"/>
        <v>Vollständiges Choralbuch</v>
      </c>
      <c r="S115" s="21" t="str">
        <f t="shared" si="12"/>
        <v>Kiel</v>
      </c>
      <c r="T115" s="21">
        <f t="shared" si="13"/>
        <v>1832</v>
      </c>
      <c r="U115" s="23">
        <v>69</v>
      </c>
      <c r="V115" s="23" t="s">
        <v>215</v>
      </c>
    </row>
    <row r="116" spans="1:22" x14ac:dyDescent="0.25">
      <c r="A116" s="21" t="str">
        <f t="shared" si="7"/>
        <v>AP1832-097</v>
      </c>
      <c r="B116" s="21">
        <v>457001314</v>
      </c>
      <c r="C116" s="22" t="str">
        <f t="shared" si="8"/>
        <v>RISM</v>
      </c>
      <c r="D116" s="21" t="str">
        <f t="shared" si="9"/>
        <v>AP1832</v>
      </c>
      <c r="E116" s="9">
        <v>97</v>
      </c>
      <c r="F116" s="9"/>
      <c r="G116" s="9" t="s">
        <v>172</v>
      </c>
      <c r="H116" t="str">
        <f>_xlfn.IFNA(VLOOKUP(G116,Tabelle10[[SID]:[Zahn]],3,FALSE),"")</f>
        <v>IV, 7445, Erf. Enchiridion 1524</v>
      </c>
      <c r="I116" s="25" t="s">
        <v>459</v>
      </c>
      <c r="K116" s="9" t="s">
        <v>350</v>
      </c>
      <c r="L116" s="9" t="s">
        <v>351</v>
      </c>
      <c r="Q116" s="21" t="str">
        <f t="shared" si="10"/>
        <v>Apel, Georg Christian</v>
      </c>
      <c r="R116" s="21" t="str">
        <f t="shared" si="11"/>
        <v>Vollständiges Choralbuch</v>
      </c>
      <c r="S116" s="21" t="str">
        <f t="shared" si="12"/>
        <v>Kiel</v>
      </c>
      <c r="T116" s="21">
        <f t="shared" si="13"/>
        <v>1832</v>
      </c>
      <c r="U116" s="23">
        <v>70</v>
      </c>
      <c r="V116" s="23"/>
    </row>
    <row r="117" spans="1:22" x14ac:dyDescent="0.25">
      <c r="A117" s="21" t="str">
        <f t="shared" si="7"/>
        <v>AP1832-098</v>
      </c>
      <c r="B117" s="21">
        <v>457001315</v>
      </c>
      <c r="C117" s="22" t="str">
        <f t="shared" si="8"/>
        <v>RISM</v>
      </c>
      <c r="D117" s="21" t="str">
        <f t="shared" si="9"/>
        <v>AP1832</v>
      </c>
      <c r="E117" s="9">
        <v>98</v>
      </c>
      <c r="F117" s="9"/>
      <c r="H117" t="str">
        <f>_xlfn.IFNA(VLOOKUP(G117,Tabelle10[[SID]:[Zahn]],3,FALSE),"")</f>
        <v/>
      </c>
      <c r="I117" s="25" t="s">
        <v>460</v>
      </c>
      <c r="K117" s="9" t="s">
        <v>350</v>
      </c>
      <c r="Q117" s="21" t="str">
        <f t="shared" si="10"/>
        <v>Apel, Georg Christian</v>
      </c>
      <c r="R117" s="21" t="str">
        <f t="shared" si="11"/>
        <v>Vollständiges Choralbuch</v>
      </c>
      <c r="S117" s="21" t="str">
        <f t="shared" si="12"/>
        <v>Kiel</v>
      </c>
      <c r="T117" s="21">
        <f t="shared" si="13"/>
        <v>1832</v>
      </c>
      <c r="U117" s="23">
        <v>116</v>
      </c>
      <c r="V117" s="23" t="s">
        <v>461</v>
      </c>
    </row>
    <row r="118" spans="1:22" x14ac:dyDescent="0.25">
      <c r="A118" s="21" t="str">
        <f t="shared" si="7"/>
        <v>AP1832-099</v>
      </c>
      <c r="B118" s="21">
        <v>457001316</v>
      </c>
      <c r="C118" s="22" t="str">
        <f t="shared" si="8"/>
        <v>RISM</v>
      </c>
      <c r="D118" s="21" t="str">
        <f t="shared" si="9"/>
        <v>AP1832</v>
      </c>
      <c r="E118" s="9">
        <v>99</v>
      </c>
      <c r="F118" s="9"/>
      <c r="H118" t="str">
        <f>_xlfn.IFNA(VLOOKUP(G118,Tabelle10[[SID]:[Zahn]],3,FALSE),"")</f>
        <v/>
      </c>
      <c r="I118" s="25" t="s">
        <v>462</v>
      </c>
      <c r="K118" s="9" t="s">
        <v>350</v>
      </c>
      <c r="Q118" s="21" t="str">
        <f t="shared" si="10"/>
        <v>Apel, Georg Christian</v>
      </c>
      <c r="R118" s="21" t="str">
        <f t="shared" si="11"/>
        <v>Vollständiges Choralbuch</v>
      </c>
      <c r="S118" s="21" t="str">
        <f t="shared" si="12"/>
        <v>Kiel</v>
      </c>
      <c r="T118" s="21">
        <f t="shared" si="13"/>
        <v>1832</v>
      </c>
      <c r="U118" s="23">
        <v>74</v>
      </c>
      <c r="V118" s="23"/>
    </row>
    <row r="119" spans="1:22" x14ac:dyDescent="0.25">
      <c r="A119" s="21" t="str">
        <f t="shared" si="7"/>
        <v>AP1832-100</v>
      </c>
      <c r="B119" s="21">
        <v>457001317</v>
      </c>
      <c r="C119" s="22" t="str">
        <f t="shared" si="8"/>
        <v>RISM</v>
      </c>
      <c r="D119" s="21" t="str">
        <f t="shared" si="9"/>
        <v>AP1832</v>
      </c>
      <c r="E119" s="9">
        <v>100</v>
      </c>
      <c r="F119" s="9"/>
      <c r="G119" s="9" t="s">
        <v>232</v>
      </c>
      <c r="H119" t="str">
        <f>_xlfn.IFNA(VLOOKUP(G119,Tabelle10[[SID]:[Zahn]],3,FALSE),"")</f>
        <v>V, 8187e, Eler 1588</v>
      </c>
      <c r="I119" s="25" t="s">
        <v>463</v>
      </c>
      <c r="K119" s="9" t="s">
        <v>350</v>
      </c>
      <c r="L119" s="9" t="s">
        <v>361</v>
      </c>
      <c r="Q119" s="21" t="str">
        <f t="shared" si="10"/>
        <v>Apel, Georg Christian</v>
      </c>
      <c r="R119" s="21" t="str">
        <f t="shared" si="11"/>
        <v>Vollständiges Choralbuch</v>
      </c>
      <c r="S119" s="21" t="str">
        <f t="shared" si="12"/>
        <v>Kiel</v>
      </c>
      <c r="T119" s="21">
        <f t="shared" si="13"/>
        <v>1832</v>
      </c>
      <c r="U119" s="23">
        <v>75</v>
      </c>
      <c r="V119" s="23" t="s">
        <v>233</v>
      </c>
    </row>
    <row r="120" spans="1:22" x14ac:dyDescent="0.25">
      <c r="A120" s="21" t="str">
        <f t="shared" si="7"/>
        <v>AP1832-101</v>
      </c>
      <c r="B120" s="21">
        <v>457001318</v>
      </c>
      <c r="C120" s="22" t="str">
        <f t="shared" si="8"/>
        <v>RISM</v>
      </c>
      <c r="D120" s="21" t="str">
        <f t="shared" si="9"/>
        <v>AP1832</v>
      </c>
      <c r="E120" s="9">
        <v>101</v>
      </c>
      <c r="F120" s="9"/>
      <c r="H120" t="str">
        <f>_xlfn.IFNA(VLOOKUP(G120,Tabelle10[[SID]:[Zahn]],3,FALSE),"")</f>
        <v/>
      </c>
      <c r="I120" s="25" t="s">
        <v>464</v>
      </c>
      <c r="K120" s="9" t="s">
        <v>350</v>
      </c>
      <c r="Q120" s="21" t="str">
        <f t="shared" si="10"/>
        <v>Apel, Georg Christian</v>
      </c>
      <c r="R120" s="21" t="str">
        <f t="shared" si="11"/>
        <v>Vollständiges Choralbuch</v>
      </c>
      <c r="S120" s="21" t="str">
        <f t="shared" si="12"/>
        <v>Kiel</v>
      </c>
      <c r="T120" s="21">
        <f t="shared" si="13"/>
        <v>1832</v>
      </c>
      <c r="U120" s="23">
        <v>76</v>
      </c>
      <c r="V120" s="23"/>
    </row>
    <row r="121" spans="1:22" x14ac:dyDescent="0.25">
      <c r="A121" s="21" t="str">
        <f t="shared" si="7"/>
        <v>AP1832-102</v>
      </c>
      <c r="B121" s="21">
        <v>457001319</v>
      </c>
      <c r="C121" s="22" t="str">
        <f t="shared" si="8"/>
        <v>RISM</v>
      </c>
      <c r="D121" s="21" t="str">
        <f t="shared" si="9"/>
        <v>AP1832</v>
      </c>
      <c r="E121" s="9">
        <v>102</v>
      </c>
      <c r="F121" s="9"/>
      <c r="G121" s="9" t="s">
        <v>179</v>
      </c>
      <c r="H121" t="str">
        <f>_xlfn.IFNA(VLOOKUP(G121,Tabelle10[[SID]:[Zahn]],3,FALSE),"")</f>
        <v>II, 3498b, Darmstadt 1687</v>
      </c>
      <c r="I121" s="25" t="s">
        <v>465</v>
      </c>
      <c r="K121" s="9" t="s">
        <v>350</v>
      </c>
      <c r="L121" s="9" t="s">
        <v>351</v>
      </c>
      <c r="Q121" s="21" t="str">
        <f t="shared" si="10"/>
        <v>Apel, Georg Christian</v>
      </c>
      <c r="R121" s="21" t="str">
        <f t="shared" si="11"/>
        <v>Vollständiges Choralbuch</v>
      </c>
      <c r="S121" s="21" t="str">
        <f t="shared" si="12"/>
        <v>Kiel</v>
      </c>
      <c r="T121" s="21">
        <f t="shared" si="13"/>
        <v>1832</v>
      </c>
      <c r="U121" s="23">
        <v>76</v>
      </c>
      <c r="V121" s="23"/>
    </row>
    <row r="122" spans="1:22" x14ac:dyDescent="0.25">
      <c r="A122" s="21" t="str">
        <f t="shared" si="7"/>
        <v>AP1832-103</v>
      </c>
      <c r="B122" s="21">
        <v>457001320</v>
      </c>
      <c r="C122" s="22" t="str">
        <f t="shared" si="8"/>
        <v>RISM</v>
      </c>
      <c r="D122" s="21" t="str">
        <f t="shared" si="9"/>
        <v>AP1832</v>
      </c>
      <c r="E122" s="9">
        <v>103</v>
      </c>
      <c r="F122" s="9"/>
      <c r="H122" t="str">
        <f>_xlfn.IFNA(VLOOKUP(G122,Tabelle10[[SID]:[Zahn]],3,FALSE),"")</f>
        <v/>
      </c>
      <c r="I122" s="25" t="s">
        <v>466</v>
      </c>
      <c r="K122" s="9" t="s">
        <v>350</v>
      </c>
      <c r="Q122" s="21" t="str">
        <f t="shared" si="10"/>
        <v>Apel, Georg Christian</v>
      </c>
      <c r="R122" s="21" t="str">
        <f t="shared" si="11"/>
        <v>Vollständiges Choralbuch</v>
      </c>
      <c r="S122" s="21" t="str">
        <f t="shared" si="12"/>
        <v>Kiel</v>
      </c>
      <c r="T122" s="21">
        <f t="shared" si="13"/>
        <v>1832</v>
      </c>
      <c r="U122" s="23">
        <v>77</v>
      </c>
      <c r="V122" s="23"/>
    </row>
    <row r="123" spans="1:22" x14ac:dyDescent="0.25">
      <c r="A123" s="21" t="str">
        <f t="shared" si="7"/>
        <v>AP1832-104</v>
      </c>
      <c r="B123" s="21">
        <v>457001321</v>
      </c>
      <c r="C123" s="22" t="str">
        <f t="shared" si="8"/>
        <v>RISM</v>
      </c>
      <c r="D123" s="21" t="str">
        <f t="shared" si="9"/>
        <v>AP1832</v>
      </c>
      <c r="E123" s="9">
        <v>104</v>
      </c>
      <c r="F123" s="9"/>
      <c r="H123" t="str">
        <f>_xlfn.IFNA(VLOOKUP(G123,Tabelle10[[SID]:[Zahn]],3,FALSE),"")</f>
        <v/>
      </c>
      <c r="I123" s="25" t="s">
        <v>467</v>
      </c>
      <c r="K123" s="9" t="s">
        <v>350</v>
      </c>
      <c r="Q123" s="21" t="str">
        <f t="shared" si="10"/>
        <v>Apel, Georg Christian</v>
      </c>
      <c r="R123" s="21" t="str">
        <f t="shared" si="11"/>
        <v>Vollständiges Choralbuch</v>
      </c>
      <c r="S123" s="21" t="str">
        <f t="shared" si="12"/>
        <v>Kiel</v>
      </c>
      <c r="T123" s="21">
        <f t="shared" si="13"/>
        <v>1832</v>
      </c>
      <c r="U123" s="23">
        <v>88</v>
      </c>
      <c r="V123" s="23"/>
    </row>
    <row r="124" spans="1:22" x14ac:dyDescent="0.25">
      <c r="A124" s="21" t="str">
        <f t="shared" si="7"/>
        <v>AP1832-105</v>
      </c>
      <c r="B124" s="21">
        <v>457001322</v>
      </c>
      <c r="C124" s="22" t="str">
        <f t="shared" si="8"/>
        <v>RISM</v>
      </c>
      <c r="D124" s="21" t="str">
        <f t="shared" si="9"/>
        <v>AP1832</v>
      </c>
      <c r="E124" s="9">
        <v>105</v>
      </c>
      <c r="F124" s="9"/>
      <c r="G124" s="9" t="s">
        <v>112</v>
      </c>
      <c r="H124" t="str">
        <f>_xlfn.IFNA(VLOOKUP(G124,Tabelle10[[SID]:[Zahn]],3,FALSE),"")</f>
        <v>III, 4430, 1524</v>
      </c>
      <c r="I124" s="25" t="s">
        <v>468</v>
      </c>
      <c r="K124" s="9" t="s">
        <v>350</v>
      </c>
      <c r="L124" s="9" t="s">
        <v>351</v>
      </c>
      <c r="Q124" s="21" t="str">
        <f t="shared" si="10"/>
        <v>Apel, Georg Christian</v>
      </c>
      <c r="R124" s="21" t="str">
        <f t="shared" si="11"/>
        <v>Vollständiges Choralbuch</v>
      </c>
      <c r="S124" s="21" t="str">
        <f t="shared" si="12"/>
        <v>Kiel</v>
      </c>
      <c r="T124" s="21">
        <f t="shared" si="13"/>
        <v>1832</v>
      </c>
      <c r="U124" s="23">
        <v>100</v>
      </c>
      <c r="V124" s="23" t="s">
        <v>113</v>
      </c>
    </row>
    <row r="125" spans="1:22" x14ac:dyDescent="0.25">
      <c r="A125" s="21" t="str">
        <f t="shared" si="7"/>
        <v>AP1832-106</v>
      </c>
      <c r="B125" s="21">
        <v>457001323</v>
      </c>
      <c r="C125" s="22" t="str">
        <f t="shared" si="8"/>
        <v>RISM</v>
      </c>
      <c r="D125" s="21" t="str">
        <f t="shared" si="9"/>
        <v>AP1832</v>
      </c>
      <c r="E125" s="9">
        <v>106</v>
      </c>
      <c r="F125" s="9"/>
      <c r="H125" t="str">
        <f>_xlfn.IFNA(VLOOKUP(G125,Tabelle10[[SID]:[Zahn]],3,FALSE),"")</f>
        <v/>
      </c>
      <c r="I125" s="25" t="s">
        <v>469</v>
      </c>
      <c r="K125" s="9" t="s">
        <v>350</v>
      </c>
      <c r="Q125" s="21" t="str">
        <f t="shared" si="10"/>
        <v>Apel, Georg Christian</v>
      </c>
      <c r="R125" s="21" t="str">
        <f t="shared" si="11"/>
        <v>Vollständiges Choralbuch</v>
      </c>
      <c r="S125" s="21" t="str">
        <f t="shared" si="12"/>
        <v>Kiel</v>
      </c>
      <c r="T125" s="21">
        <f t="shared" si="13"/>
        <v>1832</v>
      </c>
      <c r="U125" s="23">
        <v>100</v>
      </c>
      <c r="V125" s="23"/>
    </row>
    <row r="126" spans="1:22" x14ac:dyDescent="0.25">
      <c r="A126" s="21" t="str">
        <f t="shared" si="7"/>
        <v>AP1832-107</v>
      </c>
      <c r="B126" s="21">
        <v>457001324</v>
      </c>
      <c r="C126" s="22" t="str">
        <f t="shared" si="8"/>
        <v>RISM</v>
      </c>
      <c r="D126" s="21" t="str">
        <f t="shared" si="9"/>
        <v>AP1832</v>
      </c>
      <c r="E126" s="9">
        <v>107</v>
      </c>
      <c r="F126" s="9"/>
      <c r="H126" t="str">
        <f>_xlfn.IFNA(VLOOKUP(G126,Tabelle10[[SID]:[Zahn]],3,FALSE),"")</f>
        <v/>
      </c>
      <c r="I126" s="25" t="s">
        <v>470</v>
      </c>
      <c r="K126" s="9" t="s">
        <v>350</v>
      </c>
      <c r="Q126" s="21" t="str">
        <f t="shared" si="10"/>
        <v>Apel, Georg Christian</v>
      </c>
      <c r="R126" s="21" t="str">
        <f t="shared" si="11"/>
        <v>Vollständiges Choralbuch</v>
      </c>
      <c r="S126" s="21" t="str">
        <f t="shared" si="12"/>
        <v>Kiel</v>
      </c>
      <c r="T126" s="21">
        <f t="shared" si="13"/>
        <v>1832</v>
      </c>
      <c r="U126" s="23">
        <v>101</v>
      </c>
      <c r="V126" s="23" t="s">
        <v>471</v>
      </c>
    </row>
    <row r="127" spans="1:22" x14ac:dyDescent="0.25">
      <c r="A127" s="21" t="str">
        <f t="shared" si="7"/>
        <v>AP1832-108</v>
      </c>
      <c r="B127" s="21">
        <v>457001325</v>
      </c>
      <c r="C127" s="22" t="str">
        <f t="shared" si="8"/>
        <v>RISM</v>
      </c>
      <c r="D127" s="21" t="str">
        <f t="shared" si="9"/>
        <v>AP1832</v>
      </c>
      <c r="E127" s="9">
        <v>108</v>
      </c>
      <c r="F127" s="9"/>
      <c r="H127" t="str">
        <f>_xlfn.IFNA(VLOOKUP(G127,Tabelle10[[SID]:[Zahn]],3,FALSE),"")</f>
        <v/>
      </c>
      <c r="I127" s="25" t="s">
        <v>471</v>
      </c>
      <c r="K127" s="9" t="s">
        <v>350</v>
      </c>
      <c r="Q127" s="21" t="str">
        <f t="shared" si="10"/>
        <v>Apel, Georg Christian</v>
      </c>
      <c r="R127" s="21" t="str">
        <f t="shared" si="11"/>
        <v>Vollständiges Choralbuch</v>
      </c>
      <c r="S127" s="21" t="str">
        <f t="shared" si="12"/>
        <v>Kiel</v>
      </c>
      <c r="T127" s="21">
        <f t="shared" si="13"/>
        <v>1832</v>
      </c>
      <c r="U127" s="23">
        <v>101</v>
      </c>
      <c r="V127" s="23" t="s">
        <v>472</v>
      </c>
    </row>
    <row r="128" spans="1:22" x14ac:dyDescent="0.25">
      <c r="A128" s="21" t="str">
        <f t="shared" si="7"/>
        <v>AP1832-109</v>
      </c>
      <c r="B128" s="21">
        <v>457001326</v>
      </c>
      <c r="C128" s="22" t="str">
        <f t="shared" si="8"/>
        <v>RISM</v>
      </c>
      <c r="D128" s="21" t="str">
        <f t="shared" si="9"/>
        <v>AP1832</v>
      </c>
      <c r="E128" s="9">
        <v>109</v>
      </c>
      <c r="F128" s="9"/>
      <c r="G128" s="9" t="s">
        <v>182</v>
      </c>
      <c r="H128" t="str">
        <f>_xlfn.IFNA(VLOOKUP(G128,Tabelle10[[SID]:[Zahn]],3,FALSE),"")</f>
        <v>I, 198, N. Hermann 1554</v>
      </c>
      <c r="I128" s="25" t="s">
        <v>183</v>
      </c>
      <c r="K128" s="9" t="s">
        <v>350</v>
      </c>
      <c r="L128" s="9" t="s">
        <v>351</v>
      </c>
      <c r="Q128" s="21" t="str">
        <f t="shared" si="10"/>
        <v>Apel, Georg Christian</v>
      </c>
      <c r="R128" s="21" t="str">
        <f t="shared" si="11"/>
        <v>Vollständiges Choralbuch</v>
      </c>
      <c r="S128" s="21" t="str">
        <f t="shared" si="12"/>
        <v>Kiel</v>
      </c>
      <c r="T128" s="21">
        <f t="shared" si="13"/>
        <v>1832</v>
      </c>
      <c r="U128" s="23">
        <v>101</v>
      </c>
      <c r="V128" s="23"/>
    </row>
    <row r="129" spans="1:26" x14ac:dyDescent="0.25">
      <c r="A129" s="21" t="str">
        <f t="shared" si="7"/>
        <v>AP1832-110</v>
      </c>
      <c r="B129" s="21">
        <v>457001327</v>
      </c>
      <c r="C129" s="22" t="str">
        <f t="shared" si="8"/>
        <v>RISM</v>
      </c>
      <c r="D129" s="21" t="str">
        <f t="shared" si="9"/>
        <v>AP1832</v>
      </c>
      <c r="E129" s="9">
        <v>110</v>
      </c>
      <c r="F129" s="9"/>
      <c r="G129" s="9" t="s">
        <v>269</v>
      </c>
      <c r="H129" t="str">
        <f>_xlfn.IFNA(VLOOKUP(G129,Tabelle10[[SID]:[Zahn]],3,FALSE),"")</f>
        <v>deest</v>
      </c>
      <c r="I129" s="25" t="s">
        <v>473</v>
      </c>
      <c r="K129" s="9" t="s">
        <v>350</v>
      </c>
      <c r="L129" s="9" t="s">
        <v>361</v>
      </c>
      <c r="Q129" s="21" t="str">
        <f t="shared" si="10"/>
        <v>Apel, Georg Christian</v>
      </c>
      <c r="R129" s="21" t="str">
        <f t="shared" si="11"/>
        <v>Vollständiges Choralbuch</v>
      </c>
      <c r="S129" s="21" t="str">
        <f t="shared" si="12"/>
        <v>Kiel</v>
      </c>
      <c r="T129" s="21">
        <f t="shared" si="13"/>
        <v>1832</v>
      </c>
      <c r="U129" s="23">
        <v>102</v>
      </c>
      <c r="V129" s="23" t="s">
        <v>270</v>
      </c>
    </row>
    <row r="130" spans="1:26" x14ac:dyDescent="0.25">
      <c r="A130" s="21" t="str">
        <f t="shared" ref="A130:A193" si="14">D130&amp;"-"&amp;IF(E130&lt;10,"00",IF(E130&gt;99,"","0"))&amp;E130&amp;F130</f>
        <v>AP1832-111</v>
      </c>
      <c r="B130" s="21">
        <v>457001328</v>
      </c>
      <c r="C130" s="22" t="str">
        <f t="shared" si="8"/>
        <v>RISM</v>
      </c>
      <c r="D130" s="21" t="str">
        <f t="shared" si="9"/>
        <v>AP1832</v>
      </c>
      <c r="E130" s="9">
        <v>111</v>
      </c>
      <c r="F130" s="9"/>
      <c r="G130" s="9" t="s">
        <v>245</v>
      </c>
      <c r="H130" t="str">
        <f>_xlfn.IFNA(VLOOKUP(G130,Tabelle10[[SID]:[Zahn]],3,FALSE),"")</f>
        <v>IV, 6274, Dresden 1694</v>
      </c>
      <c r="I130" s="25" t="s">
        <v>474</v>
      </c>
      <c r="K130" s="9" t="s">
        <v>350</v>
      </c>
      <c r="L130" s="9" t="s">
        <v>361</v>
      </c>
      <c r="Q130" s="21" t="str">
        <f t="shared" si="10"/>
        <v>Apel, Georg Christian</v>
      </c>
      <c r="R130" s="21" t="str">
        <f t="shared" si="11"/>
        <v>Vollständiges Choralbuch</v>
      </c>
      <c r="S130" s="21" t="str">
        <f t="shared" si="12"/>
        <v>Kiel</v>
      </c>
      <c r="T130" s="21">
        <f t="shared" si="13"/>
        <v>1832</v>
      </c>
      <c r="U130" s="23">
        <v>102</v>
      </c>
      <c r="V130" s="23" t="s">
        <v>475</v>
      </c>
    </row>
    <row r="131" spans="1:26" x14ac:dyDescent="0.25">
      <c r="A131" s="21" t="str">
        <f t="shared" si="14"/>
        <v>AP1832-112</v>
      </c>
      <c r="B131" s="21">
        <v>457001329</v>
      </c>
      <c r="C131" s="22" t="str">
        <f t="shared" ref="C131:C194" si="15">HYPERLINK("https://opac.rism.info/search?id="&amp;B131&amp;"&amp;View=rism", "RISM")</f>
        <v>RISM</v>
      </c>
      <c r="D131" s="21" t="str">
        <f t="shared" ref="D131:D194" si="16">$D$2</f>
        <v>AP1832</v>
      </c>
      <c r="E131" s="9">
        <v>112</v>
      </c>
      <c r="F131" s="9"/>
      <c r="G131" s="9" t="s">
        <v>322</v>
      </c>
      <c r="H131" t="str">
        <f>_xlfn.IFNA(VLOOKUP(G131,Tabelle10[[SID]:[Zahn]],3,FALSE),"")</f>
        <v>II, 2383, Schein 1628</v>
      </c>
      <c r="I131" s="25" t="s">
        <v>476</v>
      </c>
      <c r="K131" s="9" t="s">
        <v>350</v>
      </c>
      <c r="L131" s="9" t="s">
        <v>361</v>
      </c>
      <c r="Q131" s="21" t="str">
        <f t="shared" ref="Q131:Q194" si="17">$Q$2</f>
        <v>Apel, Georg Christian</v>
      </c>
      <c r="R131" s="21" t="str">
        <f t="shared" ref="R131:R194" si="18">$R$2</f>
        <v>Vollständiges Choralbuch</v>
      </c>
      <c r="S131" s="21" t="str">
        <f t="shared" ref="S131:S194" si="19">$S$2</f>
        <v>Kiel</v>
      </c>
      <c r="T131" s="21">
        <f t="shared" ref="T131:T194" si="20">$T$2</f>
        <v>1832</v>
      </c>
      <c r="U131" s="23">
        <v>102</v>
      </c>
      <c r="V131" s="23"/>
      <c r="Y131" s="23" t="s">
        <v>477</v>
      </c>
      <c r="Z131" s="21"/>
    </row>
    <row r="132" spans="1:26" x14ac:dyDescent="0.25">
      <c r="A132" s="21" t="str">
        <f t="shared" si="14"/>
        <v>AP1832-113</v>
      </c>
      <c r="B132" s="21">
        <v>457001330</v>
      </c>
      <c r="C132" s="22" t="str">
        <f t="shared" si="15"/>
        <v>RISM</v>
      </c>
      <c r="D132" s="21" t="str">
        <f t="shared" si="16"/>
        <v>AP1832</v>
      </c>
      <c r="E132" s="9">
        <v>113</v>
      </c>
      <c r="F132" s="9"/>
      <c r="H132" t="str">
        <f>_xlfn.IFNA(VLOOKUP(G132,Tabelle10[[SID]:[Zahn]],3,FALSE),"")</f>
        <v/>
      </c>
      <c r="I132" s="25" t="s">
        <v>478</v>
      </c>
      <c r="K132" s="9" t="s">
        <v>350</v>
      </c>
      <c r="Q132" s="21" t="str">
        <f t="shared" si="17"/>
        <v>Apel, Georg Christian</v>
      </c>
      <c r="R132" s="21" t="str">
        <f t="shared" si="18"/>
        <v>Vollständiges Choralbuch</v>
      </c>
      <c r="S132" s="21" t="str">
        <f t="shared" si="19"/>
        <v>Kiel</v>
      </c>
      <c r="T132" s="21">
        <f t="shared" si="20"/>
        <v>1832</v>
      </c>
      <c r="U132" s="23">
        <v>103</v>
      </c>
      <c r="V132" s="23"/>
    </row>
    <row r="133" spans="1:26" x14ac:dyDescent="0.25">
      <c r="A133" s="21" t="str">
        <f t="shared" si="14"/>
        <v>AP1832-114</v>
      </c>
      <c r="B133" s="21">
        <v>457001331</v>
      </c>
      <c r="C133" s="22" t="str">
        <f t="shared" si="15"/>
        <v>RISM</v>
      </c>
      <c r="D133" s="21" t="str">
        <f t="shared" si="16"/>
        <v>AP1832</v>
      </c>
      <c r="E133" s="9">
        <v>114</v>
      </c>
      <c r="F133" s="9"/>
      <c r="G133" s="9" t="s">
        <v>217</v>
      </c>
      <c r="H133" t="str">
        <f>_xlfn.IFNA(VLOOKUP(G133,Tabelle10[[SID]:[Zahn]],3,FALSE),"")</f>
        <v>III, 5820, Crüger 1653</v>
      </c>
      <c r="I133" s="25" t="s">
        <v>479</v>
      </c>
      <c r="K133" s="9" t="s">
        <v>350</v>
      </c>
      <c r="L133" s="9" t="s">
        <v>361</v>
      </c>
      <c r="Q133" s="21" t="str">
        <f t="shared" si="17"/>
        <v>Apel, Georg Christian</v>
      </c>
      <c r="R133" s="21" t="str">
        <f t="shared" si="18"/>
        <v>Vollständiges Choralbuch</v>
      </c>
      <c r="S133" s="21" t="str">
        <f t="shared" si="19"/>
        <v>Kiel</v>
      </c>
      <c r="T133" s="21">
        <f t="shared" si="20"/>
        <v>1832</v>
      </c>
      <c r="U133" s="23">
        <v>103</v>
      </c>
      <c r="V133" s="23" t="s">
        <v>218</v>
      </c>
    </row>
    <row r="134" spans="1:26" x14ac:dyDescent="0.25">
      <c r="A134" s="21" t="str">
        <f t="shared" si="14"/>
        <v>AP1832-115a</v>
      </c>
      <c r="B134" s="21">
        <v>457001332</v>
      </c>
      <c r="C134" s="22" t="str">
        <f t="shared" si="15"/>
        <v>RISM</v>
      </c>
      <c r="D134" s="21" t="str">
        <f t="shared" si="16"/>
        <v>AP1832</v>
      </c>
      <c r="E134" s="9">
        <v>115</v>
      </c>
      <c r="F134" s="9" t="s">
        <v>3</v>
      </c>
      <c r="G134" s="9" t="s">
        <v>185</v>
      </c>
      <c r="H134" t="str">
        <f>_xlfn.IFNA(VLOOKUP(G134,Tabelle10[[SID]:[Zahn]],3,FALSE),"")</f>
        <v>IV, 7774d, Rein 1755 (o.A.1733)</v>
      </c>
      <c r="I134" s="25" t="s">
        <v>186</v>
      </c>
      <c r="K134" s="9" t="s">
        <v>350</v>
      </c>
      <c r="L134" s="9" t="s">
        <v>351</v>
      </c>
      <c r="Q134" s="21" t="str">
        <f t="shared" si="17"/>
        <v>Apel, Georg Christian</v>
      </c>
      <c r="R134" s="21" t="str">
        <f t="shared" si="18"/>
        <v>Vollständiges Choralbuch</v>
      </c>
      <c r="S134" s="21" t="str">
        <f t="shared" si="19"/>
        <v>Kiel</v>
      </c>
      <c r="T134" s="21">
        <f t="shared" si="20"/>
        <v>1832</v>
      </c>
      <c r="U134" s="23">
        <v>104</v>
      </c>
      <c r="V134" s="23"/>
    </row>
    <row r="135" spans="1:26" x14ac:dyDescent="0.25">
      <c r="A135" s="21" t="str">
        <f t="shared" si="14"/>
        <v>AP1832-115b</v>
      </c>
      <c r="B135" s="21">
        <v>457001333</v>
      </c>
      <c r="C135" s="22" t="str">
        <f t="shared" si="15"/>
        <v>RISM</v>
      </c>
      <c r="D135" s="21" t="str">
        <f t="shared" si="16"/>
        <v>AP1832</v>
      </c>
      <c r="E135" s="9">
        <v>115</v>
      </c>
      <c r="F135" s="9" t="s">
        <v>358</v>
      </c>
      <c r="H135" t="str">
        <f>_xlfn.IFNA(VLOOKUP(G135,Tabelle10[[SID]:[Zahn]],3,FALSE),"")</f>
        <v/>
      </c>
      <c r="I135" s="25" t="s">
        <v>480</v>
      </c>
      <c r="K135" s="9" t="s">
        <v>350</v>
      </c>
      <c r="Q135" s="21" t="str">
        <f t="shared" si="17"/>
        <v>Apel, Georg Christian</v>
      </c>
      <c r="R135" s="21" t="str">
        <f t="shared" si="18"/>
        <v>Vollständiges Choralbuch</v>
      </c>
      <c r="S135" s="21" t="str">
        <f t="shared" si="19"/>
        <v>Kiel</v>
      </c>
      <c r="T135" s="21">
        <f t="shared" si="20"/>
        <v>1832</v>
      </c>
      <c r="U135" s="23">
        <v>104</v>
      </c>
      <c r="V135" s="23"/>
    </row>
    <row r="136" spans="1:26" x14ac:dyDescent="0.25">
      <c r="A136" s="21" t="str">
        <f t="shared" si="14"/>
        <v>AP1832-116a</v>
      </c>
      <c r="B136" s="21">
        <v>457001334</v>
      </c>
      <c r="C136" s="22" t="str">
        <f t="shared" si="15"/>
        <v>RISM</v>
      </c>
      <c r="D136" s="21" t="str">
        <f t="shared" si="16"/>
        <v>AP1832</v>
      </c>
      <c r="E136" s="9">
        <v>116</v>
      </c>
      <c r="F136" s="9" t="s">
        <v>3</v>
      </c>
      <c r="H136" t="str">
        <f>_xlfn.IFNA(VLOOKUP(G136,Tabelle10[[SID]:[Zahn]],3,FALSE),"")</f>
        <v/>
      </c>
      <c r="I136" s="25" t="s">
        <v>481</v>
      </c>
      <c r="K136" s="9" t="s">
        <v>350</v>
      </c>
      <c r="Q136" s="21" t="str">
        <f t="shared" si="17"/>
        <v>Apel, Georg Christian</v>
      </c>
      <c r="R136" s="21" t="str">
        <f t="shared" si="18"/>
        <v>Vollständiges Choralbuch</v>
      </c>
      <c r="S136" s="21" t="str">
        <f t="shared" si="19"/>
        <v>Kiel</v>
      </c>
      <c r="T136" s="21">
        <f t="shared" si="20"/>
        <v>1832</v>
      </c>
      <c r="U136" s="23">
        <v>105</v>
      </c>
      <c r="V136" s="23"/>
    </row>
    <row r="137" spans="1:26" x14ac:dyDescent="0.25">
      <c r="A137" s="21" t="str">
        <f t="shared" si="14"/>
        <v>AP1832-116b</v>
      </c>
      <c r="B137" s="21">
        <v>457001335</v>
      </c>
      <c r="C137" s="22" t="str">
        <f t="shared" si="15"/>
        <v>RISM</v>
      </c>
      <c r="D137" s="21" t="str">
        <f t="shared" si="16"/>
        <v>AP1832</v>
      </c>
      <c r="E137" s="9">
        <v>116</v>
      </c>
      <c r="F137" s="9" t="s">
        <v>358</v>
      </c>
      <c r="H137" t="str">
        <f>_xlfn.IFNA(VLOOKUP(G137,Tabelle10[[SID]:[Zahn]],3,FALSE),"")</f>
        <v/>
      </c>
      <c r="I137" s="25" t="s">
        <v>481</v>
      </c>
      <c r="K137" s="9" t="s">
        <v>350</v>
      </c>
      <c r="Q137" s="21" t="str">
        <f t="shared" si="17"/>
        <v>Apel, Georg Christian</v>
      </c>
      <c r="R137" s="21" t="str">
        <f t="shared" si="18"/>
        <v>Vollständiges Choralbuch</v>
      </c>
      <c r="S137" s="21" t="str">
        <f t="shared" si="19"/>
        <v>Kiel</v>
      </c>
      <c r="T137" s="21">
        <f t="shared" si="20"/>
        <v>1832</v>
      </c>
      <c r="U137" s="23">
        <v>106</v>
      </c>
      <c r="V137" s="23"/>
    </row>
    <row r="138" spans="1:26" x14ac:dyDescent="0.25">
      <c r="A138" s="21" t="str">
        <f t="shared" si="14"/>
        <v>AP1832-117</v>
      </c>
      <c r="B138" s="21">
        <v>457001336</v>
      </c>
      <c r="C138" s="22" t="str">
        <f t="shared" si="15"/>
        <v>RISM</v>
      </c>
      <c r="D138" s="21" t="str">
        <f t="shared" si="16"/>
        <v>AP1832</v>
      </c>
      <c r="E138" s="9">
        <v>117</v>
      </c>
      <c r="F138" s="9"/>
      <c r="G138" s="9" t="s">
        <v>191</v>
      </c>
      <c r="H138" t="str">
        <f>_xlfn.IFNA(VLOOKUP(G138,Tabelle10[[SID]:[Zahn]],3,FALSE),"")</f>
        <v>V, 8502, Walter 1524</v>
      </c>
      <c r="I138" s="25" t="s">
        <v>192</v>
      </c>
      <c r="J138" s="23"/>
      <c r="K138" s="9" t="s">
        <v>350</v>
      </c>
      <c r="L138" s="9" t="s">
        <v>361</v>
      </c>
      <c r="M138" s="23"/>
      <c r="N138" s="23"/>
      <c r="O138" s="23"/>
      <c r="P138" s="23"/>
      <c r="Q138" s="21" t="str">
        <f t="shared" si="17"/>
        <v>Apel, Georg Christian</v>
      </c>
      <c r="R138" s="21" t="str">
        <f t="shared" si="18"/>
        <v>Vollständiges Choralbuch</v>
      </c>
      <c r="S138" s="21" t="str">
        <f t="shared" si="19"/>
        <v>Kiel</v>
      </c>
      <c r="T138" s="21">
        <f t="shared" si="20"/>
        <v>1832</v>
      </c>
      <c r="U138" s="23">
        <v>138</v>
      </c>
      <c r="V138" s="23" t="s">
        <v>337</v>
      </c>
    </row>
    <row r="139" spans="1:26" x14ac:dyDescent="0.25">
      <c r="A139" s="21" t="str">
        <f t="shared" si="14"/>
        <v>AP1832-118</v>
      </c>
      <c r="B139" s="21">
        <v>457001337</v>
      </c>
      <c r="C139" s="22" t="str">
        <f t="shared" si="15"/>
        <v>RISM</v>
      </c>
      <c r="D139" s="21" t="str">
        <f t="shared" si="16"/>
        <v>AP1832</v>
      </c>
      <c r="E139" s="9">
        <v>118</v>
      </c>
      <c r="F139" s="9"/>
      <c r="G139" s="9" t="s">
        <v>236</v>
      </c>
      <c r="H139" t="str">
        <f>_xlfn.IFNA(VLOOKUP(G139,Tabelle10[[SID]:[Zahn]],3,FALSE),"")</f>
        <v>IV, 6923, Crüger 1649</v>
      </c>
      <c r="I139" s="25" t="s">
        <v>482</v>
      </c>
      <c r="K139" s="9" t="s">
        <v>350</v>
      </c>
      <c r="L139" s="9" t="s">
        <v>361</v>
      </c>
      <c r="Q139" s="21" t="str">
        <f t="shared" si="17"/>
        <v>Apel, Georg Christian</v>
      </c>
      <c r="R139" s="21" t="str">
        <f t="shared" si="18"/>
        <v>Vollständiges Choralbuch</v>
      </c>
      <c r="S139" s="21" t="str">
        <f t="shared" si="19"/>
        <v>Kiel</v>
      </c>
      <c r="T139" s="21">
        <f t="shared" si="20"/>
        <v>1832</v>
      </c>
      <c r="U139" s="23">
        <v>106</v>
      </c>
      <c r="V139" s="23" t="s">
        <v>237</v>
      </c>
    </row>
    <row r="140" spans="1:26" x14ac:dyDescent="0.25">
      <c r="A140" s="21" t="str">
        <f t="shared" si="14"/>
        <v>AP1832-119</v>
      </c>
      <c r="B140" s="21">
        <v>457001338</v>
      </c>
      <c r="C140" s="22" t="str">
        <f t="shared" si="15"/>
        <v>RISM</v>
      </c>
      <c r="D140" s="21" t="str">
        <f t="shared" si="16"/>
        <v>AP1832</v>
      </c>
      <c r="E140" s="9">
        <v>119</v>
      </c>
      <c r="F140" s="9"/>
      <c r="H140" t="str">
        <f>_xlfn.IFNA(VLOOKUP(G140,Tabelle10[[SID]:[Zahn]],3,FALSE),"")</f>
        <v/>
      </c>
      <c r="I140" s="25" t="s">
        <v>483</v>
      </c>
      <c r="K140" s="9" t="s">
        <v>350</v>
      </c>
      <c r="Q140" s="21" t="str">
        <f t="shared" si="17"/>
        <v>Apel, Georg Christian</v>
      </c>
      <c r="R140" s="21" t="str">
        <f t="shared" si="18"/>
        <v>Vollständiges Choralbuch</v>
      </c>
      <c r="S140" s="21" t="str">
        <f t="shared" si="19"/>
        <v>Kiel</v>
      </c>
      <c r="T140" s="21">
        <f t="shared" si="20"/>
        <v>1832</v>
      </c>
      <c r="U140" s="23">
        <v>106</v>
      </c>
      <c r="V140" s="23"/>
    </row>
    <row r="141" spans="1:26" x14ac:dyDescent="0.25">
      <c r="A141" s="21" t="str">
        <f t="shared" si="14"/>
        <v>AP1832-120</v>
      </c>
      <c r="B141" s="21">
        <v>457001339</v>
      </c>
      <c r="C141" s="22" t="str">
        <f t="shared" si="15"/>
        <v>RISM</v>
      </c>
      <c r="D141" s="21" t="str">
        <f t="shared" si="16"/>
        <v>AP1832</v>
      </c>
      <c r="E141" s="9">
        <v>120</v>
      </c>
      <c r="F141" s="9"/>
      <c r="H141" t="str">
        <f>_xlfn.IFNA(VLOOKUP(G141,Tabelle10[[SID]:[Zahn]],3,FALSE),"")</f>
        <v/>
      </c>
      <c r="I141" s="25" t="s">
        <v>484</v>
      </c>
      <c r="K141" s="9" t="s">
        <v>350</v>
      </c>
      <c r="Q141" s="21" t="str">
        <f t="shared" si="17"/>
        <v>Apel, Georg Christian</v>
      </c>
      <c r="R141" s="21" t="str">
        <f t="shared" si="18"/>
        <v>Vollständiges Choralbuch</v>
      </c>
      <c r="S141" s="21" t="str">
        <f t="shared" si="19"/>
        <v>Kiel</v>
      </c>
      <c r="T141" s="21">
        <f t="shared" si="20"/>
        <v>1832</v>
      </c>
      <c r="U141" s="23">
        <v>107</v>
      </c>
      <c r="V141" s="23"/>
    </row>
    <row r="142" spans="1:26" x14ac:dyDescent="0.25">
      <c r="A142" s="21" t="str">
        <f t="shared" si="14"/>
        <v>AP1832-121</v>
      </c>
      <c r="B142" s="21">
        <v>457001340</v>
      </c>
      <c r="C142" s="22" t="str">
        <f t="shared" si="15"/>
        <v>RISM</v>
      </c>
      <c r="D142" s="21" t="str">
        <f t="shared" si="16"/>
        <v>AP1832</v>
      </c>
      <c r="E142" s="9">
        <v>121</v>
      </c>
      <c r="F142" s="9"/>
      <c r="G142" s="9" t="s">
        <v>195</v>
      </c>
      <c r="H142" t="str">
        <f>_xlfn.IFNA(VLOOKUP(G142,Tabelle10[[SID]:[Zahn]],3,FALSE),"")</f>
        <v>I, 2029a, Walter 1524</v>
      </c>
      <c r="I142" s="25" t="s">
        <v>196</v>
      </c>
      <c r="K142" s="9" t="s">
        <v>350</v>
      </c>
      <c r="L142" s="9" t="s">
        <v>361</v>
      </c>
      <c r="Q142" s="21" t="str">
        <f t="shared" si="17"/>
        <v>Apel, Georg Christian</v>
      </c>
      <c r="R142" s="21" t="str">
        <f t="shared" si="18"/>
        <v>Vollständiges Choralbuch</v>
      </c>
      <c r="S142" s="21" t="str">
        <f t="shared" si="19"/>
        <v>Kiel</v>
      </c>
      <c r="T142" s="21">
        <f t="shared" si="20"/>
        <v>1832</v>
      </c>
      <c r="U142" s="23">
        <v>108</v>
      </c>
      <c r="V142" s="23"/>
    </row>
    <row r="143" spans="1:26" x14ac:dyDescent="0.25">
      <c r="A143" s="21" t="str">
        <f t="shared" si="14"/>
        <v>AP1832-122</v>
      </c>
      <c r="B143" s="21">
        <v>457001341</v>
      </c>
      <c r="C143" s="22" t="str">
        <f t="shared" si="15"/>
        <v>RISM</v>
      </c>
      <c r="D143" s="21" t="str">
        <f t="shared" si="16"/>
        <v>AP1832</v>
      </c>
      <c r="E143" s="9">
        <v>122</v>
      </c>
      <c r="F143" s="9"/>
      <c r="G143" s="9" t="s">
        <v>198</v>
      </c>
      <c r="H143" t="str">
        <f>_xlfn.IFNA(VLOOKUP(G143,Tabelle10[[SID]:[Zahn]],3,FALSE),"")</f>
        <v>III, 5142, Crüger 1649</v>
      </c>
      <c r="I143" s="25" t="s">
        <v>199</v>
      </c>
      <c r="K143" s="9" t="s">
        <v>350</v>
      </c>
      <c r="L143" s="9" t="s">
        <v>361</v>
      </c>
      <c r="Q143" s="21" t="str">
        <f t="shared" si="17"/>
        <v>Apel, Georg Christian</v>
      </c>
      <c r="R143" s="21" t="str">
        <f t="shared" si="18"/>
        <v>Vollständiges Choralbuch</v>
      </c>
      <c r="S143" s="21" t="str">
        <f t="shared" si="19"/>
        <v>Kiel</v>
      </c>
      <c r="T143" s="21">
        <f t="shared" si="20"/>
        <v>1832</v>
      </c>
      <c r="U143" s="23">
        <v>109</v>
      </c>
      <c r="V143" s="23"/>
    </row>
    <row r="144" spans="1:26" x14ac:dyDescent="0.25">
      <c r="A144" s="21" t="str">
        <f t="shared" si="14"/>
        <v>AP1832-123</v>
      </c>
      <c r="B144" s="21">
        <v>457001342</v>
      </c>
      <c r="C144" s="22" t="str">
        <f t="shared" si="15"/>
        <v>RISM</v>
      </c>
      <c r="D144" s="21" t="str">
        <f t="shared" si="16"/>
        <v>AP1832</v>
      </c>
      <c r="E144" s="9">
        <v>123</v>
      </c>
      <c r="F144" s="9"/>
      <c r="G144" s="9" t="s">
        <v>318</v>
      </c>
      <c r="H144" t="str">
        <f>_xlfn.IFNA(VLOOKUP(G144,Tabelle10[[SID]:[Zahn]],3,FALSE),"")</f>
        <v>I, 159, N. Selnecker 1587</v>
      </c>
      <c r="I144" s="25" t="s">
        <v>319</v>
      </c>
      <c r="K144" s="9" t="s">
        <v>350</v>
      </c>
      <c r="L144" s="9" t="s">
        <v>361</v>
      </c>
      <c r="Q144" s="21" t="str">
        <f t="shared" si="17"/>
        <v>Apel, Georg Christian</v>
      </c>
      <c r="R144" s="21" t="str">
        <f t="shared" si="18"/>
        <v>Vollständiges Choralbuch</v>
      </c>
      <c r="S144" s="21" t="str">
        <f t="shared" si="19"/>
        <v>Kiel</v>
      </c>
      <c r="T144" s="21">
        <f t="shared" si="20"/>
        <v>1832</v>
      </c>
      <c r="U144" s="23">
        <v>110</v>
      </c>
      <c r="V144" s="23"/>
    </row>
    <row r="145" spans="1:25" x14ac:dyDescent="0.25">
      <c r="A145" s="21" t="str">
        <f t="shared" si="14"/>
        <v>AP1832-124a</v>
      </c>
      <c r="B145" s="21">
        <v>457001343</v>
      </c>
      <c r="C145" s="22" t="str">
        <f t="shared" si="15"/>
        <v>RISM</v>
      </c>
      <c r="D145" s="21" t="str">
        <f t="shared" si="16"/>
        <v>AP1832</v>
      </c>
      <c r="E145" s="9">
        <v>124</v>
      </c>
      <c r="F145" s="9" t="s">
        <v>3</v>
      </c>
      <c r="G145" s="9" t="s">
        <v>220</v>
      </c>
      <c r="H145" t="str">
        <f>_xlfn.IFNA(VLOOKUP(G145,Tabelle10[[SID]:[Zahn]],3,FALSE),"")</f>
        <v>III, 5138, Hannover 1646, Hamburg 1690</v>
      </c>
      <c r="I145" s="25" t="s">
        <v>485</v>
      </c>
      <c r="K145" s="9" t="s">
        <v>350</v>
      </c>
      <c r="L145" s="9" t="s">
        <v>361</v>
      </c>
      <c r="Q145" s="21" t="str">
        <f t="shared" si="17"/>
        <v>Apel, Georg Christian</v>
      </c>
      <c r="R145" s="21" t="str">
        <f t="shared" si="18"/>
        <v>Vollständiges Choralbuch</v>
      </c>
      <c r="S145" s="21" t="str">
        <f t="shared" si="19"/>
        <v>Kiel</v>
      </c>
      <c r="T145" s="21">
        <f t="shared" si="20"/>
        <v>1832</v>
      </c>
      <c r="U145" s="23">
        <v>110</v>
      </c>
      <c r="V145" s="23"/>
    </row>
    <row r="146" spans="1:25" x14ac:dyDescent="0.25">
      <c r="A146" s="21" t="str">
        <f t="shared" si="14"/>
        <v>AP1832-124b</v>
      </c>
      <c r="B146" s="21">
        <v>457001344</v>
      </c>
      <c r="C146" s="22" t="str">
        <f t="shared" si="15"/>
        <v>RISM</v>
      </c>
      <c r="D146" s="21" t="str">
        <f t="shared" si="16"/>
        <v>AP1832</v>
      </c>
      <c r="E146" s="9">
        <v>124</v>
      </c>
      <c r="F146" s="9" t="s">
        <v>358</v>
      </c>
      <c r="H146" t="str">
        <f>_xlfn.IFNA(VLOOKUP(G146,Tabelle10[[SID]:[Zahn]],3,FALSE),"")</f>
        <v/>
      </c>
      <c r="I146" s="25" t="s">
        <v>485</v>
      </c>
      <c r="K146" s="9" t="s">
        <v>350</v>
      </c>
      <c r="Q146" s="21" t="str">
        <f t="shared" si="17"/>
        <v>Apel, Georg Christian</v>
      </c>
      <c r="R146" s="21" t="str">
        <f t="shared" si="18"/>
        <v>Vollständiges Choralbuch</v>
      </c>
      <c r="S146" s="21" t="str">
        <f t="shared" si="19"/>
        <v>Kiel</v>
      </c>
      <c r="T146" s="21">
        <f t="shared" si="20"/>
        <v>1832</v>
      </c>
      <c r="U146" s="23">
        <v>111</v>
      </c>
      <c r="V146" s="23"/>
    </row>
    <row r="147" spans="1:25" x14ac:dyDescent="0.25">
      <c r="A147" s="21" t="str">
        <f t="shared" si="14"/>
        <v>AP1832-124c</v>
      </c>
      <c r="B147" s="21">
        <v>457001345</v>
      </c>
      <c r="C147" s="22" t="str">
        <f t="shared" si="15"/>
        <v>RISM</v>
      </c>
      <c r="D147" s="21" t="str">
        <f t="shared" si="16"/>
        <v>AP1832</v>
      </c>
      <c r="E147" s="9">
        <v>124</v>
      </c>
      <c r="F147" s="9" t="s">
        <v>457</v>
      </c>
      <c r="H147" t="str">
        <f>_xlfn.IFNA(VLOOKUP(G147,Tabelle10[[SID]:[Zahn]],3,FALSE),"")</f>
        <v/>
      </c>
      <c r="I147" s="25" t="s">
        <v>485</v>
      </c>
      <c r="K147" s="9" t="s">
        <v>350</v>
      </c>
      <c r="Q147" s="21" t="str">
        <f t="shared" si="17"/>
        <v>Apel, Georg Christian</v>
      </c>
      <c r="R147" s="21" t="str">
        <f t="shared" si="18"/>
        <v>Vollständiges Choralbuch</v>
      </c>
      <c r="S147" s="21" t="str">
        <f t="shared" si="19"/>
        <v>Kiel</v>
      </c>
      <c r="T147" s="21">
        <f t="shared" si="20"/>
        <v>1832</v>
      </c>
      <c r="U147" s="23">
        <v>111</v>
      </c>
      <c r="V147" s="23"/>
    </row>
    <row r="148" spans="1:25" x14ac:dyDescent="0.25">
      <c r="A148" s="21" t="str">
        <f t="shared" si="14"/>
        <v>AP1832-125a</v>
      </c>
      <c r="B148" s="21">
        <v>457001346</v>
      </c>
      <c r="C148" s="22" t="str">
        <f t="shared" si="15"/>
        <v>RISM</v>
      </c>
      <c r="D148" s="21" t="str">
        <f t="shared" si="16"/>
        <v>AP1832</v>
      </c>
      <c r="E148" s="9">
        <v>125</v>
      </c>
      <c r="F148" s="9" t="s">
        <v>3</v>
      </c>
      <c r="H148" t="str">
        <f>_xlfn.IFNA(VLOOKUP(G148,Tabelle10[[SID]:[Zahn]],3,FALSE),"")</f>
        <v/>
      </c>
      <c r="I148" s="25" t="s">
        <v>486</v>
      </c>
      <c r="K148" s="9" t="s">
        <v>350</v>
      </c>
      <c r="Q148" s="21" t="str">
        <f t="shared" si="17"/>
        <v>Apel, Georg Christian</v>
      </c>
      <c r="R148" s="21" t="str">
        <f t="shared" si="18"/>
        <v>Vollständiges Choralbuch</v>
      </c>
      <c r="S148" s="21" t="str">
        <f t="shared" si="19"/>
        <v>Kiel</v>
      </c>
      <c r="T148" s="21">
        <f t="shared" si="20"/>
        <v>1832</v>
      </c>
      <c r="U148" s="23">
        <v>112</v>
      </c>
      <c r="V148" s="23"/>
    </row>
    <row r="149" spans="1:25" x14ac:dyDescent="0.25">
      <c r="A149" s="21" t="str">
        <f t="shared" si="14"/>
        <v>AP1832-125b</v>
      </c>
      <c r="B149" s="21">
        <v>457001347</v>
      </c>
      <c r="C149" s="22" t="str">
        <f t="shared" si="15"/>
        <v>RISM</v>
      </c>
      <c r="D149" s="21" t="str">
        <f t="shared" si="16"/>
        <v>AP1832</v>
      </c>
      <c r="E149" s="9">
        <v>125</v>
      </c>
      <c r="F149" s="9" t="s">
        <v>358</v>
      </c>
      <c r="H149" t="str">
        <f>_xlfn.IFNA(VLOOKUP(G149,Tabelle10[[SID]:[Zahn]],3,FALSE),"")</f>
        <v/>
      </c>
      <c r="I149" s="25" t="s">
        <v>486</v>
      </c>
      <c r="K149" s="9" t="s">
        <v>350</v>
      </c>
      <c r="Q149" s="21" t="str">
        <f t="shared" si="17"/>
        <v>Apel, Georg Christian</v>
      </c>
      <c r="R149" s="21" t="str">
        <f t="shared" si="18"/>
        <v>Vollständiges Choralbuch</v>
      </c>
      <c r="S149" s="21" t="str">
        <f t="shared" si="19"/>
        <v>Kiel</v>
      </c>
      <c r="T149" s="21">
        <f t="shared" si="20"/>
        <v>1832</v>
      </c>
      <c r="U149" s="23">
        <v>112</v>
      </c>
      <c r="V149" s="23"/>
    </row>
    <row r="150" spans="1:25" x14ac:dyDescent="0.25">
      <c r="A150" s="21" t="str">
        <f t="shared" si="14"/>
        <v>AP1832-126</v>
      </c>
      <c r="B150" s="21">
        <v>457001348</v>
      </c>
      <c r="C150" s="22" t="str">
        <f t="shared" si="15"/>
        <v>RISM</v>
      </c>
      <c r="D150" s="21" t="str">
        <f t="shared" si="16"/>
        <v>AP1832</v>
      </c>
      <c r="E150" s="9">
        <v>126</v>
      </c>
      <c r="F150" s="9"/>
      <c r="H150" t="str">
        <f>_xlfn.IFNA(VLOOKUP(G150,Tabelle10[[SID]:[Zahn]],3,FALSE),"")</f>
        <v/>
      </c>
      <c r="I150" s="25" t="s">
        <v>487</v>
      </c>
      <c r="K150" s="9" t="s">
        <v>350</v>
      </c>
      <c r="Q150" s="21" t="str">
        <f t="shared" si="17"/>
        <v>Apel, Georg Christian</v>
      </c>
      <c r="R150" s="21" t="str">
        <f t="shared" si="18"/>
        <v>Vollständiges Choralbuch</v>
      </c>
      <c r="S150" s="21" t="str">
        <f t="shared" si="19"/>
        <v>Kiel</v>
      </c>
      <c r="T150" s="21">
        <f t="shared" si="20"/>
        <v>1832</v>
      </c>
      <c r="U150" s="23">
        <v>35</v>
      </c>
      <c r="V150" s="23" t="s">
        <v>415</v>
      </c>
    </row>
    <row r="151" spans="1:25" x14ac:dyDescent="0.25">
      <c r="A151" s="21" t="str">
        <f t="shared" si="14"/>
        <v>AP1832-127</v>
      </c>
      <c r="B151" s="21">
        <v>457001349</v>
      </c>
      <c r="C151" s="22" t="str">
        <f t="shared" si="15"/>
        <v>RISM</v>
      </c>
      <c r="D151" s="21" t="str">
        <f t="shared" si="16"/>
        <v>AP1832</v>
      </c>
      <c r="E151" s="9">
        <v>127</v>
      </c>
      <c r="F151" s="9"/>
      <c r="H151" t="str">
        <f>_xlfn.IFNA(VLOOKUP(G151,Tabelle10[[SID]:[Zahn]],3,FALSE),"")</f>
        <v/>
      </c>
      <c r="I151" s="25" t="s">
        <v>488</v>
      </c>
      <c r="K151" s="9" t="s">
        <v>350</v>
      </c>
      <c r="Q151" s="21" t="str">
        <f t="shared" si="17"/>
        <v>Apel, Georg Christian</v>
      </c>
      <c r="R151" s="21" t="str">
        <f t="shared" si="18"/>
        <v>Vollständiges Choralbuch</v>
      </c>
      <c r="S151" s="21" t="str">
        <f t="shared" si="19"/>
        <v>Kiel</v>
      </c>
      <c r="T151" s="21">
        <f t="shared" si="20"/>
        <v>1832</v>
      </c>
      <c r="U151" s="23">
        <v>113</v>
      </c>
      <c r="V151" s="23"/>
      <c r="Y151" s="9" t="s">
        <v>489</v>
      </c>
    </row>
    <row r="152" spans="1:25" x14ac:dyDescent="0.25">
      <c r="A152" s="21" t="str">
        <f t="shared" si="14"/>
        <v>AP1832-128a</v>
      </c>
      <c r="B152" s="21">
        <v>457001350</v>
      </c>
      <c r="C152" s="22" t="str">
        <f t="shared" si="15"/>
        <v>RISM</v>
      </c>
      <c r="D152" s="21" t="str">
        <f t="shared" si="16"/>
        <v>AP1832</v>
      </c>
      <c r="E152" s="9">
        <v>128</v>
      </c>
      <c r="F152" s="9" t="s">
        <v>3</v>
      </c>
      <c r="G152" s="9" t="s">
        <v>325</v>
      </c>
      <c r="H152" t="str">
        <f>_xlfn.IFNA(VLOOKUP(G152,Tabelle10[[SID]:[Zahn]],3,FALSE),"")</f>
        <v>I, 423, J. Eccard 1597</v>
      </c>
      <c r="I152" s="25" t="s">
        <v>490</v>
      </c>
      <c r="K152" s="9" t="s">
        <v>350</v>
      </c>
      <c r="L152" s="9" t="s">
        <v>361</v>
      </c>
      <c r="Q152" s="21" t="str">
        <f t="shared" si="17"/>
        <v>Apel, Georg Christian</v>
      </c>
      <c r="R152" s="21" t="str">
        <f t="shared" si="18"/>
        <v>Vollständiges Choralbuch</v>
      </c>
      <c r="S152" s="21" t="str">
        <f t="shared" si="19"/>
        <v>Kiel</v>
      </c>
      <c r="T152" s="21">
        <f t="shared" si="20"/>
        <v>1832</v>
      </c>
      <c r="U152" s="23">
        <v>113</v>
      </c>
      <c r="V152" s="23"/>
    </row>
    <row r="153" spans="1:25" x14ac:dyDescent="0.25">
      <c r="A153" s="21" t="str">
        <f t="shared" si="14"/>
        <v>AP1832-128b</v>
      </c>
      <c r="B153" s="21">
        <v>457001351</v>
      </c>
      <c r="C153" s="22" t="str">
        <f t="shared" si="15"/>
        <v>RISM</v>
      </c>
      <c r="D153" s="21" t="str">
        <f t="shared" si="16"/>
        <v>AP1832</v>
      </c>
      <c r="E153" s="9">
        <v>128</v>
      </c>
      <c r="F153" s="9" t="s">
        <v>358</v>
      </c>
      <c r="H153" t="str">
        <f>_xlfn.IFNA(VLOOKUP(G153,Tabelle10[[SID]:[Zahn]],3,FALSE),"")</f>
        <v/>
      </c>
      <c r="I153" s="25" t="s">
        <v>490</v>
      </c>
      <c r="K153" s="9" t="s">
        <v>350</v>
      </c>
      <c r="Q153" s="21" t="str">
        <f t="shared" si="17"/>
        <v>Apel, Georg Christian</v>
      </c>
      <c r="R153" s="21" t="str">
        <f t="shared" si="18"/>
        <v>Vollständiges Choralbuch</v>
      </c>
      <c r="S153" s="21" t="str">
        <f t="shared" si="19"/>
        <v>Kiel</v>
      </c>
      <c r="T153" s="21">
        <f t="shared" si="20"/>
        <v>1832</v>
      </c>
      <c r="U153" s="23">
        <v>113</v>
      </c>
      <c r="V153" s="23"/>
    </row>
    <row r="154" spans="1:25" x14ac:dyDescent="0.25">
      <c r="A154" s="21" t="str">
        <f t="shared" si="14"/>
        <v>AP1832-129</v>
      </c>
      <c r="B154" s="21">
        <v>457001352</v>
      </c>
      <c r="C154" s="22" t="str">
        <f t="shared" si="15"/>
        <v>RISM</v>
      </c>
      <c r="D154" s="21" t="str">
        <f t="shared" si="16"/>
        <v>AP1832</v>
      </c>
      <c r="E154" s="9">
        <v>129</v>
      </c>
      <c r="F154" s="9"/>
      <c r="H154" t="str">
        <f>_xlfn.IFNA(VLOOKUP(G154,Tabelle10[[SID]:[Zahn]],3,FALSE),"")</f>
        <v/>
      </c>
      <c r="I154" s="25" t="s">
        <v>224</v>
      </c>
      <c r="K154" s="9" t="s">
        <v>350</v>
      </c>
      <c r="Q154" s="21" t="str">
        <f t="shared" si="17"/>
        <v>Apel, Georg Christian</v>
      </c>
      <c r="R154" s="21" t="str">
        <f t="shared" si="18"/>
        <v>Vollständiges Choralbuch</v>
      </c>
      <c r="S154" s="21" t="str">
        <f t="shared" si="19"/>
        <v>Kiel</v>
      </c>
      <c r="T154" s="21">
        <f t="shared" si="20"/>
        <v>1832</v>
      </c>
      <c r="U154" s="23">
        <v>114</v>
      </c>
      <c r="V154" s="23" t="s">
        <v>491</v>
      </c>
    </row>
    <row r="155" spans="1:25" x14ac:dyDescent="0.25">
      <c r="A155" s="21" t="str">
        <f t="shared" si="14"/>
        <v>AP1832-130</v>
      </c>
      <c r="B155" s="21">
        <v>457001353</v>
      </c>
      <c r="C155" s="22" t="str">
        <f t="shared" si="15"/>
        <v>RISM</v>
      </c>
      <c r="D155" s="21" t="str">
        <f t="shared" si="16"/>
        <v>AP1832</v>
      </c>
      <c r="E155" s="9">
        <v>130</v>
      </c>
      <c r="F155" s="9"/>
      <c r="G155" s="9" t="s">
        <v>223</v>
      </c>
      <c r="H155" t="str">
        <f>_xlfn.IFNA(VLOOKUP(G155,Tabelle10[[SID]:[Zahn]],3,FALSE),"")</f>
        <v>III, 4361a, Spangenberg 1545</v>
      </c>
      <c r="I155" s="25" t="s">
        <v>491</v>
      </c>
      <c r="J155" s="23"/>
      <c r="K155" s="9" t="s">
        <v>350</v>
      </c>
      <c r="L155" s="9" t="s">
        <v>361</v>
      </c>
      <c r="M155" s="23"/>
      <c r="N155" s="23"/>
      <c r="O155" s="23"/>
      <c r="P155" s="23"/>
      <c r="Q155" s="21" t="str">
        <f t="shared" si="17"/>
        <v>Apel, Georg Christian</v>
      </c>
      <c r="R155" s="21" t="str">
        <f t="shared" si="18"/>
        <v>Vollständiges Choralbuch</v>
      </c>
      <c r="S155" s="21" t="str">
        <f t="shared" si="19"/>
        <v>Kiel</v>
      </c>
      <c r="T155" s="21">
        <f t="shared" si="20"/>
        <v>1832</v>
      </c>
      <c r="U155" s="23">
        <v>114</v>
      </c>
      <c r="V155" s="23" t="s">
        <v>224</v>
      </c>
    </row>
    <row r="156" spans="1:25" x14ac:dyDescent="0.25">
      <c r="A156" s="21" t="str">
        <f t="shared" si="14"/>
        <v>AP1832-131a</v>
      </c>
      <c r="B156" s="21">
        <v>457001354</v>
      </c>
      <c r="C156" s="22" t="str">
        <f t="shared" si="15"/>
        <v>RISM</v>
      </c>
      <c r="D156" s="21" t="str">
        <f t="shared" si="16"/>
        <v>AP1832</v>
      </c>
      <c r="E156" s="9">
        <v>131</v>
      </c>
      <c r="F156" s="9" t="s">
        <v>3</v>
      </c>
      <c r="H156" t="str">
        <f>_xlfn.IFNA(VLOOKUP(G156,Tabelle10[[SID]:[Zahn]],3,FALSE),"")</f>
        <v/>
      </c>
      <c r="I156" s="25" t="s">
        <v>492</v>
      </c>
      <c r="K156" s="9" t="s">
        <v>350</v>
      </c>
      <c r="Q156" s="21" t="str">
        <f t="shared" si="17"/>
        <v>Apel, Georg Christian</v>
      </c>
      <c r="R156" s="21" t="str">
        <f t="shared" si="18"/>
        <v>Vollständiges Choralbuch</v>
      </c>
      <c r="S156" s="21" t="str">
        <f t="shared" si="19"/>
        <v>Kiel</v>
      </c>
      <c r="T156" s="21">
        <f t="shared" si="20"/>
        <v>1832</v>
      </c>
      <c r="U156" s="23">
        <v>115</v>
      </c>
      <c r="V156" s="23"/>
    </row>
    <row r="157" spans="1:25" x14ac:dyDescent="0.25">
      <c r="A157" s="21" t="str">
        <f t="shared" si="14"/>
        <v>AP1832-131b</v>
      </c>
      <c r="B157" s="21">
        <v>457001355</v>
      </c>
      <c r="C157" s="22" t="str">
        <f t="shared" si="15"/>
        <v>RISM</v>
      </c>
      <c r="D157" s="21" t="str">
        <f t="shared" si="16"/>
        <v>AP1832</v>
      </c>
      <c r="E157" s="9">
        <v>131</v>
      </c>
      <c r="F157" s="9" t="s">
        <v>358</v>
      </c>
      <c r="H157" t="str">
        <f>_xlfn.IFNA(VLOOKUP(G157,Tabelle10[[SID]:[Zahn]],3,FALSE),"")</f>
        <v/>
      </c>
      <c r="I157" s="25" t="s">
        <v>492</v>
      </c>
      <c r="K157" s="9" t="s">
        <v>350</v>
      </c>
      <c r="Q157" s="21" t="str">
        <f t="shared" si="17"/>
        <v>Apel, Georg Christian</v>
      </c>
      <c r="R157" s="21" t="str">
        <f t="shared" si="18"/>
        <v>Vollständiges Choralbuch</v>
      </c>
      <c r="S157" s="21" t="str">
        <f t="shared" si="19"/>
        <v>Kiel</v>
      </c>
      <c r="T157" s="21">
        <f t="shared" si="20"/>
        <v>1832</v>
      </c>
      <c r="U157" s="23">
        <v>115</v>
      </c>
      <c r="V157" s="23"/>
    </row>
    <row r="158" spans="1:25" x14ac:dyDescent="0.25">
      <c r="A158" s="21" t="str">
        <f t="shared" si="14"/>
        <v>AP1832-132</v>
      </c>
      <c r="B158" s="21">
        <v>457001356</v>
      </c>
      <c r="C158" s="22" t="str">
        <f t="shared" si="15"/>
        <v>RISM</v>
      </c>
      <c r="D158" s="21" t="str">
        <f t="shared" si="16"/>
        <v>AP1832</v>
      </c>
      <c r="E158" s="9">
        <v>132</v>
      </c>
      <c r="F158" s="9"/>
      <c r="H158" t="str">
        <f>_xlfn.IFNA(VLOOKUP(G158,Tabelle10[[SID]:[Zahn]],3,FALSE),"")</f>
        <v/>
      </c>
      <c r="I158" s="25" t="s">
        <v>461</v>
      </c>
      <c r="K158" s="9" t="s">
        <v>350</v>
      </c>
      <c r="Q158" s="21" t="str">
        <f t="shared" si="17"/>
        <v>Apel, Georg Christian</v>
      </c>
      <c r="R158" s="21" t="str">
        <f t="shared" si="18"/>
        <v>Vollständiges Choralbuch</v>
      </c>
      <c r="S158" s="21" t="str">
        <f t="shared" si="19"/>
        <v>Kiel</v>
      </c>
      <c r="T158" s="21">
        <f t="shared" si="20"/>
        <v>1832</v>
      </c>
      <c r="U158" s="23">
        <v>116</v>
      </c>
      <c r="V158" s="23" t="s">
        <v>493</v>
      </c>
    </row>
    <row r="159" spans="1:25" x14ac:dyDescent="0.25">
      <c r="A159" s="21" t="str">
        <f t="shared" si="14"/>
        <v>AP1832-133</v>
      </c>
      <c r="B159" s="21">
        <v>457001357</v>
      </c>
      <c r="C159" s="22" t="str">
        <f t="shared" si="15"/>
        <v>RISM</v>
      </c>
      <c r="D159" s="21" t="str">
        <f t="shared" si="16"/>
        <v>AP1832</v>
      </c>
      <c r="E159" s="9">
        <v>133</v>
      </c>
      <c r="F159" s="9"/>
      <c r="G159" s="9" t="s">
        <v>229</v>
      </c>
      <c r="H159" t="str">
        <f>_xlfn.IFNA(VLOOKUP(G159,Tabelle10[[SID]:[Zahn]],3,FALSE),"")</f>
        <v>I, 1583, Crüger 1649</v>
      </c>
      <c r="I159" s="25" t="s">
        <v>494</v>
      </c>
      <c r="K159" s="9" t="s">
        <v>350</v>
      </c>
      <c r="L159" s="9" t="s">
        <v>361</v>
      </c>
      <c r="Q159" s="21" t="str">
        <f t="shared" si="17"/>
        <v>Apel, Georg Christian</v>
      </c>
      <c r="R159" s="21" t="str">
        <f t="shared" si="18"/>
        <v>Vollständiges Choralbuch</v>
      </c>
      <c r="S159" s="21" t="str">
        <f t="shared" si="19"/>
        <v>Kiel</v>
      </c>
      <c r="T159" s="21">
        <f t="shared" si="20"/>
        <v>1832</v>
      </c>
      <c r="U159" s="23">
        <v>117</v>
      </c>
      <c r="V159" s="23"/>
    </row>
    <row r="160" spans="1:25" x14ac:dyDescent="0.25">
      <c r="A160" s="21" t="str">
        <f t="shared" si="14"/>
        <v>AP1832-134</v>
      </c>
      <c r="B160" s="21">
        <v>457001358</v>
      </c>
      <c r="C160" s="22" t="str">
        <f t="shared" si="15"/>
        <v>RISM</v>
      </c>
      <c r="D160" s="21" t="str">
        <f t="shared" si="16"/>
        <v>AP1832</v>
      </c>
      <c r="E160" s="9">
        <v>134</v>
      </c>
      <c r="F160" s="9"/>
      <c r="H160" t="str">
        <f>_xlfn.IFNA(VLOOKUP(G160,Tabelle10[[SID]:[Zahn]],3,FALSE),"")</f>
        <v/>
      </c>
      <c r="I160" s="25" t="s">
        <v>495</v>
      </c>
      <c r="K160" s="9" t="s">
        <v>350</v>
      </c>
      <c r="Q160" s="21" t="str">
        <f t="shared" si="17"/>
        <v>Apel, Georg Christian</v>
      </c>
      <c r="R160" s="21" t="str">
        <f t="shared" si="18"/>
        <v>Vollständiges Choralbuch</v>
      </c>
      <c r="S160" s="21" t="str">
        <f t="shared" si="19"/>
        <v>Kiel</v>
      </c>
      <c r="T160" s="21">
        <f t="shared" si="20"/>
        <v>1832</v>
      </c>
      <c r="U160" s="23">
        <v>117</v>
      </c>
      <c r="V160" s="23" t="s">
        <v>496</v>
      </c>
    </row>
    <row r="161" spans="1:23" x14ac:dyDescent="0.25">
      <c r="A161" s="21" t="str">
        <f t="shared" si="14"/>
        <v>AP1832-135</v>
      </c>
      <c r="B161" s="21">
        <v>457001359</v>
      </c>
      <c r="C161" s="22" t="str">
        <f t="shared" si="15"/>
        <v>RISM</v>
      </c>
      <c r="D161" s="21" t="str">
        <f t="shared" si="16"/>
        <v>AP1832</v>
      </c>
      <c r="E161" s="9">
        <v>135</v>
      </c>
      <c r="F161" s="9"/>
      <c r="H161" t="str">
        <f>_xlfn.IFNA(VLOOKUP(G161,Tabelle10[[SID]:[Zahn]],3,FALSE),"")</f>
        <v/>
      </c>
      <c r="I161" s="25" t="s">
        <v>497</v>
      </c>
      <c r="K161" s="9" t="s">
        <v>350</v>
      </c>
      <c r="Q161" s="21" t="str">
        <f t="shared" si="17"/>
        <v>Apel, Georg Christian</v>
      </c>
      <c r="R161" s="21" t="str">
        <f t="shared" si="18"/>
        <v>Vollständiges Choralbuch</v>
      </c>
      <c r="S161" s="21" t="str">
        <f t="shared" si="19"/>
        <v>Kiel</v>
      </c>
      <c r="T161" s="21">
        <f t="shared" si="20"/>
        <v>1832</v>
      </c>
      <c r="U161" s="23">
        <v>117</v>
      </c>
      <c r="V161" s="23" t="s">
        <v>498</v>
      </c>
    </row>
    <row r="162" spans="1:23" x14ac:dyDescent="0.25">
      <c r="A162" s="21" t="str">
        <f t="shared" si="14"/>
        <v>AP1832-136</v>
      </c>
      <c r="B162" s="21">
        <v>457001360</v>
      </c>
      <c r="C162" s="22" t="str">
        <f t="shared" si="15"/>
        <v>RISM</v>
      </c>
      <c r="D162" s="21" t="str">
        <f t="shared" si="16"/>
        <v>AP1832</v>
      </c>
      <c r="E162" s="9">
        <v>136</v>
      </c>
      <c r="F162" s="9"/>
      <c r="H162" t="str">
        <f>_xlfn.IFNA(VLOOKUP(G162,Tabelle10[[SID]:[Zahn]],3,FALSE),"")</f>
        <v/>
      </c>
      <c r="I162" s="25" t="s">
        <v>498</v>
      </c>
      <c r="K162" s="9" t="s">
        <v>350</v>
      </c>
      <c r="Q162" s="21" t="str">
        <f t="shared" si="17"/>
        <v>Apel, Georg Christian</v>
      </c>
      <c r="R162" s="21" t="str">
        <f t="shared" si="18"/>
        <v>Vollständiges Choralbuch</v>
      </c>
      <c r="S162" s="21" t="str">
        <f t="shared" si="19"/>
        <v>Kiel</v>
      </c>
      <c r="T162" s="21">
        <f t="shared" si="20"/>
        <v>1832</v>
      </c>
      <c r="U162" s="23">
        <v>117</v>
      </c>
      <c r="V162" s="23" t="s">
        <v>497</v>
      </c>
    </row>
    <row r="163" spans="1:23" x14ac:dyDescent="0.25">
      <c r="A163" s="21" t="str">
        <f t="shared" si="14"/>
        <v>AP1832-137</v>
      </c>
      <c r="B163" s="21">
        <v>457001361</v>
      </c>
      <c r="C163" s="22" t="str">
        <f t="shared" si="15"/>
        <v>RISM</v>
      </c>
      <c r="D163" s="21" t="str">
        <f t="shared" si="16"/>
        <v>AP1832</v>
      </c>
      <c r="E163" s="9">
        <v>137</v>
      </c>
      <c r="F163" s="9"/>
      <c r="H163" t="str">
        <f>_xlfn.IFNA(VLOOKUP(G163,Tabelle10[[SID]:[Zahn]],3,FALSE),"")</f>
        <v/>
      </c>
      <c r="I163" s="25" t="s">
        <v>499</v>
      </c>
      <c r="K163" s="9" t="s">
        <v>350</v>
      </c>
      <c r="Q163" s="21" t="str">
        <f t="shared" si="17"/>
        <v>Apel, Georg Christian</v>
      </c>
      <c r="R163" s="21" t="str">
        <f t="shared" si="18"/>
        <v>Vollständiges Choralbuch</v>
      </c>
      <c r="S163" s="21" t="str">
        <f t="shared" si="19"/>
        <v>Kiel</v>
      </c>
      <c r="T163" s="21">
        <f t="shared" si="20"/>
        <v>1832</v>
      </c>
      <c r="U163" s="23">
        <v>118</v>
      </c>
      <c r="V163" s="23"/>
    </row>
    <row r="164" spans="1:23" x14ac:dyDescent="0.25">
      <c r="A164" s="21" t="str">
        <f t="shared" si="14"/>
        <v>AP1832-138</v>
      </c>
      <c r="B164" s="21">
        <v>457001362</v>
      </c>
      <c r="C164" s="22" t="str">
        <f t="shared" si="15"/>
        <v>RISM</v>
      </c>
      <c r="D164" s="21" t="str">
        <f t="shared" si="16"/>
        <v>AP1832</v>
      </c>
      <c r="E164" s="9">
        <v>138</v>
      </c>
      <c r="F164" s="9"/>
      <c r="H164" t="str">
        <f>_xlfn.IFNA(VLOOKUP(G164,Tabelle10[[SID]:[Zahn]],3,FALSE),"")</f>
        <v/>
      </c>
      <c r="I164" s="25" t="s">
        <v>500</v>
      </c>
      <c r="K164" s="9" t="s">
        <v>350</v>
      </c>
      <c r="Q164" s="21" t="str">
        <f t="shared" si="17"/>
        <v>Apel, Georg Christian</v>
      </c>
      <c r="R164" s="21" t="str">
        <f t="shared" si="18"/>
        <v>Vollständiges Choralbuch</v>
      </c>
      <c r="S164" s="21" t="str">
        <f t="shared" si="19"/>
        <v>Kiel</v>
      </c>
      <c r="T164" s="21">
        <f t="shared" si="20"/>
        <v>1832</v>
      </c>
      <c r="U164" s="23">
        <v>118</v>
      </c>
      <c r="V164" s="23"/>
    </row>
    <row r="165" spans="1:23" x14ac:dyDescent="0.25">
      <c r="A165" s="21" t="str">
        <f t="shared" si="14"/>
        <v>AP1832-139</v>
      </c>
      <c r="B165" s="21">
        <v>457001363</v>
      </c>
      <c r="C165" s="22" t="str">
        <f t="shared" si="15"/>
        <v>RISM</v>
      </c>
      <c r="D165" s="21" t="str">
        <f t="shared" si="16"/>
        <v>AP1832</v>
      </c>
      <c r="E165" s="9">
        <v>139</v>
      </c>
      <c r="F165" s="9"/>
      <c r="H165" t="str">
        <f>_xlfn.IFNA(VLOOKUP(G165,Tabelle10[[SID]:[Zahn]],3,FALSE),"")</f>
        <v/>
      </c>
      <c r="I165" s="25" t="s">
        <v>501</v>
      </c>
      <c r="K165" s="9" t="s">
        <v>350</v>
      </c>
      <c r="Q165" s="21" t="str">
        <f t="shared" si="17"/>
        <v>Apel, Georg Christian</v>
      </c>
      <c r="R165" s="21" t="str">
        <f t="shared" si="18"/>
        <v>Vollständiges Choralbuch</v>
      </c>
      <c r="S165" s="21" t="str">
        <f t="shared" si="19"/>
        <v>Kiel</v>
      </c>
      <c r="T165" s="21">
        <f t="shared" si="20"/>
        <v>1832</v>
      </c>
      <c r="U165" s="23">
        <v>119</v>
      </c>
      <c r="V165" s="23"/>
    </row>
    <row r="166" spans="1:23" x14ac:dyDescent="0.25">
      <c r="A166" s="21" t="str">
        <f t="shared" si="14"/>
        <v>AP1832-140a</v>
      </c>
      <c r="B166" s="21">
        <v>457001364</v>
      </c>
      <c r="C166" s="22" t="str">
        <f t="shared" si="15"/>
        <v>RISM</v>
      </c>
      <c r="D166" s="21" t="str">
        <f t="shared" si="16"/>
        <v>AP1832</v>
      </c>
      <c r="E166" s="9">
        <v>140</v>
      </c>
      <c r="F166" s="9" t="s">
        <v>3</v>
      </c>
      <c r="G166" s="9" t="s">
        <v>242</v>
      </c>
      <c r="H166" t="str">
        <f>_xlfn.IFNA(VLOOKUP(G166,Tabelle10[[SID]:[Zahn]],3,FALSE),"")</f>
        <v>IV, 7886b, Witt 1715</v>
      </c>
      <c r="I166" s="25" t="s">
        <v>496</v>
      </c>
      <c r="K166" s="9" t="s">
        <v>350</v>
      </c>
      <c r="L166" s="9" t="s">
        <v>361</v>
      </c>
      <c r="Q166" s="21" t="str">
        <f t="shared" si="17"/>
        <v>Apel, Georg Christian</v>
      </c>
      <c r="R166" s="21" t="str">
        <f t="shared" si="18"/>
        <v>Vollständiges Choralbuch</v>
      </c>
      <c r="S166" s="21" t="str">
        <f t="shared" si="19"/>
        <v>Kiel</v>
      </c>
      <c r="T166" s="21">
        <f t="shared" si="20"/>
        <v>1832</v>
      </c>
      <c r="U166" s="23">
        <v>119</v>
      </c>
      <c r="V166" s="23" t="s">
        <v>495</v>
      </c>
    </row>
    <row r="167" spans="1:23" x14ac:dyDescent="0.25">
      <c r="A167" s="21" t="str">
        <f t="shared" si="14"/>
        <v>AP1832-140b</v>
      </c>
      <c r="B167" s="21">
        <v>457001365</v>
      </c>
      <c r="C167" s="22" t="str">
        <f t="shared" si="15"/>
        <v>RISM</v>
      </c>
      <c r="D167" s="21" t="str">
        <f t="shared" si="16"/>
        <v>AP1832</v>
      </c>
      <c r="E167" s="9">
        <v>140</v>
      </c>
      <c r="F167" s="9" t="s">
        <v>358</v>
      </c>
      <c r="H167" t="str">
        <f>_xlfn.IFNA(VLOOKUP(G167,Tabelle10[[SID]:[Zahn]],3,FALSE),"")</f>
        <v/>
      </c>
      <c r="I167" s="25" t="s">
        <v>496</v>
      </c>
      <c r="K167" s="9" t="s">
        <v>350</v>
      </c>
      <c r="Q167" s="21" t="str">
        <f t="shared" si="17"/>
        <v>Apel, Georg Christian</v>
      </c>
      <c r="R167" s="21" t="str">
        <f t="shared" si="18"/>
        <v>Vollständiges Choralbuch</v>
      </c>
      <c r="S167" s="21" t="str">
        <f t="shared" si="19"/>
        <v>Kiel</v>
      </c>
      <c r="T167" s="21">
        <f t="shared" si="20"/>
        <v>1832</v>
      </c>
      <c r="U167" s="23">
        <v>120</v>
      </c>
      <c r="V167" s="23"/>
    </row>
    <row r="168" spans="1:23" x14ac:dyDescent="0.25">
      <c r="A168" s="21" t="str">
        <f t="shared" si="14"/>
        <v>AP1832-141</v>
      </c>
      <c r="B168" s="21">
        <v>457001366</v>
      </c>
      <c r="C168" s="22" t="str">
        <f t="shared" si="15"/>
        <v>RISM</v>
      </c>
      <c r="D168" s="21" t="str">
        <f t="shared" si="16"/>
        <v>AP1832</v>
      </c>
      <c r="E168" s="9">
        <v>141</v>
      </c>
      <c r="F168" s="9"/>
      <c r="H168" t="str">
        <f>_xlfn.IFNA(VLOOKUP(G168,Tabelle10[[SID]:[Zahn]],3,FALSE),"")</f>
        <v/>
      </c>
      <c r="I168" s="25" t="s">
        <v>502</v>
      </c>
      <c r="K168" s="9" t="s">
        <v>350</v>
      </c>
      <c r="Q168" s="21" t="str">
        <f t="shared" si="17"/>
        <v>Apel, Georg Christian</v>
      </c>
      <c r="R168" s="21" t="str">
        <f t="shared" si="18"/>
        <v>Vollständiges Choralbuch</v>
      </c>
      <c r="S168" s="21" t="str">
        <f t="shared" si="19"/>
        <v>Kiel</v>
      </c>
      <c r="T168" s="21">
        <f t="shared" si="20"/>
        <v>1832</v>
      </c>
      <c r="U168" s="23">
        <v>120</v>
      </c>
      <c r="V168" s="23"/>
    </row>
    <row r="169" spans="1:23" x14ac:dyDescent="0.25">
      <c r="A169" s="21" t="str">
        <f t="shared" si="14"/>
        <v>AP1832-142</v>
      </c>
      <c r="B169" s="21">
        <v>457001367</v>
      </c>
      <c r="C169" s="22" t="str">
        <f t="shared" si="15"/>
        <v>RISM</v>
      </c>
      <c r="D169" s="21" t="str">
        <f t="shared" si="16"/>
        <v>AP1832</v>
      </c>
      <c r="E169" s="9">
        <v>142</v>
      </c>
      <c r="F169" s="9"/>
      <c r="H169" t="str">
        <f>_xlfn.IFNA(VLOOKUP(G169,Tabelle10[[SID]:[Zahn]],3,FALSE),"")</f>
        <v/>
      </c>
      <c r="I169" s="25" t="s">
        <v>503</v>
      </c>
      <c r="K169" s="9" t="s">
        <v>350</v>
      </c>
      <c r="Q169" s="21" t="str">
        <f t="shared" si="17"/>
        <v>Apel, Georg Christian</v>
      </c>
      <c r="R169" s="21" t="str">
        <f t="shared" si="18"/>
        <v>Vollständiges Choralbuch</v>
      </c>
      <c r="S169" s="21" t="str">
        <f t="shared" si="19"/>
        <v>Kiel</v>
      </c>
      <c r="T169" s="21">
        <f t="shared" si="20"/>
        <v>1832</v>
      </c>
      <c r="U169" s="23">
        <v>121</v>
      </c>
      <c r="V169" s="23" t="s">
        <v>249</v>
      </c>
    </row>
    <row r="170" spans="1:23" x14ac:dyDescent="0.25">
      <c r="A170" s="21" t="str">
        <f t="shared" si="14"/>
        <v>AP1832-143</v>
      </c>
      <c r="B170" s="21">
        <v>457001368</v>
      </c>
      <c r="C170" s="22" t="str">
        <f t="shared" si="15"/>
        <v>RISM</v>
      </c>
      <c r="D170" s="21" t="str">
        <f t="shared" si="16"/>
        <v>AP1832</v>
      </c>
      <c r="E170" s="9">
        <v>143</v>
      </c>
      <c r="F170" s="9"/>
      <c r="H170" t="str">
        <f>_xlfn.IFNA(VLOOKUP(G170,Tabelle10[[SID]:[Zahn]],3,FALSE),"")</f>
        <v/>
      </c>
      <c r="I170" s="25" t="s">
        <v>504</v>
      </c>
      <c r="K170" s="9" t="s">
        <v>350</v>
      </c>
      <c r="Q170" s="21" t="str">
        <f t="shared" si="17"/>
        <v>Apel, Georg Christian</v>
      </c>
      <c r="R170" s="21" t="str">
        <f t="shared" si="18"/>
        <v>Vollständiges Choralbuch</v>
      </c>
      <c r="S170" s="21" t="str">
        <f t="shared" si="19"/>
        <v>Kiel</v>
      </c>
      <c r="T170" s="21">
        <f t="shared" si="20"/>
        <v>1832</v>
      </c>
      <c r="U170" s="23">
        <v>122</v>
      </c>
      <c r="V170" s="23"/>
    </row>
    <row r="171" spans="1:23" x14ac:dyDescent="0.25">
      <c r="A171" s="21" t="str">
        <f t="shared" si="14"/>
        <v>AP1832-144</v>
      </c>
      <c r="B171" s="21">
        <v>457001369</v>
      </c>
      <c r="C171" s="22" t="str">
        <f t="shared" si="15"/>
        <v>RISM</v>
      </c>
      <c r="D171" s="21" t="str">
        <f t="shared" si="16"/>
        <v>AP1832</v>
      </c>
      <c r="E171" s="9">
        <v>144</v>
      </c>
      <c r="F171" s="9"/>
      <c r="H171" t="str">
        <f>_xlfn.IFNA(VLOOKUP(G171,Tabelle10[[SID]:[Zahn]],3,FALSE),"")</f>
        <v/>
      </c>
      <c r="I171" s="25" t="s">
        <v>505</v>
      </c>
      <c r="K171" s="9" t="s">
        <v>350</v>
      </c>
      <c r="Q171" s="21" t="str">
        <f t="shared" si="17"/>
        <v>Apel, Georg Christian</v>
      </c>
      <c r="R171" s="21" t="str">
        <f t="shared" si="18"/>
        <v>Vollständiges Choralbuch</v>
      </c>
      <c r="S171" s="21" t="str">
        <f t="shared" si="19"/>
        <v>Kiel</v>
      </c>
      <c r="T171" s="21">
        <f t="shared" si="20"/>
        <v>1832</v>
      </c>
      <c r="U171" s="23">
        <v>123</v>
      </c>
      <c r="V171" s="23"/>
    </row>
    <row r="172" spans="1:23" x14ac:dyDescent="0.25">
      <c r="A172" s="21" t="str">
        <f t="shared" si="14"/>
        <v>AP1832-145</v>
      </c>
      <c r="B172" s="21">
        <v>457001370</v>
      </c>
      <c r="C172" s="22" t="str">
        <f t="shared" si="15"/>
        <v>RISM</v>
      </c>
      <c r="D172" s="21" t="str">
        <f t="shared" si="16"/>
        <v>AP1832</v>
      </c>
      <c r="E172" s="9">
        <v>145</v>
      </c>
      <c r="F172" s="9"/>
      <c r="G172" s="9" t="s">
        <v>248</v>
      </c>
      <c r="H172" t="str">
        <f>_xlfn.IFNA(VLOOKUP(G172,Tabelle10[[SID]:[Zahn]],3,FALSE),"")</f>
        <v>II, 2561, Leipzig 1539</v>
      </c>
      <c r="I172" s="25" t="s">
        <v>249</v>
      </c>
      <c r="J172" s="23"/>
      <c r="K172" s="9" t="s">
        <v>350</v>
      </c>
      <c r="L172" s="9" t="s">
        <v>361</v>
      </c>
      <c r="M172" s="23"/>
      <c r="N172" s="23"/>
      <c r="O172" s="23"/>
      <c r="P172" s="23"/>
      <c r="Q172" s="21" t="str">
        <f t="shared" si="17"/>
        <v>Apel, Georg Christian</v>
      </c>
      <c r="R172" s="21" t="str">
        <f t="shared" si="18"/>
        <v>Vollständiges Choralbuch</v>
      </c>
      <c r="S172" s="21" t="str">
        <f t="shared" si="19"/>
        <v>Kiel</v>
      </c>
      <c r="T172" s="21">
        <f t="shared" si="20"/>
        <v>1832</v>
      </c>
      <c r="U172" s="23">
        <v>121</v>
      </c>
      <c r="V172" s="23" t="s">
        <v>503</v>
      </c>
    </row>
    <row r="173" spans="1:23" x14ac:dyDescent="0.25">
      <c r="A173" s="21" t="str">
        <f t="shared" si="14"/>
        <v>AP1832-146</v>
      </c>
      <c r="B173" s="21">
        <v>457001371</v>
      </c>
      <c r="C173" s="22" t="str">
        <f t="shared" si="15"/>
        <v>RISM</v>
      </c>
      <c r="D173" s="21" t="str">
        <f t="shared" si="16"/>
        <v>AP1832</v>
      </c>
      <c r="E173" s="9">
        <v>146</v>
      </c>
      <c r="F173" s="9"/>
      <c r="G173" s="9" t="s">
        <v>251</v>
      </c>
      <c r="H173" t="str">
        <f>_xlfn.IFNA(VLOOKUP(G173,Tabelle10[[SID]:[Zahn]],3,FALSE),"")</f>
        <v>I, 1945a, Nürnberg 1531</v>
      </c>
      <c r="I173" s="25" t="s">
        <v>252</v>
      </c>
      <c r="K173" s="9" t="s">
        <v>350</v>
      </c>
      <c r="L173" s="9" t="s">
        <v>361</v>
      </c>
      <c r="Q173" s="21" t="str">
        <f t="shared" si="17"/>
        <v>Apel, Georg Christian</v>
      </c>
      <c r="R173" s="21" t="str">
        <f t="shared" si="18"/>
        <v>Vollständiges Choralbuch</v>
      </c>
      <c r="S173" s="21" t="str">
        <f t="shared" si="19"/>
        <v>Kiel</v>
      </c>
      <c r="T173" s="21">
        <f t="shared" si="20"/>
        <v>1832</v>
      </c>
      <c r="U173" s="23">
        <v>124</v>
      </c>
      <c r="V173" s="23"/>
    </row>
    <row r="174" spans="1:23" x14ac:dyDescent="0.25">
      <c r="A174" s="21" t="str">
        <f t="shared" si="14"/>
        <v>AP1832-147</v>
      </c>
      <c r="B174" s="21">
        <v>457001372</v>
      </c>
      <c r="C174" s="22" t="str">
        <f t="shared" si="15"/>
        <v>RISM</v>
      </c>
      <c r="D174" s="21" t="str">
        <f t="shared" si="16"/>
        <v>AP1832</v>
      </c>
      <c r="E174" s="9">
        <v>147</v>
      </c>
      <c r="F174" s="9"/>
      <c r="G174" s="9" t="s">
        <v>254</v>
      </c>
      <c r="H174" t="str">
        <f>_xlfn.IFNA(VLOOKUP(G174,Tabelle10[[SID]:[Zahn]],3,FALSE),"")</f>
        <v>I, 346, Schumann 1539</v>
      </c>
      <c r="I174" s="25" t="s">
        <v>506</v>
      </c>
      <c r="K174" s="9" t="s">
        <v>350</v>
      </c>
      <c r="L174" s="9" t="s">
        <v>361</v>
      </c>
      <c r="Q174" s="21" t="str">
        <f t="shared" si="17"/>
        <v>Apel, Georg Christian</v>
      </c>
      <c r="R174" s="21" t="str">
        <f t="shared" si="18"/>
        <v>Vollständiges Choralbuch</v>
      </c>
      <c r="S174" s="21" t="str">
        <f t="shared" si="19"/>
        <v>Kiel</v>
      </c>
      <c r="T174" s="21">
        <f t="shared" si="20"/>
        <v>1832</v>
      </c>
      <c r="U174" s="23">
        <v>125</v>
      </c>
      <c r="V174" s="23"/>
    </row>
    <row r="175" spans="1:23" x14ac:dyDescent="0.25">
      <c r="A175" s="21" t="str">
        <f t="shared" si="14"/>
        <v>AP1832-148</v>
      </c>
      <c r="B175" s="21">
        <v>457001373</v>
      </c>
      <c r="C175" s="22" t="str">
        <f t="shared" si="15"/>
        <v>RISM</v>
      </c>
      <c r="D175" s="21" t="str">
        <f t="shared" si="16"/>
        <v>AP1832</v>
      </c>
      <c r="E175" s="9">
        <v>148</v>
      </c>
      <c r="F175" s="9"/>
      <c r="H175" t="str">
        <f>_xlfn.IFNA(VLOOKUP(G175,Tabelle10[[SID]:[Zahn]],3,FALSE),"")</f>
        <v/>
      </c>
      <c r="I175" s="25" t="s">
        <v>507</v>
      </c>
      <c r="K175" s="9" t="s">
        <v>350</v>
      </c>
      <c r="Q175" s="21" t="str">
        <f t="shared" si="17"/>
        <v>Apel, Georg Christian</v>
      </c>
      <c r="R175" s="21" t="str">
        <f t="shared" si="18"/>
        <v>Vollständiges Choralbuch</v>
      </c>
      <c r="S175" s="21" t="str">
        <f t="shared" si="19"/>
        <v>Kiel</v>
      </c>
      <c r="T175" s="21">
        <f t="shared" si="20"/>
        <v>1832</v>
      </c>
      <c r="U175" s="23">
        <v>125</v>
      </c>
      <c r="V175" s="23" t="s">
        <v>508</v>
      </c>
      <c r="W175" s="9" t="s">
        <v>509</v>
      </c>
    </row>
    <row r="176" spans="1:23" x14ac:dyDescent="0.25">
      <c r="A176" s="21" t="str">
        <f t="shared" si="14"/>
        <v>AP1832-149</v>
      </c>
      <c r="B176" s="21">
        <v>457001374</v>
      </c>
      <c r="C176" s="22" t="str">
        <f t="shared" si="15"/>
        <v>RISM</v>
      </c>
      <c r="D176" s="21" t="str">
        <f t="shared" si="16"/>
        <v>AP1832</v>
      </c>
      <c r="E176" s="9">
        <v>149</v>
      </c>
      <c r="F176" s="9"/>
      <c r="G176" s="9" t="s">
        <v>257</v>
      </c>
      <c r="H176" t="str">
        <f>_xlfn.IFNA(VLOOKUP(G176,Tabelle10[[SID]:[Zahn]],3,FALSE),"")</f>
        <v>III, 5264b, Magdeburg 1571</v>
      </c>
      <c r="I176" s="25" t="s">
        <v>258</v>
      </c>
      <c r="K176" s="9" t="s">
        <v>350</v>
      </c>
      <c r="L176" s="9" t="s">
        <v>361</v>
      </c>
      <c r="Q176" s="21" t="str">
        <f t="shared" si="17"/>
        <v>Apel, Georg Christian</v>
      </c>
      <c r="R176" s="21" t="str">
        <f t="shared" si="18"/>
        <v>Vollständiges Choralbuch</v>
      </c>
      <c r="S176" s="21" t="str">
        <f t="shared" si="19"/>
        <v>Kiel</v>
      </c>
      <c r="T176" s="21">
        <f t="shared" si="20"/>
        <v>1832</v>
      </c>
      <c r="U176" s="23">
        <v>126</v>
      </c>
      <c r="V176" s="23"/>
    </row>
    <row r="177" spans="1:23" x14ac:dyDescent="0.25">
      <c r="A177" s="21" t="str">
        <f t="shared" si="14"/>
        <v>AP1832-150</v>
      </c>
      <c r="B177" s="21">
        <v>457001375</v>
      </c>
      <c r="C177" s="22" t="str">
        <f t="shared" si="15"/>
        <v>RISM</v>
      </c>
      <c r="D177" s="21" t="str">
        <f t="shared" si="16"/>
        <v>AP1832</v>
      </c>
      <c r="E177" s="9">
        <v>150</v>
      </c>
      <c r="F177" s="9"/>
      <c r="H177" t="str">
        <f>_xlfn.IFNA(VLOOKUP(G177,Tabelle10[[SID]:[Zahn]],3,FALSE),"")</f>
        <v/>
      </c>
      <c r="I177" s="25" t="s">
        <v>508</v>
      </c>
      <c r="K177" s="9" t="s">
        <v>350</v>
      </c>
      <c r="Q177" s="21" t="str">
        <f t="shared" si="17"/>
        <v>Apel, Georg Christian</v>
      </c>
      <c r="R177" s="21" t="str">
        <f t="shared" si="18"/>
        <v>Vollständiges Choralbuch</v>
      </c>
      <c r="S177" s="21" t="str">
        <f t="shared" si="19"/>
        <v>Kiel</v>
      </c>
      <c r="T177" s="21">
        <f t="shared" si="20"/>
        <v>1832</v>
      </c>
      <c r="U177" s="23">
        <v>125</v>
      </c>
      <c r="V177" s="23" t="s">
        <v>507</v>
      </c>
      <c r="W177" s="9" t="s">
        <v>509</v>
      </c>
    </row>
    <row r="178" spans="1:23" x14ac:dyDescent="0.25">
      <c r="A178" s="21" t="str">
        <f t="shared" si="14"/>
        <v>AP1832-151</v>
      </c>
      <c r="B178" s="21">
        <v>457001376</v>
      </c>
      <c r="C178" s="22" t="str">
        <f t="shared" si="15"/>
        <v>RISM</v>
      </c>
      <c r="D178" s="21" t="str">
        <f t="shared" si="16"/>
        <v>AP1832</v>
      </c>
      <c r="E178" s="9">
        <v>151</v>
      </c>
      <c r="F178" s="9"/>
      <c r="G178" s="9" t="s">
        <v>260</v>
      </c>
      <c r="H178" t="str">
        <f>_xlfn.IFNA(VLOOKUP(G178,Tabelle10[[SID]:[Zahn]],3,FALSE),"")</f>
        <v>V, 8405a, Ph. Nicolai 1599</v>
      </c>
      <c r="I178" s="25" t="s">
        <v>510</v>
      </c>
      <c r="K178" s="9" t="s">
        <v>350</v>
      </c>
      <c r="L178" s="9" t="s">
        <v>361</v>
      </c>
      <c r="Q178" s="21" t="str">
        <f t="shared" si="17"/>
        <v>Apel, Georg Christian</v>
      </c>
      <c r="R178" s="21" t="str">
        <f t="shared" si="18"/>
        <v>Vollständiges Choralbuch</v>
      </c>
      <c r="S178" s="21" t="str">
        <f t="shared" si="19"/>
        <v>Kiel</v>
      </c>
      <c r="T178" s="21">
        <f t="shared" si="20"/>
        <v>1832</v>
      </c>
      <c r="U178" s="23">
        <v>126</v>
      </c>
      <c r="V178" s="23"/>
    </row>
    <row r="179" spans="1:23" x14ac:dyDescent="0.25">
      <c r="A179" s="21" t="str">
        <f t="shared" si="14"/>
        <v>AP1832-152</v>
      </c>
      <c r="B179" s="21">
        <v>457001377</v>
      </c>
      <c r="C179" s="22" t="str">
        <f t="shared" si="15"/>
        <v>RISM</v>
      </c>
      <c r="D179" s="21" t="str">
        <f t="shared" si="16"/>
        <v>AP1832</v>
      </c>
      <c r="E179" s="9">
        <v>152</v>
      </c>
      <c r="F179" s="9"/>
      <c r="G179" s="9" t="s">
        <v>263</v>
      </c>
      <c r="H179" t="str">
        <f>_xlfn.IFNA(VLOOKUP(G179,Tabelle10[[SID]:[Zahn]],3,FALSE),"")</f>
        <v>I, 1689a, Crailsheim 1565</v>
      </c>
      <c r="I179" s="25" t="s">
        <v>511</v>
      </c>
      <c r="K179" s="9" t="s">
        <v>350</v>
      </c>
      <c r="L179" s="9" t="s">
        <v>361</v>
      </c>
      <c r="Q179" s="21" t="str">
        <f t="shared" si="17"/>
        <v>Apel, Georg Christian</v>
      </c>
      <c r="R179" s="21" t="str">
        <f t="shared" si="18"/>
        <v>Vollständiges Choralbuch</v>
      </c>
      <c r="S179" s="21" t="str">
        <f t="shared" si="19"/>
        <v>Kiel</v>
      </c>
      <c r="T179" s="21">
        <f t="shared" si="20"/>
        <v>1832</v>
      </c>
      <c r="U179" s="23">
        <v>127</v>
      </c>
      <c r="V179" s="23"/>
    </row>
    <row r="180" spans="1:23" x14ac:dyDescent="0.25">
      <c r="A180" s="21" t="str">
        <f t="shared" si="14"/>
        <v>AP1832-153</v>
      </c>
      <c r="B180" s="21">
        <v>457001378</v>
      </c>
      <c r="C180" s="22" t="str">
        <f t="shared" si="15"/>
        <v>RISM</v>
      </c>
      <c r="D180" s="21" t="str">
        <f t="shared" si="16"/>
        <v>AP1832</v>
      </c>
      <c r="E180" s="9">
        <v>153</v>
      </c>
      <c r="F180" s="9"/>
      <c r="H180" t="str">
        <f>_xlfn.IFNA(VLOOKUP(G180,Tabelle10[[SID]:[Zahn]],3,FALSE),"")</f>
        <v/>
      </c>
      <c r="I180" s="25" t="s">
        <v>512</v>
      </c>
      <c r="K180" s="9" t="s">
        <v>350</v>
      </c>
      <c r="Q180" s="21" t="str">
        <f t="shared" si="17"/>
        <v>Apel, Georg Christian</v>
      </c>
      <c r="R180" s="21" t="str">
        <f t="shared" si="18"/>
        <v>Vollständiges Choralbuch</v>
      </c>
      <c r="S180" s="21" t="str">
        <f t="shared" si="19"/>
        <v>Kiel</v>
      </c>
      <c r="T180" s="21">
        <f t="shared" si="20"/>
        <v>1832</v>
      </c>
      <c r="U180" s="23">
        <v>127</v>
      </c>
      <c r="V180" s="23"/>
    </row>
    <row r="181" spans="1:23" x14ac:dyDescent="0.25">
      <c r="A181" s="21" t="str">
        <f t="shared" si="14"/>
        <v>AP1832-154</v>
      </c>
      <c r="B181" s="21">
        <v>457001379</v>
      </c>
      <c r="C181" s="22" t="str">
        <f t="shared" si="15"/>
        <v>RISM</v>
      </c>
      <c r="D181" s="21" t="str">
        <f t="shared" si="16"/>
        <v>AP1832</v>
      </c>
      <c r="E181" s="9">
        <v>154</v>
      </c>
      <c r="F181" s="9"/>
      <c r="G181" s="9" t="s">
        <v>266</v>
      </c>
      <c r="H181" t="str">
        <f>_xlfn.IFNA(VLOOKUP(G181,Tabelle10[[SID]:[Zahn]],3,FALSE),"")</f>
        <v>III, 5629, Nürnberg 1690</v>
      </c>
      <c r="I181" s="25" t="s">
        <v>513</v>
      </c>
      <c r="K181" s="9" t="s">
        <v>350</v>
      </c>
      <c r="L181" s="9" t="s">
        <v>361</v>
      </c>
      <c r="Q181" s="21" t="str">
        <f t="shared" si="17"/>
        <v>Apel, Georg Christian</v>
      </c>
      <c r="R181" s="21" t="str">
        <f t="shared" si="18"/>
        <v>Vollständiges Choralbuch</v>
      </c>
      <c r="S181" s="21" t="str">
        <f t="shared" si="19"/>
        <v>Kiel</v>
      </c>
      <c r="T181" s="21">
        <f t="shared" si="20"/>
        <v>1832</v>
      </c>
      <c r="U181" s="23">
        <v>128</v>
      </c>
      <c r="V181" s="23"/>
    </row>
    <row r="182" spans="1:23" x14ac:dyDescent="0.25">
      <c r="A182" s="21" t="str">
        <f t="shared" si="14"/>
        <v>AP1832-155</v>
      </c>
      <c r="B182" s="21">
        <v>457001380</v>
      </c>
      <c r="C182" s="22" t="str">
        <f t="shared" si="15"/>
        <v>RISM</v>
      </c>
      <c r="D182" s="21" t="str">
        <f t="shared" si="16"/>
        <v>AP1832</v>
      </c>
      <c r="E182" s="9">
        <v>155</v>
      </c>
      <c r="F182" s="9"/>
      <c r="G182" s="9" t="s">
        <v>272</v>
      </c>
      <c r="H182" t="str">
        <f>_xlfn.IFNA(VLOOKUP(G182,Tabelle10[[SID]:[Zahn]],3,FALSE),"")</f>
        <v>IV, 7568, 1572</v>
      </c>
      <c r="I182" s="25" t="s">
        <v>273</v>
      </c>
      <c r="K182" s="9" t="s">
        <v>350</v>
      </c>
      <c r="L182" s="9" t="s">
        <v>361</v>
      </c>
      <c r="Q182" s="21" t="str">
        <f t="shared" si="17"/>
        <v>Apel, Georg Christian</v>
      </c>
      <c r="R182" s="21" t="str">
        <f t="shared" si="18"/>
        <v>Vollständiges Choralbuch</v>
      </c>
      <c r="S182" s="21" t="str">
        <f t="shared" si="19"/>
        <v>Kiel</v>
      </c>
      <c r="T182" s="21">
        <f t="shared" si="20"/>
        <v>1832</v>
      </c>
      <c r="U182" s="23">
        <v>128</v>
      </c>
      <c r="V182" s="23"/>
    </row>
    <row r="183" spans="1:23" x14ac:dyDescent="0.25">
      <c r="A183" s="21" t="str">
        <f t="shared" si="14"/>
        <v>AP1832-156</v>
      </c>
      <c r="B183" s="21">
        <v>457001381</v>
      </c>
      <c r="C183" s="22" t="str">
        <f t="shared" si="15"/>
        <v>RISM</v>
      </c>
      <c r="D183" s="21" t="str">
        <f t="shared" si="16"/>
        <v>AP1832</v>
      </c>
      <c r="E183" s="9">
        <v>156</v>
      </c>
      <c r="F183" s="9"/>
      <c r="H183" t="str">
        <f>_xlfn.IFNA(VLOOKUP(G183,Tabelle10[[SID]:[Zahn]],3,FALSE),"")</f>
        <v/>
      </c>
      <c r="I183" s="25" t="s">
        <v>304</v>
      </c>
      <c r="K183" s="9" t="s">
        <v>350</v>
      </c>
      <c r="Q183" s="21" t="str">
        <f t="shared" si="17"/>
        <v>Apel, Georg Christian</v>
      </c>
      <c r="R183" s="21" t="str">
        <f t="shared" si="18"/>
        <v>Vollständiges Choralbuch</v>
      </c>
      <c r="S183" s="21" t="str">
        <f t="shared" si="19"/>
        <v>Kiel</v>
      </c>
      <c r="T183" s="21">
        <f t="shared" si="20"/>
        <v>1832</v>
      </c>
      <c r="U183" s="23">
        <v>129</v>
      </c>
      <c r="V183" s="23"/>
    </row>
    <row r="184" spans="1:23" x14ac:dyDescent="0.25">
      <c r="A184" s="21" t="str">
        <f t="shared" si="14"/>
        <v>AP1832-157</v>
      </c>
      <c r="B184" s="21">
        <v>457001382</v>
      </c>
      <c r="C184" s="22" t="str">
        <f t="shared" si="15"/>
        <v>RISM</v>
      </c>
      <c r="D184" s="21" t="str">
        <f t="shared" si="16"/>
        <v>AP1832</v>
      </c>
      <c r="E184" s="9">
        <v>157</v>
      </c>
      <c r="F184" s="9"/>
      <c r="G184" s="9" t="s">
        <v>204</v>
      </c>
      <c r="H184" t="str">
        <f>_xlfn.IFNA(VLOOKUP(G184,Tabelle10[[SID]:[Zahn]],3,FALSE),"")</f>
        <v>I, 1174, Erf. Enchiridion 1524</v>
      </c>
      <c r="I184" s="25" t="s">
        <v>514</v>
      </c>
      <c r="K184" s="9" t="s">
        <v>350</v>
      </c>
      <c r="L184" s="9" t="s">
        <v>361</v>
      </c>
      <c r="Q184" s="21" t="str">
        <f t="shared" si="17"/>
        <v>Apel, Georg Christian</v>
      </c>
      <c r="R184" s="21" t="str">
        <f t="shared" si="18"/>
        <v>Vollständiges Choralbuch</v>
      </c>
      <c r="S184" s="21" t="str">
        <f t="shared" si="19"/>
        <v>Kiel</v>
      </c>
      <c r="T184" s="21">
        <f t="shared" si="20"/>
        <v>1832</v>
      </c>
      <c r="U184" s="23">
        <v>129</v>
      </c>
      <c r="V184" s="23"/>
    </row>
    <row r="185" spans="1:23" x14ac:dyDescent="0.25">
      <c r="A185" s="21" t="str">
        <f t="shared" si="14"/>
        <v>AP1832-158</v>
      </c>
      <c r="B185" s="21">
        <v>457001383</v>
      </c>
      <c r="C185" s="22" t="str">
        <f t="shared" si="15"/>
        <v>RISM</v>
      </c>
      <c r="D185" s="21" t="str">
        <f t="shared" si="16"/>
        <v>AP1832</v>
      </c>
      <c r="E185" s="9">
        <v>158</v>
      </c>
      <c r="F185" s="9"/>
      <c r="H185" t="str">
        <f>_xlfn.IFNA(VLOOKUP(G185,Tabelle10[[SID]:[Zahn]],3,FALSE),"")</f>
        <v/>
      </c>
      <c r="I185" s="25" t="s">
        <v>509</v>
      </c>
      <c r="K185" s="9" t="s">
        <v>350</v>
      </c>
      <c r="Q185" s="21" t="str">
        <f t="shared" si="17"/>
        <v>Apel, Georg Christian</v>
      </c>
      <c r="R185" s="21" t="str">
        <f t="shared" si="18"/>
        <v>Vollständiges Choralbuch</v>
      </c>
      <c r="S185" s="21" t="str">
        <f t="shared" si="19"/>
        <v>Kiel</v>
      </c>
      <c r="T185" s="21">
        <f t="shared" si="20"/>
        <v>1832</v>
      </c>
      <c r="U185" s="23">
        <v>125</v>
      </c>
      <c r="V185" s="23" t="s">
        <v>507</v>
      </c>
      <c r="W185" s="9" t="s">
        <v>508</v>
      </c>
    </row>
    <row r="186" spans="1:23" x14ac:dyDescent="0.25">
      <c r="A186" s="21" t="str">
        <f t="shared" si="14"/>
        <v>AP1832-159</v>
      </c>
      <c r="B186" s="21">
        <v>457001384</v>
      </c>
      <c r="C186" s="22" t="str">
        <f t="shared" si="15"/>
        <v>RISM</v>
      </c>
      <c r="D186" s="21" t="str">
        <f t="shared" si="16"/>
        <v>AP1832</v>
      </c>
      <c r="E186" s="9">
        <v>159</v>
      </c>
      <c r="F186" s="9"/>
      <c r="H186" t="str">
        <f>_xlfn.IFNA(VLOOKUP(G186,Tabelle10[[SID]:[Zahn]],3,FALSE),"")</f>
        <v/>
      </c>
      <c r="I186" s="25" t="s">
        <v>434</v>
      </c>
      <c r="K186" s="9" t="s">
        <v>350</v>
      </c>
      <c r="Q186" s="21" t="str">
        <f t="shared" si="17"/>
        <v>Apel, Georg Christian</v>
      </c>
      <c r="R186" s="21" t="str">
        <f t="shared" si="18"/>
        <v>Vollständiges Choralbuch</v>
      </c>
      <c r="S186" s="21" t="str">
        <f t="shared" si="19"/>
        <v>Kiel</v>
      </c>
      <c r="T186" s="21">
        <f t="shared" si="20"/>
        <v>1832</v>
      </c>
      <c r="U186" s="23">
        <v>48</v>
      </c>
      <c r="V186" s="23" t="s">
        <v>433</v>
      </c>
    </row>
    <row r="187" spans="1:23" x14ac:dyDescent="0.25">
      <c r="A187" s="21" t="str">
        <f t="shared" si="14"/>
        <v>AP1832-160</v>
      </c>
      <c r="B187" s="21">
        <v>457001385</v>
      </c>
      <c r="C187" s="22" t="str">
        <f t="shared" si="15"/>
        <v>RISM</v>
      </c>
      <c r="D187" s="21" t="str">
        <f t="shared" si="16"/>
        <v>AP1832</v>
      </c>
      <c r="E187" s="9">
        <v>160</v>
      </c>
      <c r="F187" s="9"/>
      <c r="G187" s="9" t="s">
        <v>315</v>
      </c>
      <c r="H187" t="str">
        <f>_xlfn.IFNA(VLOOKUP(G187,Tabelle10[[SID]:[Zahn]],3,FALSE),"")</f>
        <v>IV, 6551a, J. Schop 1642</v>
      </c>
      <c r="I187" s="25" t="s">
        <v>515</v>
      </c>
      <c r="K187" s="9" t="s">
        <v>350</v>
      </c>
      <c r="L187" s="9" t="s">
        <v>361</v>
      </c>
      <c r="Q187" s="21" t="str">
        <f t="shared" si="17"/>
        <v>Apel, Georg Christian</v>
      </c>
      <c r="R187" s="21" t="str">
        <f t="shared" si="18"/>
        <v>Vollständiges Choralbuch</v>
      </c>
      <c r="S187" s="21" t="str">
        <f t="shared" si="19"/>
        <v>Kiel</v>
      </c>
      <c r="T187" s="21">
        <f t="shared" si="20"/>
        <v>1832</v>
      </c>
      <c r="U187" s="23">
        <v>130</v>
      </c>
      <c r="V187" s="23"/>
    </row>
    <row r="188" spans="1:23" x14ac:dyDescent="0.25">
      <c r="A188" s="21" t="str">
        <f t="shared" si="14"/>
        <v>AP1832-161</v>
      </c>
      <c r="B188" s="21">
        <v>457001386</v>
      </c>
      <c r="C188" s="22" t="str">
        <f t="shared" si="15"/>
        <v>RISM</v>
      </c>
      <c r="D188" s="21" t="str">
        <f t="shared" si="16"/>
        <v>AP1832</v>
      </c>
      <c r="E188" s="9">
        <v>161</v>
      </c>
      <c r="F188" s="9"/>
      <c r="G188" s="9" t="s">
        <v>275</v>
      </c>
      <c r="H188" t="str">
        <f>_xlfn.IFNA(VLOOKUP(G188,Tabelle10[[SID]:[Zahn]],3,FALSE),"")</f>
        <v>III, 4482b, 1596</v>
      </c>
      <c r="I188" s="25" t="s">
        <v>516</v>
      </c>
      <c r="K188" s="9" t="s">
        <v>350</v>
      </c>
      <c r="L188" s="9" t="s">
        <v>361</v>
      </c>
      <c r="Q188" s="21" t="str">
        <f t="shared" si="17"/>
        <v>Apel, Georg Christian</v>
      </c>
      <c r="R188" s="21" t="str">
        <f t="shared" si="18"/>
        <v>Vollständiges Choralbuch</v>
      </c>
      <c r="S188" s="21" t="str">
        <f t="shared" si="19"/>
        <v>Kiel</v>
      </c>
      <c r="T188" s="21">
        <f t="shared" si="20"/>
        <v>1832</v>
      </c>
      <c r="U188" s="23">
        <v>130</v>
      </c>
      <c r="V188" s="23" t="s">
        <v>517</v>
      </c>
    </row>
    <row r="189" spans="1:23" x14ac:dyDescent="0.25">
      <c r="A189" s="21" t="str">
        <f t="shared" si="14"/>
        <v>AP1832-162a</v>
      </c>
      <c r="B189" s="21">
        <v>457001387</v>
      </c>
      <c r="C189" s="22" t="str">
        <f t="shared" si="15"/>
        <v>RISM</v>
      </c>
      <c r="D189" s="21" t="str">
        <f t="shared" si="16"/>
        <v>AP1832</v>
      </c>
      <c r="E189" s="9">
        <v>162</v>
      </c>
      <c r="F189" s="9" t="s">
        <v>3</v>
      </c>
      <c r="H189" t="str">
        <f>_xlfn.IFNA(VLOOKUP(G189,Tabelle10[[SID]:[Zahn]],3,FALSE),"")</f>
        <v/>
      </c>
      <c r="I189" s="25" t="s">
        <v>518</v>
      </c>
      <c r="K189" s="9" t="s">
        <v>350</v>
      </c>
      <c r="Q189" s="21" t="str">
        <f t="shared" si="17"/>
        <v>Apel, Georg Christian</v>
      </c>
      <c r="R189" s="21" t="str">
        <f t="shared" si="18"/>
        <v>Vollständiges Choralbuch</v>
      </c>
      <c r="S189" s="21" t="str">
        <f t="shared" si="19"/>
        <v>Kiel</v>
      </c>
      <c r="T189" s="21">
        <f t="shared" si="20"/>
        <v>1832</v>
      </c>
      <c r="U189" s="23">
        <v>131</v>
      </c>
      <c r="V189" s="23"/>
    </row>
    <row r="190" spans="1:23" x14ac:dyDescent="0.25">
      <c r="A190" s="21" t="str">
        <f t="shared" si="14"/>
        <v>AP1832-162b</v>
      </c>
      <c r="B190" s="21">
        <v>457001388</v>
      </c>
      <c r="C190" s="22" t="str">
        <f t="shared" si="15"/>
        <v>RISM</v>
      </c>
      <c r="D190" s="21" t="str">
        <f t="shared" si="16"/>
        <v>AP1832</v>
      </c>
      <c r="E190" s="9">
        <v>162</v>
      </c>
      <c r="F190" s="9" t="s">
        <v>358</v>
      </c>
      <c r="H190" t="str">
        <f>_xlfn.IFNA(VLOOKUP(G190,Tabelle10[[SID]:[Zahn]],3,FALSE),"")</f>
        <v/>
      </c>
      <c r="I190" s="25" t="s">
        <v>518</v>
      </c>
      <c r="K190" s="9" t="s">
        <v>350</v>
      </c>
      <c r="Q190" s="21" t="str">
        <f t="shared" si="17"/>
        <v>Apel, Georg Christian</v>
      </c>
      <c r="R190" s="21" t="str">
        <f t="shared" si="18"/>
        <v>Vollständiges Choralbuch</v>
      </c>
      <c r="S190" s="21" t="str">
        <f t="shared" si="19"/>
        <v>Kiel</v>
      </c>
      <c r="T190" s="21">
        <f t="shared" si="20"/>
        <v>1832</v>
      </c>
      <c r="U190" s="23">
        <v>131</v>
      </c>
      <c r="V190" s="23"/>
    </row>
    <row r="191" spans="1:23" x14ac:dyDescent="0.25">
      <c r="A191" s="21" t="str">
        <f t="shared" si="14"/>
        <v>AP1832-163</v>
      </c>
      <c r="B191" s="21">
        <v>457001389</v>
      </c>
      <c r="C191" s="22" t="str">
        <f t="shared" si="15"/>
        <v>RISM</v>
      </c>
      <c r="D191" s="21" t="str">
        <f t="shared" si="16"/>
        <v>AP1832</v>
      </c>
      <c r="E191" s="9">
        <v>163</v>
      </c>
      <c r="F191" s="9"/>
      <c r="G191" s="9" t="s">
        <v>278</v>
      </c>
      <c r="H191" t="str">
        <f>_xlfn.IFNA(VLOOKUP(G191,Tabelle10[[SID]:[Zahn]],3,FALSE),"")</f>
        <v>I, 750, Lyon 1547</v>
      </c>
      <c r="I191" s="25" t="s">
        <v>519</v>
      </c>
      <c r="K191" s="9" t="s">
        <v>350</v>
      </c>
      <c r="L191" s="9" t="s">
        <v>361</v>
      </c>
      <c r="Q191" s="21" t="str">
        <f t="shared" si="17"/>
        <v>Apel, Georg Christian</v>
      </c>
      <c r="R191" s="21" t="str">
        <f t="shared" si="18"/>
        <v>Vollständiges Choralbuch</v>
      </c>
      <c r="S191" s="21" t="str">
        <f t="shared" si="19"/>
        <v>Kiel</v>
      </c>
      <c r="T191" s="21">
        <f t="shared" si="20"/>
        <v>1832</v>
      </c>
      <c r="U191" s="23">
        <v>131</v>
      </c>
      <c r="V191" s="23" t="s">
        <v>520</v>
      </c>
    </row>
    <row r="192" spans="1:23" x14ac:dyDescent="0.25">
      <c r="A192" s="21" t="str">
        <f t="shared" si="14"/>
        <v>AP1832-164a</v>
      </c>
      <c r="B192" s="21">
        <v>457001390</v>
      </c>
      <c r="C192" s="22" t="str">
        <f t="shared" si="15"/>
        <v>RISM</v>
      </c>
      <c r="D192" s="21" t="str">
        <f t="shared" si="16"/>
        <v>AP1832</v>
      </c>
      <c r="E192" s="9">
        <v>164</v>
      </c>
      <c r="F192" s="9" t="s">
        <v>3</v>
      </c>
      <c r="H192" t="str">
        <f>_xlfn.IFNA(VLOOKUP(G192,Tabelle10[[SID]:[Zahn]],3,FALSE),"")</f>
        <v/>
      </c>
      <c r="I192" s="25" t="s">
        <v>521</v>
      </c>
      <c r="K192" s="9" t="s">
        <v>350</v>
      </c>
      <c r="Q192" s="21" t="str">
        <f t="shared" si="17"/>
        <v>Apel, Georg Christian</v>
      </c>
      <c r="R192" s="21" t="str">
        <f t="shared" si="18"/>
        <v>Vollständiges Choralbuch</v>
      </c>
      <c r="S192" s="21" t="str">
        <f t="shared" si="19"/>
        <v>Kiel</v>
      </c>
      <c r="T192" s="21">
        <f t="shared" si="20"/>
        <v>1832</v>
      </c>
      <c r="U192" s="23">
        <v>132</v>
      </c>
      <c r="V192" s="23"/>
    </row>
    <row r="193" spans="1:26" x14ac:dyDescent="0.25">
      <c r="A193" s="21" t="str">
        <f t="shared" si="14"/>
        <v>AP1832-164b</v>
      </c>
      <c r="B193" s="21">
        <v>457001391</v>
      </c>
      <c r="C193" s="22" t="str">
        <f t="shared" si="15"/>
        <v>RISM</v>
      </c>
      <c r="D193" s="21" t="str">
        <f t="shared" si="16"/>
        <v>AP1832</v>
      </c>
      <c r="E193" s="9">
        <v>164</v>
      </c>
      <c r="F193" s="9" t="s">
        <v>358</v>
      </c>
      <c r="H193" t="str">
        <f>_xlfn.IFNA(VLOOKUP(G193,Tabelle10[[SID]:[Zahn]],3,FALSE),"")</f>
        <v/>
      </c>
      <c r="I193" s="25" t="s">
        <v>521</v>
      </c>
      <c r="K193" s="9" t="s">
        <v>350</v>
      </c>
      <c r="Q193" s="21" t="str">
        <f t="shared" si="17"/>
        <v>Apel, Georg Christian</v>
      </c>
      <c r="R193" s="21" t="str">
        <f t="shared" si="18"/>
        <v>Vollständiges Choralbuch</v>
      </c>
      <c r="S193" s="21" t="str">
        <f t="shared" si="19"/>
        <v>Kiel</v>
      </c>
      <c r="T193" s="21">
        <f t="shared" si="20"/>
        <v>1832</v>
      </c>
      <c r="U193" s="23">
        <v>132</v>
      </c>
      <c r="V193" s="23"/>
    </row>
    <row r="194" spans="1:26" x14ac:dyDescent="0.25">
      <c r="A194" s="21" t="str">
        <f t="shared" ref="A194:A208" si="21">D194&amp;"-"&amp;IF(E194&lt;10,"00",IF(E194&gt;99,"","0"))&amp;E194&amp;F194</f>
        <v>AP1832-165</v>
      </c>
      <c r="B194" s="21">
        <v>457001392</v>
      </c>
      <c r="C194" s="22" t="str">
        <f t="shared" si="15"/>
        <v>RISM</v>
      </c>
      <c r="D194" s="21" t="str">
        <f t="shared" si="16"/>
        <v>AP1832</v>
      </c>
      <c r="E194" s="9">
        <v>165</v>
      </c>
      <c r="F194" s="9"/>
      <c r="H194" t="str">
        <f>_xlfn.IFNA(VLOOKUP(G194,Tabelle10[[SID]:[Zahn]],3,FALSE),"")</f>
        <v/>
      </c>
      <c r="I194" s="25" t="s">
        <v>522</v>
      </c>
      <c r="K194" s="9" t="s">
        <v>350</v>
      </c>
      <c r="Q194" s="21" t="str">
        <f t="shared" si="17"/>
        <v>Apel, Georg Christian</v>
      </c>
      <c r="R194" s="21" t="str">
        <f t="shared" si="18"/>
        <v>Vollständiges Choralbuch</v>
      </c>
      <c r="S194" s="21" t="str">
        <f t="shared" si="19"/>
        <v>Kiel</v>
      </c>
      <c r="T194" s="21">
        <f t="shared" si="20"/>
        <v>1832</v>
      </c>
      <c r="U194" s="23">
        <v>133</v>
      </c>
      <c r="V194" s="23"/>
    </row>
    <row r="195" spans="1:26" x14ac:dyDescent="0.25">
      <c r="A195" s="21" t="str">
        <f t="shared" si="21"/>
        <v>AP1832-166</v>
      </c>
      <c r="B195" s="21">
        <v>457001393</v>
      </c>
      <c r="C195" s="22" t="str">
        <f t="shared" ref="C195:C208" si="22">HYPERLINK("https://opac.rism.info/search?id="&amp;B195&amp;"&amp;View=rism","RISM")</f>
        <v>RISM</v>
      </c>
      <c r="D195" s="21" t="str">
        <f t="shared" ref="D195:D208" si="23">$D$2</f>
        <v>AP1832</v>
      </c>
      <c r="E195" s="9">
        <v>166</v>
      </c>
      <c r="F195" s="9"/>
      <c r="H195" t="str">
        <f>_xlfn.IFNA(VLOOKUP(G195,Tabelle10[[SID]:[Zahn]],3,FALSE),"")</f>
        <v/>
      </c>
      <c r="I195" s="25" t="s">
        <v>523</v>
      </c>
      <c r="K195" s="9" t="s">
        <v>350</v>
      </c>
      <c r="Q195" s="21" t="str">
        <f t="shared" ref="Q195:Q208" si="24">$Q$2</f>
        <v>Apel, Georg Christian</v>
      </c>
      <c r="R195" s="21" t="str">
        <f t="shared" ref="R195:R208" si="25">$R$2</f>
        <v>Vollständiges Choralbuch</v>
      </c>
      <c r="S195" s="21" t="str">
        <f t="shared" ref="S195:S208" si="26">$S$2</f>
        <v>Kiel</v>
      </c>
      <c r="T195" s="21">
        <f t="shared" ref="T195:T208" si="27">$T$2</f>
        <v>1832</v>
      </c>
      <c r="U195" s="23">
        <v>133</v>
      </c>
      <c r="V195" s="23"/>
      <c r="Y195" s="23" t="s">
        <v>524</v>
      </c>
      <c r="Z195" s="21"/>
    </row>
    <row r="196" spans="1:26" x14ac:dyDescent="0.25">
      <c r="A196" s="21" t="str">
        <f t="shared" si="21"/>
        <v>AP1832-167a</v>
      </c>
      <c r="B196" s="21">
        <v>457001394</v>
      </c>
      <c r="C196" s="22" t="str">
        <f t="shared" si="22"/>
        <v>RISM</v>
      </c>
      <c r="D196" s="21" t="str">
        <f t="shared" si="23"/>
        <v>AP1832</v>
      </c>
      <c r="E196" s="9">
        <v>167</v>
      </c>
      <c r="F196" s="9" t="s">
        <v>3</v>
      </c>
      <c r="G196" s="9" t="s">
        <v>281</v>
      </c>
      <c r="H196" t="str">
        <f>_xlfn.IFNA(VLOOKUP(G196,Tabelle10[[SID]:[Zahn]],3,FALSE),"")</f>
        <v>II, 2778, G. Neumark 1657</v>
      </c>
      <c r="I196" s="25" t="s">
        <v>525</v>
      </c>
      <c r="K196" s="9" t="s">
        <v>350</v>
      </c>
      <c r="L196" s="9" t="s">
        <v>361</v>
      </c>
      <c r="Q196" s="21" t="str">
        <f t="shared" si="24"/>
        <v>Apel, Georg Christian</v>
      </c>
      <c r="R196" s="21" t="str">
        <f t="shared" si="25"/>
        <v>Vollständiges Choralbuch</v>
      </c>
      <c r="S196" s="21" t="str">
        <f t="shared" si="26"/>
        <v>Kiel</v>
      </c>
      <c r="T196" s="21">
        <f t="shared" si="27"/>
        <v>1832</v>
      </c>
      <c r="U196" s="23">
        <v>134</v>
      </c>
      <c r="V196" s="23" t="s">
        <v>526</v>
      </c>
    </row>
    <row r="197" spans="1:26" x14ac:dyDescent="0.25">
      <c r="A197" s="21" t="str">
        <f t="shared" si="21"/>
        <v>AP1832-167b</v>
      </c>
      <c r="B197" s="21">
        <v>457001395</v>
      </c>
      <c r="C197" s="22" t="str">
        <f t="shared" si="22"/>
        <v>RISM</v>
      </c>
      <c r="D197" s="21" t="str">
        <f t="shared" si="23"/>
        <v>AP1832</v>
      </c>
      <c r="E197" s="9">
        <v>167</v>
      </c>
      <c r="F197" s="9" t="s">
        <v>358</v>
      </c>
      <c r="H197" t="str">
        <f>_xlfn.IFNA(VLOOKUP(G197,Tabelle10[[SID]:[Zahn]],3,FALSE),"")</f>
        <v/>
      </c>
      <c r="I197" s="25" t="s">
        <v>525</v>
      </c>
      <c r="K197" s="9" t="s">
        <v>350</v>
      </c>
      <c r="Q197" s="21" t="str">
        <f t="shared" si="24"/>
        <v>Apel, Georg Christian</v>
      </c>
      <c r="R197" s="21" t="str">
        <f t="shared" si="25"/>
        <v>Vollständiges Choralbuch</v>
      </c>
      <c r="S197" s="21" t="str">
        <f t="shared" si="26"/>
        <v>Kiel</v>
      </c>
      <c r="T197" s="21">
        <f t="shared" si="27"/>
        <v>1832</v>
      </c>
      <c r="U197" s="23">
        <v>134</v>
      </c>
      <c r="V197" s="23"/>
    </row>
    <row r="198" spans="1:26" x14ac:dyDescent="0.25">
      <c r="A198" s="21" t="str">
        <f t="shared" si="21"/>
        <v>AP1832-168</v>
      </c>
      <c r="B198" s="21">
        <v>457001396</v>
      </c>
      <c r="C198" s="22" t="str">
        <f t="shared" si="22"/>
        <v>RISM</v>
      </c>
      <c r="D198" s="21" t="str">
        <f t="shared" si="23"/>
        <v>AP1832</v>
      </c>
      <c r="E198" s="9">
        <v>168</v>
      </c>
      <c r="F198" s="9"/>
      <c r="G198" s="9" t="s">
        <v>285</v>
      </c>
      <c r="H198" t="str">
        <f>_xlfn.IFNA(VLOOKUP(G198,Tabelle10[[SID]:[Zahn]],3,FALSE),"")</f>
        <v>V, 8359, Ph. Nicolai 1599</v>
      </c>
      <c r="I198" s="25" t="s">
        <v>527</v>
      </c>
      <c r="K198" s="9" t="s">
        <v>350</v>
      </c>
      <c r="L198" s="9" t="s">
        <v>361</v>
      </c>
      <c r="Q198" s="21" t="str">
        <f t="shared" si="24"/>
        <v>Apel, Georg Christian</v>
      </c>
      <c r="R198" s="21" t="str">
        <f t="shared" si="25"/>
        <v>Vollständiges Choralbuch</v>
      </c>
      <c r="S198" s="21" t="str">
        <f t="shared" si="26"/>
        <v>Kiel</v>
      </c>
      <c r="T198" s="21">
        <f t="shared" si="27"/>
        <v>1832</v>
      </c>
      <c r="U198" s="23">
        <v>134</v>
      </c>
      <c r="V198" s="23" t="s">
        <v>528</v>
      </c>
    </row>
    <row r="199" spans="1:26" x14ac:dyDescent="0.25">
      <c r="A199" s="21" t="str">
        <f t="shared" si="21"/>
        <v>AP1832-169</v>
      </c>
      <c r="B199" s="21">
        <v>457001397</v>
      </c>
      <c r="C199" s="22" t="str">
        <f t="shared" si="22"/>
        <v>RISM</v>
      </c>
      <c r="D199" s="21" t="str">
        <f t="shared" si="23"/>
        <v>AP1832</v>
      </c>
      <c r="E199" s="9">
        <v>169</v>
      </c>
      <c r="F199" s="9"/>
      <c r="G199" s="23" t="s">
        <v>92</v>
      </c>
      <c r="H199" t="str">
        <f>_xlfn.IFNA(VLOOKUP(G199,Tabelle10[[SID]:[Zahn]],3,FALSE),"")</f>
        <v>IV, 7870, Klug 1535</v>
      </c>
      <c r="I199" s="25" t="s">
        <v>529</v>
      </c>
      <c r="K199" s="9" t="s">
        <v>350</v>
      </c>
      <c r="L199" s="9" t="s">
        <v>351</v>
      </c>
      <c r="Q199" s="21" t="str">
        <f t="shared" si="24"/>
        <v>Apel, Georg Christian</v>
      </c>
      <c r="R199" s="21" t="str">
        <f t="shared" si="25"/>
        <v>Vollständiges Choralbuch</v>
      </c>
      <c r="S199" s="21" t="str">
        <f t="shared" si="26"/>
        <v>Kiel</v>
      </c>
      <c r="T199" s="21">
        <f t="shared" si="27"/>
        <v>1832</v>
      </c>
      <c r="U199" s="23">
        <v>135</v>
      </c>
      <c r="V199" s="23" t="s">
        <v>93</v>
      </c>
    </row>
    <row r="200" spans="1:26" x14ac:dyDescent="0.25">
      <c r="A200" s="21" t="str">
        <f t="shared" si="21"/>
        <v>AP1832-170</v>
      </c>
      <c r="B200" s="21">
        <v>457001398</v>
      </c>
      <c r="C200" s="22" t="str">
        <f t="shared" si="22"/>
        <v>RISM</v>
      </c>
      <c r="D200" s="21" t="str">
        <f t="shared" si="23"/>
        <v>AP1832</v>
      </c>
      <c r="E200" s="9">
        <v>170</v>
      </c>
      <c r="F200" s="9"/>
      <c r="G200" s="23"/>
      <c r="H200" t="str">
        <f>_xlfn.IFNA(VLOOKUP(G200,Tabelle10[[SID]:[Zahn]],3,FALSE),"")</f>
        <v/>
      </c>
      <c r="I200" s="25" t="s">
        <v>530</v>
      </c>
      <c r="K200" s="9" t="s">
        <v>350</v>
      </c>
      <c r="Q200" s="21" t="str">
        <f t="shared" si="24"/>
        <v>Apel, Georg Christian</v>
      </c>
      <c r="R200" s="21" t="str">
        <f t="shared" si="25"/>
        <v>Vollständiges Choralbuch</v>
      </c>
      <c r="S200" s="21" t="str">
        <f t="shared" si="26"/>
        <v>Kiel</v>
      </c>
      <c r="T200" s="21">
        <f t="shared" si="27"/>
        <v>1832</v>
      </c>
      <c r="U200" s="23">
        <v>136</v>
      </c>
      <c r="V200" s="23"/>
    </row>
    <row r="201" spans="1:26" x14ac:dyDescent="0.25">
      <c r="A201" s="21" t="str">
        <f t="shared" si="21"/>
        <v>AP1832-171a</v>
      </c>
      <c r="B201" s="21">
        <v>457001399</v>
      </c>
      <c r="C201" s="22" t="str">
        <f t="shared" si="22"/>
        <v>RISM</v>
      </c>
      <c r="D201" s="21" t="str">
        <f t="shared" si="23"/>
        <v>AP1832</v>
      </c>
      <c r="E201" s="9">
        <v>171</v>
      </c>
      <c r="F201" s="9" t="s">
        <v>3</v>
      </c>
      <c r="G201" s="9" t="s">
        <v>288</v>
      </c>
      <c r="H201" t="str">
        <f>_xlfn.IFNA(VLOOKUP(G201,Tabelle10[[SID]:[Zahn]],3,FALSE),"")</f>
        <v>IV, 7792, Freylinghausen 1704</v>
      </c>
      <c r="I201" s="25" t="s">
        <v>531</v>
      </c>
      <c r="K201" s="9" t="s">
        <v>350</v>
      </c>
      <c r="L201" s="9" t="s">
        <v>361</v>
      </c>
      <c r="Q201" s="21" t="str">
        <f t="shared" si="24"/>
        <v>Apel, Georg Christian</v>
      </c>
      <c r="R201" s="21" t="str">
        <f t="shared" si="25"/>
        <v>Vollständiges Choralbuch</v>
      </c>
      <c r="S201" s="21" t="str">
        <f t="shared" si="26"/>
        <v>Kiel</v>
      </c>
      <c r="T201" s="21">
        <f t="shared" si="27"/>
        <v>1832</v>
      </c>
      <c r="U201" s="23">
        <v>136</v>
      </c>
      <c r="V201" s="23"/>
    </row>
    <row r="202" spans="1:26" x14ac:dyDescent="0.25">
      <c r="A202" s="21" t="str">
        <f t="shared" si="21"/>
        <v>AP1832-171b</v>
      </c>
      <c r="B202" s="21">
        <v>457001400</v>
      </c>
      <c r="C202" s="22" t="str">
        <f t="shared" si="22"/>
        <v>RISM</v>
      </c>
      <c r="D202" s="21" t="str">
        <f t="shared" si="23"/>
        <v>AP1832</v>
      </c>
      <c r="E202" s="9">
        <v>171</v>
      </c>
      <c r="F202" s="9" t="s">
        <v>358</v>
      </c>
      <c r="H202" t="str">
        <f>_xlfn.IFNA(VLOOKUP(G202,Tabelle10[[SID]:[Zahn]],3,FALSE),"")</f>
        <v/>
      </c>
      <c r="I202" s="25" t="s">
        <v>532</v>
      </c>
      <c r="K202" s="9" t="s">
        <v>350</v>
      </c>
      <c r="Q202" s="21" t="str">
        <f t="shared" si="24"/>
        <v>Apel, Georg Christian</v>
      </c>
      <c r="R202" s="21" t="str">
        <f t="shared" si="25"/>
        <v>Vollständiges Choralbuch</v>
      </c>
      <c r="S202" s="21" t="str">
        <f t="shared" si="26"/>
        <v>Kiel</v>
      </c>
      <c r="T202" s="21">
        <f t="shared" si="27"/>
        <v>1832</v>
      </c>
      <c r="U202" s="23">
        <v>137</v>
      </c>
      <c r="V202" s="23"/>
    </row>
    <row r="203" spans="1:26" x14ac:dyDescent="0.25">
      <c r="A203" s="21" t="str">
        <f t="shared" si="21"/>
        <v>AP1832-172</v>
      </c>
      <c r="B203" s="21">
        <v>457001401</v>
      </c>
      <c r="C203" s="22" t="str">
        <f t="shared" si="22"/>
        <v>RISM</v>
      </c>
      <c r="D203" s="21" t="str">
        <f t="shared" si="23"/>
        <v>AP1832</v>
      </c>
      <c r="E203" s="9">
        <v>172</v>
      </c>
      <c r="F203" s="9"/>
      <c r="G203" s="9" t="s">
        <v>191</v>
      </c>
      <c r="H203" t="str">
        <f>_xlfn.IFNA(VLOOKUP(G203,Tabelle10[[SID]:[Zahn]],3,FALSE),"")</f>
        <v>V, 8502, Walter 1524</v>
      </c>
      <c r="I203" s="25" t="s">
        <v>337</v>
      </c>
      <c r="K203" s="9" t="s">
        <v>350</v>
      </c>
      <c r="L203" s="9" t="s">
        <v>361</v>
      </c>
      <c r="Q203" s="21" t="str">
        <f t="shared" si="24"/>
        <v>Apel, Georg Christian</v>
      </c>
      <c r="R203" s="21" t="str">
        <f t="shared" si="25"/>
        <v>Vollständiges Choralbuch</v>
      </c>
      <c r="S203" s="21" t="str">
        <f t="shared" si="26"/>
        <v>Kiel</v>
      </c>
      <c r="T203" s="21">
        <f t="shared" si="27"/>
        <v>1832</v>
      </c>
      <c r="U203" s="23">
        <v>138</v>
      </c>
      <c r="V203" s="23" t="s">
        <v>192</v>
      </c>
    </row>
    <row r="204" spans="1:26" x14ac:dyDescent="0.25">
      <c r="A204" s="21" t="str">
        <f t="shared" si="21"/>
        <v>AP1832-173</v>
      </c>
      <c r="B204" s="21">
        <v>457001402</v>
      </c>
      <c r="C204" s="22" t="str">
        <f t="shared" si="22"/>
        <v>RISM</v>
      </c>
      <c r="D204" s="21" t="str">
        <f t="shared" si="23"/>
        <v>AP1832</v>
      </c>
      <c r="E204" s="9">
        <v>173</v>
      </c>
      <c r="F204" s="9"/>
      <c r="G204" s="9" t="s">
        <v>294</v>
      </c>
      <c r="H204" t="str">
        <f>_xlfn.IFNA(VLOOKUP(G204,Tabelle10[[SID]:[Zahn]],3,FALSE),"")</f>
        <v>IV, 7971, Walter 1524</v>
      </c>
      <c r="I204" s="25" t="s">
        <v>533</v>
      </c>
      <c r="K204" s="9" t="s">
        <v>350</v>
      </c>
      <c r="L204" s="9" t="s">
        <v>361</v>
      </c>
      <c r="Q204" s="21" t="str">
        <f t="shared" si="24"/>
        <v>Apel, Georg Christian</v>
      </c>
      <c r="R204" s="21" t="str">
        <f t="shared" si="25"/>
        <v>Vollständiges Choralbuch</v>
      </c>
      <c r="S204" s="21" t="str">
        <f t="shared" si="26"/>
        <v>Kiel</v>
      </c>
      <c r="T204" s="21">
        <f t="shared" si="27"/>
        <v>1832</v>
      </c>
      <c r="U204" s="23">
        <v>140</v>
      </c>
      <c r="V204" s="23" t="s">
        <v>534</v>
      </c>
    </row>
    <row r="205" spans="1:26" x14ac:dyDescent="0.25">
      <c r="A205" s="21" t="str">
        <f t="shared" si="21"/>
        <v>AP1832-174</v>
      </c>
      <c r="B205" s="21">
        <v>457001403</v>
      </c>
      <c r="C205" s="22" t="str">
        <f t="shared" si="22"/>
        <v>RISM</v>
      </c>
      <c r="D205" s="21" t="str">
        <f t="shared" si="23"/>
        <v>AP1832</v>
      </c>
      <c r="E205" s="9">
        <v>174</v>
      </c>
      <c r="F205" s="9"/>
      <c r="H205" t="str">
        <f>_xlfn.IFNA(VLOOKUP(G205,Tabelle10[[SID]:[Zahn]],3,FALSE),"")</f>
        <v/>
      </c>
      <c r="I205" s="25" t="s">
        <v>534</v>
      </c>
      <c r="K205" s="9" t="s">
        <v>350</v>
      </c>
      <c r="Q205" s="21" t="str">
        <f t="shared" si="24"/>
        <v>Apel, Georg Christian</v>
      </c>
      <c r="R205" s="21" t="str">
        <f t="shared" si="25"/>
        <v>Vollständiges Choralbuch</v>
      </c>
      <c r="S205" s="21" t="str">
        <f t="shared" si="26"/>
        <v>Kiel</v>
      </c>
      <c r="T205" s="21">
        <f t="shared" si="27"/>
        <v>1832</v>
      </c>
      <c r="U205" s="23">
        <v>140</v>
      </c>
      <c r="V205" s="23" t="s">
        <v>533</v>
      </c>
    </row>
    <row r="206" spans="1:26" x14ac:dyDescent="0.25">
      <c r="A206" s="21" t="str">
        <f t="shared" si="21"/>
        <v>AP1832-175</v>
      </c>
      <c r="B206" s="21">
        <v>457001404</v>
      </c>
      <c r="C206" s="22" t="str">
        <f t="shared" si="22"/>
        <v>RISM</v>
      </c>
      <c r="D206" s="21" t="str">
        <f t="shared" si="23"/>
        <v>AP1832</v>
      </c>
      <c r="E206" s="9">
        <v>175</v>
      </c>
      <c r="F206" s="9"/>
      <c r="H206" t="str">
        <f>_xlfn.IFNA(VLOOKUP(G206,Tabelle10[[SID]:[Zahn]],3,FALSE),"")</f>
        <v/>
      </c>
      <c r="I206" s="25" t="s">
        <v>535</v>
      </c>
      <c r="K206" s="9" t="s">
        <v>350</v>
      </c>
      <c r="Q206" s="21" t="str">
        <f t="shared" si="24"/>
        <v>Apel, Georg Christian</v>
      </c>
      <c r="R206" s="21" t="str">
        <f t="shared" si="25"/>
        <v>Vollständiges Choralbuch</v>
      </c>
      <c r="S206" s="21" t="str">
        <f t="shared" si="26"/>
        <v>Kiel</v>
      </c>
      <c r="T206" s="21">
        <f t="shared" si="27"/>
        <v>1832</v>
      </c>
      <c r="U206" s="23">
        <v>141</v>
      </c>
      <c r="V206" s="23"/>
    </row>
    <row r="207" spans="1:26" x14ac:dyDescent="0.25">
      <c r="A207" s="21" t="str">
        <f t="shared" si="21"/>
        <v>AP1832-176</v>
      </c>
      <c r="B207" s="21">
        <v>457001405</v>
      </c>
      <c r="C207" s="22" t="str">
        <f t="shared" si="22"/>
        <v>RISM</v>
      </c>
      <c r="D207" s="21" t="str">
        <f t="shared" si="23"/>
        <v>AP1832</v>
      </c>
      <c r="E207" s="9">
        <v>176</v>
      </c>
      <c r="F207" s="9"/>
      <c r="H207" t="str">
        <f>_xlfn.IFNA(VLOOKUP(G207,Tabelle10[[SID]:[Zahn]],3,FALSE),"")</f>
        <v/>
      </c>
      <c r="I207" s="25" t="s">
        <v>536</v>
      </c>
      <c r="K207" s="9" t="s">
        <v>350</v>
      </c>
      <c r="Q207" s="21" t="str">
        <f t="shared" si="24"/>
        <v>Apel, Georg Christian</v>
      </c>
      <c r="R207" s="21" t="str">
        <f t="shared" si="25"/>
        <v>Vollständiges Choralbuch</v>
      </c>
      <c r="S207" s="21" t="str">
        <f t="shared" si="26"/>
        <v>Kiel</v>
      </c>
      <c r="T207" s="21">
        <f t="shared" si="27"/>
        <v>1832</v>
      </c>
      <c r="U207" s="23">
        <v>142</v>
      </c>
      <c r="V207" s="23"/>
    </row>
    <row r="208" spans="1:26" x14ac:dyDescent="0.25">
      <c r="A208" s="21" t="str">
        <f t="shared" si="21"/>
        <v>AP1832-177</v>
      </c>
      <c r="B208" s="21">
        <v>457001406</v>
      </c>
      <c r="C208" s="22" t="str">
        <f t="shared" si="22"/>
        <v>RISM</v>
      </c>
      <c r="D208" s="21" t="str">
        <f t="shared" si="23"/>
        <v>AP1832</v>
      </c>
      <c r="E208" s="9">
        <v>177</v>
      </c>
      <c r="F208" s="9"/>
      <c r="H208" t="str">
        <f>_xlfn.IFNA(VLOOKUP(G208,Tabelle10[[SID]:[Zahn]],3,FALSE),"")</f>
        <v/>
      </c>
      <c r="I208" s="25" t="s">
        <v>537</v>
      </c>
      <c r="K208" s="9" t="s">
        <v>350</v>
      </c>
      <c r="Q208" s="21" t="str">
        <f t="shared" si="24"/>
        <v>Apel, Georg Christian</v>
      </c>
      <c r="R208" s="21" t="str">
        <f t="shared" si="25"/>
        <v>Vollständiges Choralbuch</v>
      </c>
      <c r="S208" s="21" t="str">
        <f t="shared" si="26"/>
        <v>Kiel</v>
      </c>
      <c r="T208" s="21">
        <f t="shared" si="27"/>
        <v>1832</v>
      </c>
      <c r="U208" s="23">
        <v>142</v>
      </c>
      <c r="V208" s="23"/>
    </row>
  </sheetData>
  <sheetProtection autoFilter="0"/>
  <conditionalFormatting sqref="G2:G208">
    <cfRule type="duplicateValues" dxfId="11" priority="1"/>
  </conditionalFormatting>
  <dataValidations yWindow="219" count="17">
    <dataValidation allowBlank="1" showInputMessage="1" showErrorMessage="1" promptTitle="Title of the choral" prompt="Enter the title of the choral in its original writing" sqref="I2:I1048576" xr:uid="{00000000-0002-0000-0300-000000000000}"/>
    <dataValidation allowBlank="1" showInputMessage="1" showErrorMessage="1" promptTitle="Additional information" prompt="If the source offers additional information within the choral, enter here" sqref="J2:J1048576" xr:uid="{00000000-0002-0000-0300-000001000000}"/>
    <dataValidation allowBlank="1" showInputMessage="1" showErrorMessage="1" promptTitle="Notes" prompt="If necessery, enter informations about the transcription process" sqref="K2:K1048576" xr:uid="{00000000-0002-0000-0300-000002000000}"/>
    <dataValidation allowBlank="1" showInputMessage="1" showErrorMessage="1" promptTitle="Figured bass editor" prompt="Enter the name(s) of figured bass editor(s) for each choral" sqref="L2:L1048576" xr:uid="{00000000-0002-0000-0300-000003000000}"/>
    <dataValidation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3:D1048576" xr:uid="{00000000-0002-0000-0300-000004000000}"/>
    <dataValidation allowBlank="1" showInputMessage="1" showErrorMessage="1" errorTitle="Possible key" error="Please enter only the key. The mode can be added in the following column" promptTitle="Possible key" prompt="Enter possible key for each individual choral. The mode can be added in the following column" sqref="M2:M1048576 O2:O1048576" xr:uid="{00000000-0002-0000-0300-000005000000}"/>
    <dataValidation allowBlank="1" showInputMessage="1" showErrorMessage="1" promptTitle="Choral book" prompt="Enter full name of the choral book._x000a__x000a_Following cells will be filled automatically" sqref="R2:R1048576" xr:uid="{00000000-0002-0000-0300-000006000000}"/>
    <dataValidation allowBlank="1" showInputMessage="1" showErrorMessage="1" promptTitle="Place" prompt="Enter place of publication for each choral book. If not retraceable enter N.N._x000a__x000a_Following cells will be filled automatically" sqref="S2:S1048576" xr:uid="{00000000-0002-0000-0300-000007000000}"/>
    <dataValidation allowBlank="1" showInputMessage="1" showErrorMessage="1" promptTitle="Year" prompt="Enter year of publication for each choral book. If not retraceable enter N.N._x000a__x000a_Following cells will be filled automatically._x000a_" sqref="T2:T1048576" xr:uid="{00000000-0002-0000-0300-000008000000}"/>
    <dataValidation allowBlank="1" showInputMessage="1" showErrorMessage="1" promptTitle="Pages" prompt="Enter pages for each choral. " sqref="U2:U1048576" xr:uid="{00000000-0002-0000-0300-000009000000}"/>
    <dataValidation allowBlank="1" showInputMessage="1" showErrorMessage="1" promptTitle="Alternative Title" prompt="If there are alternative titles for a choral, enter one in each column" sqref="V2:Y1048576" xr:uid="{00000000-0002-0000-0300-00000A000000}"/>
    <dataValidation type="custom" allowBlank="1" showInputMessage="1" showErrorMessage="1" promptTitle="SID" prompt="If identified, enter SID following the schema: &quot;SID&quot; + number in three digits" sqref="H209:H1048576 G5:G1048576 G2:G3" xr:uid="{000700F2-0051-47F9-BF70-0046004E0019}">
      <formula1>EXACT(LEFT(G2,3),"SID")</formula1>
    </dataValidation>
    <dataValidation type="whole" allowBlank="1" showInputMessage="1" showErrorMessage="1" errorTitle="Please enter only numbers" error="If one number lists more than one melody, add a new line for each version and sort them with letters entered in the following column" promptTitle="Choral Number" prompt="Enter number of each individual choral. If one number lists more than one melody, add a new line for each version and sort them with letters entered in the following column" sqref="E2:E1048576" xr:uid="{00920063-0008-4668-AFE5-0067002C0036}">
      <formula1>0</formula1>
      <formula2>9999</formula2>
    </dataValidation>
    <dataValidation type="custom" allowBlank="1" showInputMessage="1" showErrorMessage="1" errorTitle="Please only enter letters" error="This column only needs to be filled, in case there is more than one melody in a number. The versions should be sorted by small letters" promptTitle="Addition to Choral-Nr" prompt="If one number lists more than one melody, add a new line for each version and sort them with small letters entered in this column" sqref="F2:F1048576" xr:uid="{00990037-009A-4F7A-9B77-00E8008700E7}">
      <formula1>AND(EXACT(F2,LOWER(F2)),LEN(F2)=1)</formula1>
    </dataValidation>
    <dataValidation type="custom" allowBlank="1" showInputMessage="1" showErrorMessage="1" errorTitle="Please follow schema for SID" error="Schema: &quot;SID&quot; + number in three digits" promptTitle="SID" prompt="If identified, enter SID following the schema: &quot;SID&quot; + number in three digits" sqref="G4" xr:uid="{00E10098-007A-40C8-B8BD-004D003C006A}">
      <formula1>EXACT(LEFT(G4,3),"SID")</formula1>
    </dataValidation>
    <dataValidation type="list" allowBlank="1" showInputMessage="1" showErrorMessage="1" errorTitle="Possible Mode" error="Please select mode from dropdown list" promptTitle="Possible Mode" prompt="Enter mode of the key identified in the previous column" sqref="N2:N1048576 P2:P1048576" xr:uid="{006500C9-001B-442F-8549-002900DE00C8}">
      <formula1>"Major,Minor,Dorian,Phrygian,Lydian,Mixolydian,Aeolian,Locrian"</formula1>
    </dataValidation>
    <dataValidation type="custom"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2" xr:uid="{001F0042-00E9-4238-A7EA-008500300047}">
      <formula1>AND(LEN(D2)&lt;8,LEN(D2)&gt;5,SUM(--ISNUMBER(FIND(MID(D2,ROW(INDIRECT("1:"&amp;"2")),1),"ABCDEFGHIJKLMNOPQRSTUVWXYZÄÖÜ")))=2,SUM(--ISNUMBER(FIND(MID(D2,ROW(INDIRECT("3:"&amp;"6")),1),"0123456789")))=4,--ISNUMBER(--MID(D2,7,1))=0)</formula1>
    </dataValidation>
  </dataValidations>
  <pageMargins left="0.7" right="0.7" top="0.78740157500000008" bottom="0.78740157500000008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9"/>
  <sheetViews>
    <sheetView workbookViewId="0">
      <selection activeCell="E13" sqref="E13"/>
    </sheetView>
  </sheetViews>
  <sheetFormatPr baseColWidth="10" defaultRowHeight="15" x14ac:dyDescent="0.25"/>
  <cols>
    <col min="1" max="1" width="13.85546875" bestFit="1" customWidth="1"/>
    <col min="2" max="3" width="13.85546875" customWidth="1"/>
    <col min="4" max="4" width="14.5703125" bestFit="1" customWidth="1"/>
    <col min="5" max="5" width="16.5703125" style="9" bestFit="1" customWidth="1"/>
    <col min="6" max="6" width="6.42578125" style="9" bestFit="1" customWidth="1"/>
    <col min="7" max="7" width="12.7109375" style="9" bestFit="1" customWidth="1"/>
    <col min="8" max="8" width="27.140625" style="9" bestFit="1" customWidth="1"/>
    <col min="9" max="9" width="39.5703125" style="9" bestFit="1" customWidth="1"/>
    <col min="10" max="10" width="31" style="9" bestFit="1" customWidth="1"/>
    <col min="11" max="11" width="11.85546875" style="9" bestFit="1" customWidth="1"/>
    <col min="12" max="12" width="27.85546875" style="9" bestFit="1" customWidth="1"/>
    <col min="13" max="13" width="13.140625" style="9" bestFit="1" customWidth="1"/>
    <col min="14" max="15" width="13.5703125" style="9" bestFit="1" customWidth="1"/>
    <col min="16" max="16" width="14" style="9" bestFit="1" customWidth="1"/>
    <col min="17" max="17" width="18.85546875" bestFit="1" customWidth="1"/>
    <col min="18" max="18" width="113.85546875" bestFit="1" customWidth="1"/>
    <col min="19" max="19" width="11.85546875" bestFit="1" customWidth="1"/>
    <col min="20" max="20" width="10.7109375" bestFit="1" customWidth="1"/>
    <col min="21" max="21" width="14.28515625" style="9" bestFit="1" customWidth="1"/>
    <col min="22" max="22" width="30.140625" style="9" bestFit="1" customWidth="1"/>
    <col min="23" max="25" width="25.140625" style="9" bestFit="1" customWidth="1"/>
  </cols>
  <sheetData>
    <row r="1" spans="1:25" s="10" customFormat="1" x14ac:dyDescent="0.25">
      <c r="A1" s="10" t="s">
        <v>4</v>
      </c>
      <c r="B1" s="10" t="s">
        <v>339</v>
      </c>
      <c r="C1" s="10" t="s">
        <v>340</v>
      </c>
      <c r="D1" s="10" t="s">
        <v>341</v>
      </c>
      <c r="E1" s="10" t="s">
        <v>342</v>
      </c>
      <c r="F1" s="10" t="s">
        <v>343</v>
      </c>
      <c r="G1" s="10" t="s">
        <v>5</v>
      </c>
      <c r="H1" s="10" t="s">
        <v>344</v>
      </c>
      <c r="I1" s="2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345</v>
      </c>
      <c r="X1" s="10" t="s">
        <v>346</v>
      </c>
      <c r="Y1" s="10" t="s">
        <v>347</v>
      </c>
    </row>
    <row r="2" spans="1:25" x14ac:dyDescent="0.25">
      <c r="A2" t="str">
        <f t="shared" ref="A2:A65" si="0">D2&amp;"-"&amp;IF(E2&lt;10,"00",IF(E2&gt;99,"","0"))&amp;E2&amp;F2</f>
        <v>HA1608-001</v>
      </c>
      <c r="D2" s="9" t="s">
        <v>538</v>
      </c>
      <c r="E2" s="9">
        <v>1</v>
      </c>
      <c r="G2" s="9" t="s">
        <v>204</v>
      </c>
      <c r="H2" t="str">
        <f>_xlfn.IFNA(VLOOKUP(G2,Tabelle10[[SID]:[Zahn]],3,FALSE),"")</f>
        <v>I, 1174, Erf. Enchiridion 1524</v>
      </c>
      <c r="I2" s="9" t="s">
        <v>539</v>
      </c>
      <c r="L2" s="9" t="s">
        <v>540</v>
      </c>
      <c r="Q2" s="9" t="s">
        <v>541</v>
      </c>
      <c r="R2" s="9" t="s">
        <v>542</v>
      </c>
      <c r="S2" s="9" t="s">
        <v>543</v>
      </c>
      <c r="T2" s="9">
        <v>1608</v>
      </c>
    </row>
    <row r="3" spans="1:25" x14ac:dyDescent="0.25">
      <c r="A3" t="str">
        <f t="shared" si="0"/>
        <v>HA1608-002</v>
      </c>
      <c r="D3" t="str">
        <f t="shared" ref="D3:D66" si="1">$D$2</f>
        <v>HA1608</v>
      </c>
      <c r="E3" s="9">
        <v>2</v>
      </c>
      <c r="H3" t="str">
        <f>_xlfn.IFNA(VLOOKUP(G3,Tabelle10[[SID]:[Zahn]],3,FALSE),"")</f>
        <v/>
      </c>
      <c r="I3" s="9" t="s">
        <v>544</v>
      </c>
      <c r="L3" s="9" t="s">
        <v>540</v>
      </c>
      <c r="Q3" s="21" t="str">
        <f t="shared" ref="Q3:Q66" si="2">$Q$2</f>
        <v>Hassler, Hans Leo</v>
      </c>
      <c r="R3" s="21" t="str">
        <f t="shared" ref="R3:R66" si="3">$R$2</f>
        <v>Kirchengesänge: Psalmen und geistliche Lieder auff die gemeinen Melodeyen mit vier Stimmen simpliciter gesetzet</v>
      </c>
      <c r="S3" s="21" t="str">
        <f t="shared" ref="S3:S66" si="4">$S$2</f>
        <v>Nürnberg</v>
      </c>
      <c r="T3" s="21">
        <f t="shared" ref="T3:T66" si="5">$T$2</f>
        <v>1608</v>
      </c>
    </row>
    <row r="4" spans="1:25" x14ac:dyDescent="0.25">
      <c r="A4" t="str">
        <f t="shared" si="0"/>
        <v>HA1608-003</v>
      </c>
      <c r="D4" t="str">
        <f t="shared" si="1"/>
        <v>HA1608</v>
      </c>
      <c r="E4" s="9">
        <v>3</v>
      </c>
      <c r="G4" s="9" t="s">
        <v>92</v>
      </c>
      <c r="H4" t="str">
        <f>_xlfn.IFNA(VLOOKUP(G4,Tabelle10[[SID]:[Zahn]],3,FALSE),"")</f>
        <v>IV, 7870, Klug 1535</v>
      </c>
      <c r="I4" s="9" t="s">
        <v>93</v>
      </c>
      <c r="L4" s="9" t="s">
        <v>540</v>
      </c>
      <c r="Q4" s="21" t="str">
        <f t="shared" si="2"/>
        <v>Hassler, Hans Leo</v>
      </c>
      <c r="R4" s="21" t="str">
        <f t="shared" si="3"/>
        <v>Kirchengesänge: Psalmen und geistliche Lieder auff die gemeinen Melodeyen mit vier Stimmen simpliciter gesetzet</v>
      </c>
      <c r="S4" s="21" t="str">
        <f t="shared" si="4"/>
        <v>Nürnberg</v>
      </c>
      <c r="T4" s="21">
        <f t="shared" si="5"/>
        <v>1608</v>
      </c>
    </row>
    <row r="5" spans="1:25" x14ac:dyDescent="0.25">
      <c r="A5" t="str">
        <f t="shared" si="0"/>
        <v>HA1608-004</v>
      </c>
      <c r="D5" t="str">
        <f t="shared" si="1"/>
        <v>HA1608</v>
      </c>
      <c r="E5" s="9">
        <v>4</v>
      </c>
      <c r="G5" s="9" t="s">
        <v>127</v>
      </c>
      <c r="H5" t="str">
        <f>_xlfn.IFNA(VLOOKUP(G5,Tabelle10[[SID]:[Zahn]],3,FALSE),"")</f>
        <v>I, 1947, Walter 1524</v>
      </c>
      <c r="I5" s="9" t="s">
        <v>545</v>
      </c>
      <c r="L5" s="9" t="s">
        <v>540</v>
      </c>
      <c r="Q5" s="21" t="str">
        <f t="shared" si="2"/>
        <v>Hassler, Hans Leo</v>
      </c>
      <c r="R5" s="21" t="str">
        <f t="shared" si="3"/>
        <v>Kirchengesänge: Psalmen und geistliche Lieder auff die gemeinen Melodeyen mit vier Stimmen simpliciter gesetzet</v>
      </c>
      <c r="S5" s="21" t="str">
        <f t="shared" si="4"/>
        <v>Nürnberg</v>
      </c>
      <c r="T5" s="21">
        <f t="shared" si="5"/>
        <v>1608</v>
      </c>
    </row>
    <row r="6" spans="1:25" x14ac:dyDescent="0.25">
      <c r="A6" t="str">
        <f t="shared" si="0"/>
        <v>HA1608-005</v>
      </c>
      <c r="D6" t="str">
        <f t="shared" si="1"/>
        <v>HA1608</v>
      </c>
      <c r="E6" s="9">
        <v>5</v>
      </c>
      <c r="H6" t="str">
        <f>_xlfn.IFNA(VLOOKUP(G6,Tabelle10[[SID]:[Zahn]],3,FALSE),"")</f>
        <v/>
      </c>
      <c r="I6" s="9" t="s">
        <v>546</v>
      </c>
      <c r="L6" s="9" t="s">
        <v>540</v>
      </c>
      <c r="Q6" s="21" t="str">
        <f t="shared" si="2"/>
        <v>Hassler, Hans Leo</v>
      </c>
      <c r="R6" s="21" t="str">
        <f t="shared" si="3"/>
        <v>Kirchengesänge: Psalmen und geistliche Lieder auff die gemeinen Melodeyen mit vier Stimmen simpliciter gesetzet</v>
      </c>
      <c r="S6" s="21" t="str">
        <f t="shared" si="4"/>
        <v>Nürnberg</v>
      </c>
      <c r="T6" s="21">
        <f t="shared" si="5"/>
        <v>1608</v>
      </c>
    </row>
    <row r="7" spans="1:25" x14ac:dyDescent="0.25">
      <c r="A7" t="str">
        <f t="shared" si="0"/>
        <v>HA1608-006</v>
      </c>
      <c r="D7" t="str">
        <f t="shared" si="1"/>
        <v>HA1608</v>
      </c>
      <c r="E7" s="9">
        <v>6</v>
      </c>
      <c r="G7" s="9" t="s">
        <v>254</v>
      </c>
      <c r="H7" t="str">
        <f>_xlfn.IFNA(VLOOKUP(G7,Tabelle10[[SID]:[Zahn]],3,FALSE),"")</f>
        <v>I, 346, Schumann 1539</v>
      </c>
      <c r="I7" s="9" t="s">
        <v>547</v>
      </c>
      <c r="L7" s="9" t="s">
        <v>540</v>
      </c>
      <c r="Q7" s="21" t="str">
        <f t="shared" si="2"/>
        <v>Hassler, Hans Leo</v>
      </c>
      <c r="R7" s="21" t="str">
        <f t="shared" si="3"/>
        <v>Kirchengesänge: Psalmen und geistliche Lieder auff die gemeinen Melodeyen mit vier Stimmen simpliciter gesetzet</v>
      </c>
      <c r="S7" s="21" t="str">
        <f t="shared" si="4"/>
        <v>Nürnberg</v>
      </c>
      <c r="T7" s="21">
        <f t="shared" si="5"/>
        <v>1608</v>
      </c>
    </row>
    <row r="8" spans="1:25" x14ac:dyDescent="0.25">
      <c r="A8" t="str">
        <f t="shared" si="0"/>
        <v>HA1608-007</v>
      </c>
      <c r="D8" t="str">
        <f t="shared" si="1"/>
        <v>HA1608</v>
      </c>
      <c r="E8" s="9">
        <v>7</v>
      </c>
      <c r="H8" t="str">
        <f>_xlfn.IFNA(VLOOKUP(G8,Tabelle10[[SID]:[Zahn]],3,FALSE),"")</f>
        <v/>
      </c>
      <c r="I8" s="9" t="s">
        <v>548</v>
      </c>
      <c r="L8" s="9" t="s">
        <v>540</v>
      </c>
      <c r="Q8" s="21" t="str">
        <f t="shared" si="2"/>
        <v>Hassler, Hans Leo</v>
      </c>
      <c r="R8" s="21" t="str">
        <f t="shared" si="3"/>
        <v>Kirchengesänge: Psalmen und geistliche Lieder auff die gemeinen Melodeyen mit vier Stimmen simpliciter gesetzet</v>
      </c>
      <c r="S8" s="21" t="str">
        <f t="shared" si="4"/>
        <v>Nürnberg</v>
      </c>
      <c r="T8" s="21">
        <f t="shared" si="5"/>
        <v>1608</v>
      </c>
    </row>
    <row r="9" spans="1:25" x14ac:dyDescent="0.25">
      <c r="A9" t="str">
        <f t="shared" si="0"/>
        <v>HA1608-008</v>
      </c>
      <c r="D9" t="str">
        <f t="shared" si="1"/>
        <v>HA1608</v>
      </c>
      <c r="E9" s="9">
        <v>8</v>
      </c>
      <c r="H9" t="str">
        <f>_xlfn.IFNA(VLOOKUP(G9,Tabelle10[[SID]:[Zahn]],3,FALSE),"")</f>
        <v/>
      </c>
      <c r="I9" s="9" t="s">
        <v>549</v>
      </c>
      <c r="L9" s="9" t="s">
        <v>540</v>
      </c>
      <c r="Q9" s="21" t="str">
        <f t="shared" si="2"/>
        <v>Hassler, Hans Leo</v>
      </c>
      <c r="R9" s="21" t="str">
        <f t="shared" si="3"/>
        <v>Kirchengesänge: Psalmen und geistliche Lieder auff die gemeinen Melodeyen mit vier Stimmen simpliciter gesetzet</v>
      </c>
      <c r="S9" s="21" t="str">
        <f t="shared" si="4"/>
        <v>Nürnberg</v>
      </c>
      <c r="T9" s="21">
        <f t="shared" si="5"/>
        <v>1608</v>
      </c>
    </row>
    <row r="10" spans="1:25" x14ac:dyDescent="0.25">
      <c r="A10" t="str">
        <f t="shared" si="0"/>
        <v>HA1608-009</v>
      </c>
      <c r="D10" t="str">
        <f t="shared" si="1"/>
        <v>HA1608</v>
      </c>
      <c r="E10" s="9">
        <v>9</v>
      </c>
      <c r="G10" s="9" t="s">
        <v>45</v>
      </c>
      <c r="H10" t="str">
        <f>_xlfn.IFNA(VLOOKUP(G10,Tabelle10[[SID]:[Zahn]],3,FALSE),"")</f>
        <v>III, 4457, Schumann 1539</v>
      </c>
      <c r="I10" s="9" t="s">
        <v>550</v>
      </c>
      <c r="L10" s="9" t="s">
        <v>540</v>
      </c>
      <c r="Q10" s="21" t="str">
        <f t="shared" si="2"/>
        <v>Hassler, Hans Leo</v>
      </c>
      <c r="R10" s="21" t="str">
        <f t="shared" si="3"/>
        <v>Kirchengesänge: Psalmen und geistliche Lieder auff die gemeinen Melodeyen mit vier Stimmen simpliciter gesetzet</v>
      </c>
      <c r="S10" s="21" t="str">
        <f t="shared" si="4"/>
        <v>Nürnberg</v>
      </c>
      <c r="T10" s="21">
        <f t="shared" si="5"/>
        <v>1608</v>
      </c>
    </row>
    <row r="11" spans="1:25" x14ac:dyDescent="0.25">
      <c r="A11" t="str">
        <f t="shared" si="0"/>
        <v>HA1608-010</v>
      </c>
      <c r="D11" t="str">
        <f t="shared" si="1"/>
        <v>HA1608</v>
      </c>
      <c r="E11" s="9">
        <v>10</v>
      </c>
      <c r="G11" s="9" t="s">
        <v>257</v>
      </c>
      <c r="H11" t="str">
        <f>_xlfn.IFNA(VLOOKUP(G11,Tabelle10[[SID]:[Zahn]],3,FALSE),"")</f>
        <v>III, 5264b, Magdeburg 1571</v>
      </c>
      <c r="I11" s="9" t="s">
        <v>551</v>
      </c>
      <c r="L11" s="9" t="s">
        <v>540</v>
      </c>
      <c r="Q11" s="21" t="str">
        <f t="shared" si="2"/>
        <v>Hassler, Hans Leo</v>
      </c>
      <c r="R11" s="21" t="str">
        <f t="shared" si="3"/>
        <v>Kirchengesänge: Psalmen und geistliche Lieder auff die gemeinen Melodeyen mit vier Stimmen simpliciter gesetzet</v>
      </c>
      <c r="S11" s="21" t="str">
        <f t="shared" si="4"/>
        <v>Nürnberg</v>
      </c>
      <c r="T11" s="21">
        <f t="shared" si="5"/>
        <v>1608</v>
      </c>
      <c r="V11" s="9" t="s">
        <v>552</v>
      </c>
    </row>
    <row r="12" spans="1:25" x14ac:dyDescent="0.25">
      <c r="A12" t="str">
        <f t="shared" si="0"/>
        <v>HA1608-011</v>
      </c>
      <c r="D12" t="str">
        <f t="shared" si="1"/>
        <v>HA1608</v>
      </c>
      <c r="E12" s="9">
        <v>11</v>
      </c>
      <c r="H12" t="str">
        <f>_xlfn.IFNA(VLOOKUP(G12,Tabelle10[[SID]:[Zahn]],3,FALSE),"")</f>
        <v/>
      </c>
      <c r="I12" s="9" t="s">
        <v>553</v>
      </c>
      <c r="L12" s="9" t="s">
        <v>540</v>
      </c>
      <c r="Q12" s="21" t="str">
        <f t="shared" si="2"/>
        <v>Hassler, Hans Leo</v>
      </c>
      <c r="R12" s="21" t="str">
        <f t="shared" si="3"/>
        <v>Kirchengesänge: Psalmen und geistliche Lieder auff die gemeinen Melodeyen mit vier Stimmen simpliciter gesetzet</v>
      </c>
      <c r="S12" s="21" t="str">
        <f t="shared" si="4"/>
        <v>Nürnberg</v>
      </c>
      <c r="T12" s="21">
        <f t="shared" si="5"/>
        <v>1608</v>
      </c>
    </row>
    <row r="13" spans="1:25" x14ac:dyDescent="0.25">
      <c r="A13" t="str">
        <f t="shared" si="0"/>
        <v>HA1608-012</v>
      </c>
      <c r="D13" t="str">
        <f t="shared" si="1"/>
        <v>HA1608</v>
      </c>
      <c r="E13" s="9">
        <v>12</v>
      </c>
      <c r="G13" s="9" t="s">
        <v>77</v>
      </c>
      <c r="H13" t="str">
        <f>_xlfn.IFNA(VLOOKUP(G13,Tabelle10[[SID]:[Zahn]],3,FALSE),"")</f>
        <v>IV, 6283b, Calvisius 1598</v>
      </c>
      <c r="I13" s="9" t="s">
        <v>554</v>
      </c>
      <c r="L13" s="9" t="s">
        <v>540</v>
      </c>
      <c r="Q13" s="21" t="str">
        <f t="shared" si="2"/>
        <v>Hassler, Hans Leo</v>
      </c>
      <c r="R13" s="21" t="str">
        <f t="shared" si="3"/>
        <v>Kirchengesänge: Psalmen und geistliche Lieder auff die gemeinen Melodeyen mit vier Stimmen simpliciter gesetzet</v>
      </c>
      <c r="S13" s="21" t="str">
        <f t="shared" si="4"/>
        <v>Nürnberg</v>
      </c>
      <c r="T13" s="21">
        <f t="shared" si="5"/>
        <v>1608</v>
      </c>
    </row>
    <row r="14" spans="1:25" x14ac:dyDescent="0.25">
      <c r="A14" t="str">
        <f t="shared" si="0"/>
        <v>HA1608-013</v>
      </c>
      <c r="D14" t="str">
        <f t="shared" si="1"/>
        <v>HA1608</v>
      </c>
      <c r="E14" s="9">
        <v>13</v>
      </c>
      <c r="H14" t="str">
        <f>_xlfn.IFNA(VLOOKUP(G14,Tabelle10[[SID]:[Zahn]],3,FALSE),"")</f>
        <v/>
      </c>
      <c r="I14" s="9" t="s">
        <v>555</v>
      </c>
      <c r="L14" s="9" t="s">
        <v>540</v>
      </c>
      <c r="Q14" s="21" t="str">
        <f t="shared" si="2"/>
        <v>Hassler, Hans Leo</v>
      </c>
      <c r="R14" s="21" t="str">
        <f t="shared" si="3"/>
        <v>Kirchengesänge: Psalmen und geistliche Lieder auff die gemeinen Melodeyen mit vier Stimmen simpliciter gesetzet</v>
      </c>
      <c r="S14" s="21" t="str">
        <f t="shared" si="4"/>
        <v>Nürnberg</v>
      </c>
      <c r="T14" s="21">
        <f t="shared" si="5"/>
        <v>1608</v>
      </c>
    </row>
    <row r="15" spans="1:25" x14ac:dyDescent="0.25">
      <c r="A15" t="str">
        <f t="shared" si="0"/>
        <v>HA1608-014</v>
      </c>
      <c r="D15" t="str">
        <f t="shared" si="1"/>
        <v>HA1608</v>
      </c>
      <c r="E15" s="9">
        <v>14</v>
      </c>
      <c r="H15" t="str">
        <f>_xlfn.IFNA(VLOOKUP(G15,Tabelle10[[SID]:[Zahn]],3,FALSE),"")</f>
        <v/>
      </c>
      <c r="I15" s="9" t="s">
        <v>556</v>
      </c>
      <c r="L15" s="9" t="s">
        <v>540</v>
      </c>
      <c r="Q15" s="21" t="str">
        <f t="shared" si="2"/>
        <v>Hassler, Hans Leo</v>
      </c>
      <c r="R15" s="21" t="str">
        <f t="shared" si="3"/>
        <v>Kirchengesänge: Psalmen und geistliche Lieder auff die gemeinen Melodeyen mit vier Stimmen simpliciter gesetzet</v>
      </c>
      <c r="S15" s="21" t="str">
        <f t="shared" si="4"/>
        <v>Nürnberg</v>
      </c>
      <c r="T15" s="21">
        <f t="shared" si="5"/>
        <v>1608</v>
      </c>
    </row>
    <row r="16" spans="1:25" x14ac:dyDescent="0.25">
      <c r="A16" t="str">
        <f t="shared" si="0"/>
        <v>HA1608-015</v>
      </c>
      <c r="D16" t="str">
        <f t="shared" si="1"/>
        <v>HA1608</v>
      </c>
      <c r="E16" s="9">
        <v>15</v>
      </c>
      <c r="H16" t="str">
        <f>_xlfn.IFNA(VLOOKUP(G16,Tabelle10[[SID]:[Zahn]],3,FALSE),"")</f>
        <v/>
      </c>
      <c r="I16" s="9" t="s">
        <v>66</v>
      </c>
      <c r="L16" s="9" t="s">
        <v>540</v>
      </c>
      <c r="Q16" s="21" t="str">
        <f t="shared" si="2"/>
        <v>Hassler, Hans Leo</v>
      </c>
      <c r="R16" s="21" t="str">
        <f t="shared" si="3"/>
        <v>Kirchengesänge: Psalmen und geistliche Lieder auff die gemeinen Melodeyen mit vier Stimmen simpliciter gesetzet</v>
      </c>
      <c r="S16" s="21" t="str">
        <f t="shared" si="4"/>
        <v>Nürnberg</v>
      </c>
      <c r="T16" s="21">
        <f t="shared" si="5"/>
        <v>1608</v>
      </c>
    </row>
    <row r="17" spans="1:20" x14ac:dyDescent="0.25">
      <c r="A17" t="str">
        <f t="shared" si="0"/>
        <v>HA1608-016</v>
      </c>
      <c r="D17" t="str">
        <f t="shared" si="1"/>
        <v>HA1608</v>
      </c>
      <c r="E17" s="9">
        <v>16</v>
      </c>
      <c r="H17" t="str">
        <f>_xlfn.IFNA(VLOOKUP(G17,Tabelle10[[SID]:[Zahn]],3,FALSE),"")</f>
        <v/>
      </c>
      <c r="I17" s="9" t="s">
        <v>557</v>
      </c>
      <c r="L17" s="9" t="s">
        <v>540</v>
      </c>
      <c r="Q17" s="21" t="str">
        <f t="shared" si="2"/>
        <v>Hassler, Hans Leo</v>
      </c>
      <c r="R17" s="21" t="str">
        <f t="shared" si="3"/>
        <v>Kirchengesänge: Psalmen und geistliche Lieder auff die gemeinen Melodeyen mit vier Stimmen simpliciter gesetzet</v>
      </c>
      <c r="S17" s="21" t="str">
        <f t="shared" si="4"/>
        <v>Nürnberg</v>
      </c>
      <c r="T17" s="21">
        <f t="shared" si="5"/>
        <v>1608</v>
      </c>
    </row>
    <row r="18" spans="1:20" x14ac:dyDescent="0.25">
      <c r="A18" t="str">
        <f t="shared" si="0"/>
        <v>HA1608-017</v>
      </c>
      <c r="D18" t="str">
        <f t="shared" si="1"/>
        <v>HA1608</v>
      </c>
      <c r="E18" s="9">
        <v>17</v>
      </c>
      <c r="G18" s="9" t="s">
        <v>68</v>
      </c>
      <c r="H18" t="str">
        <f>_xlfn.IFNA(VLOOKUP(G18,Tabelle10[[SID]:[Zahn]],3,FALSE),"")</f>
        <v>IV, 7012a, Walter 1524</v>
      </c>
      <c r="I18" s="9" t="s">
        <v>558</v>
      </c>
      <c r="L18" s="9" t="s">
        <v>540</v>
      </c>
      <c r="Q18" s="21" t="str">
        <f t="shared" si="2"/>
        <v>Hassler, Hans Leo</v>
      </c>
      <c r="R18" s="21" t="str">
        <f t="shared" si="3"/>
        <v>Kirchengesänge: Psalmen und geistliche Lieder auff die gemeinen Melodeyen mit vier Stimmen simpliciter gesetzet</v>
      </c>
      <c r="S18" s="21" t="str">
        <f t="shared" si="4"/>
        <v>Nürnberg</v>
      </c>
      <c r="T18" s="21">
        <f t="shared" si="5"/>
        <v>1608</v>
      </c>
    </row>
    <row r="19" spans="1:20" x14ac:dyDescent="0.25">
      <c r="A19" t="str">
        <f t="shared" si="0"/>
        <v>HA1608-018</v>
      </c>
      <c r="D19" t="str">
        <f t="shared" si="1"/>
        <v>HA1608</v>
      </c>
      <c r="E19" s="9">
        <v>18</v>
      </c>
      <c r="G19" s="9" t="s">
        <v>169</v>
      </c>
      <c r="H19" t="str">
        <f>_xlfn.IFNA(VLOOKUP(G19,Tabelle10[[SID]:[Zahn]],3,FALSE),"")</f>
        <v>I, 1978, Klug 1535</v>
      </c>
      <c r="I19" s="9" t="s">
        <v>559</v>
      </c>
      <c r="L19" s="9" t="s">
        <v>540</v>
      </c>
      <c r="Q19" s="21" t="str">
        <f t="shared" si="2"/>
        <v>Hassler, Hans Leo</v>
      </c>
      <c r="R19" s="21" t="str">
        <f t="shared" si="3"/>
        <v>Kirchengesänge: Psalmen und geistliche Lieder auff die gemeinen Melodeyen mit vier Stimmen simpliciter gesetzet</v>
      </c>
      <c r="S19" s="21" t="str">
        <f t="shared" si="4"/>
        <v>Nürnberg</v>
      </c>
      <c r="T19" s="21">
        <f t="shared" si="5"/>
        <v>1608</v>
      </c>
    </row>
    <row r="20" spans="1:20" x14ac:dyDescent="0.25">
      <c r="A20" t="str">
        <f t="shared" si="0"/>
        <v>HA1608-019</v>
      </c>
      <c r="D20" t="str">
        <f t="shared" si="1"/>
        <v>HA1608</v>
      </c>
      <c r="E20" s="9">
        <v>19</v>
      </c>
      <c r="G20" s="9" t="s">
        <v>62</v>
      </c>
      <c r="H20" t="str">
        <f>_xlfn.IFNA(VLOOKUP(G20,Tabelle10[[SID]:[Zahn]],3,FALSE),"")</f>
        <v>V, 8586, Spangenberg 1545</v>
      </c>
      <c r="I20" s="9" t="s">
        <v>63</v>
      </c>
      <c r="L20" s="9" t="s">
        <v>540</v>
      </c>
      <c r="Q20" s="21" t="str">
        <f t="shared" si="2"/>
        <v>Hassler, Hans Leo</v>
      </c>
      <c r="R20" s="21" t="str">
        <f t="shared" si="3"/>
        <v>Kirchengesänge: Psalmen und geistliche Lieder auff die gemeinen Melodeyen mit vier Stimmen simpliciter gesetzet</v>
      </c>
      <c r="S20" s="21" t="str">
        <f t="shared" si="4"/>
        <v>Nürnberg</v>
      </c>
      <c r="T20" s="21">
        <f t="shared" si="5"/>
        <v>1608</v>
      </c>
    </row>
    <row r="21" spans="1:20" x14ac:dyDescent="0.25">
      <c r="A21" t="str">
        <f t="shared" si="0"/>
        <v>HA1608-020</v>
      </c>
      <c r="D21" t="str">
        <f t="shared" si="1"/>
        <v>HA1608</v>
      </c>
      <c r="E21" s="9">
        <v>20</v>
      </c>
      <c r="G21" s="9" t="s">
        <v>195</v>
      </c>
      <c r="H21" t="str">
        <f>_xlfn.IFNA(VLOOKUP(G21,Tabelle10[[SID]:[Zahn]],3,FALSE),"")</f>
        <v>I, 2029a, Walter 1524</v>
      </c>
      <c r="I21" s="9" t="s">
        <v>560</v>
      </c>
      <c r="L21" s="9" t="s">
        <v>540</v>
      </c>
      <c r="Q21" s="21" t="str">
        <f t="shared" si="2"/>
        <v>Hassler, Hans Leo</v>
      </c>
      <c r="R21" s="21" t="str">
        <f t="shared" si="3"/>
        <v>Kirchengesänge: Psalmen und geistliche Lieder auff die gemeinen Melodeyen mit vier Stimmen simpliciter gesetzet</v>
      </c>
      <c r="S21" s="21" t="str">
        <f t="shared" si="4"/>
        <v>Nürnberg</v>
      </c>
      <c r="T21" s="21">
        <f t="shared" si="5"/>
        <v>1608</v>
      </c>
    </row>
    <row r="22" spans="1:20" x14ac:dyDescent="0.25">
      <c r="A22" t="str">
        <f t="shared" si="0"/>
        <v>HA1608-021</v>
      </c>
      <c r="D22" t="str">
        <f t="shared" si="1"/>
        <v>HA1608</v>
      </c>
      <c r="E22" s="9">
        <v>21</v>
      </c>
      <c r="G22" s="9" t="s">
        <v>172</v>
      </c>
      <c r="H22" t="str">
        <f>_xlfn.IFNA(VLOOKUP(G22,Tabelle10[[SID]:[Zahn]],3,FALSE),"")</f>
        <v>IV, 7445, Erf. Enchiridion 1524</v>
      </c>
      <c r="I22" s="9" t="s">
        <v>561</v>
      </c>
      <c r="L22" s="9" t="s">
        <v>540</v>
      </c>
      <c r="Q22" s="21" t="str">
        <f t="shared" si="2"/>
        <v>Hassler, Hans Leo</v>
      </c>
      <c r="R22" s="21" t="str">
        <f t="shared" si="3"/>
        <v>Kirchengesänge: Psalmen und geistliche Lieder auff die gemeinen Melodeyen mit vier Stimmen simpliciter gesetzet</v>
      </c>
      <c r="S22" s="21" t="str">
        <f t="shared" si="4"/>
        <v>Nürnberg</v>
      </c>
      <c r="T22" s="21">
        <f t="shared" si="5"/>
        <v>1608</v>
      </c>
    </row>
    <row r="23" spans="1:20" x14ac:dyDescent="0.25">
      <c r="A23" t="str">
        <f t="shared" si="0"/>
        <v>HA1608-022</v>
      </c>
      <c r="D23" t="str">
        <f t="shared" si="1"/>
        <v>HA1608</v>
      </c>
      <c r="E23" s="9">
        <v>22</v>
      </c>
      <c r="G23" s="9" t="s">
        <v>130</v>
      </c>
      <c r="H23" t="str">
        <f>_xlfn.IFNA(VLOOKUP(G23,Tabelle10[[SID]:[Zahn]],3,FALSE),"")</f>
        <v>V, 8507, Walter 1524</v>
      </c>
      <c r="I23" s="9" t="s">
        <v>562</v>
      </c>
      <c r="L23" s="9" t="s">
        <v>540</v>
      </c>
      <c r="Q23" s="21" t="str">
        <f t="shared" si="2"/>
        <v>Hassler, Hans Leo</v>
      </c>
      <c r="R23" s="21" t="str">
        <f t="shared" si="3"/>
        <v>Kirchengesänge: Psalmen und geistliche Lieder auff die gemeinen Melodeyen mit vier Stimmen simpliciter gesetzet</v>
      </c>
      <c r="S23" s="21" t="str">
        <f t="shared" si="4"/>
        <v>Nürnberg</v>
      </c>
      <c r="T23" s="21">
        <f t="shared" si="5"/>
        <v>1608</v>
      </c>
    </row>
    <row r="24" spans="1:20" x14ac:dyDescent="0.25">
      <c r="A24" t="str">
        <f t="shared" si="0"/>
        <v>HA1608-023</v>
      </c>
      <c r="D24" t="str">
        <f t="shared" si="1"/>
        <v>HA1608</v>
      </c>
      <c r="E24" s="9">
        <v>23</v>
      </c>
      <c r="G24" s="9" t="s">
        <v>71</v>
      </c>
      <c r="H24" t="str">
        <f>_xlfn.IFNA(VLOOKUP(G24,Tabelle10[[SID]:[Zahn]],3,FALSE),"")</f>
        <v>IV, 7246, Walter 1524</v>
      </c>
      <c r="I24" s="9" t="s">
        <v>563</v>
      </c>
      <c r="L24" s="9" t="s">
        <v>540</v>
      </c>
      <c r="Q24" s="21" t="str">
        <f t="shared" si="2"/>
        <v>Hassler, Hans Leo</v>
      </c>
      <c r="R24" s="21" t="str">
        <f t="shared" si="3"/>
        <v>Kirchengesänge: Psalmen und geistliche Lieder auff die gemeinen Melodeyen mit vier Stimmen simpliciter gesetzet</v>
      </c>
      <c r="S24" s="21" t="str">
        <f t="shared" si="4"/>
        <v>Nürnberg</v>
      </c>
      <c r="T24" s="21">
        <f t="shared" si="5"/>
        <v>1608</v>
      </c>
    </row>
    <row r="25" spans="1:20" x14ac:dyDescent="0.25">
      <c r="A25" t="str">
        <f t="shared" si="0"/>
        <v>HA1608-024</v>
      </c>
      <c r="D25" t="str">
        <f t="shared" si="1"/>
        <v>HA1608</v>
      </c>
      <c r="E25" s="9">
        <v>24</v>
      </c>
      <c r="G25" s="9" t="s">
        <v>294</v>
      </c>
      <c r="H25" t="str">
        <f>_xlfn.IFNA(VLOOKUP(G25,Tabelle10[[SID]:[Zahn]],3,FALSE),"")</f>
        <v>IV, 7971, Walter 1524</v>
      </c>
      <c r="I25" s="9" t="s">
        <v>564</v>
      </c>
      <c r="L25" s="9" t="s">
        <v>540</v>
      </c>
      <c r="Q25" s="21" t="str">
        <f t="shared" si="2"/>
        <v>Hassler, Hans Leo</v>
      </c>
      <c r="R25" s="21" t="str">
        <f t="shared" si="3"/>
        <v>Kirchengesänge: Psalmen und geistliche Lieder auff die gemeinen Melodeyen mit vier Stimmen simpliciter gesetzet</v>
      </c>
      <c r="S25" s="21" t="str">
        <f t="shared" si="4"/>
        <v>Nürnberg</v>
      </c>
      <c r="T25" s="21">
        <f t="shared" si="5"/>
        <v>1608</v>
      </c>
    </row>
    <row r="26" spans="1:20" x14ac:dyDescent="0.25">
      <c r="A26" t="str">
        <f t="shared" si="0"/>
        <v>HA1608-025</v>
      </c>
      <c r="D26" t="str">
        <f t="shared" si="1"/>
        <v>HA1608</v>
      </c>
      <c r="E26" s="9">
        <v>25</v>
      </c>
      <c r="G26" s="9" t="s">
        <v>248</v>
      </c>
      <c r="H26" t="str">
        <f>_xlfn.IFNA(VLOOKUP(G26,Tabelle10[[SID]:[Zahn]],3,FALSE),"")</f>
        <v>II, 2561, Leipzig 1539</v>
      </c>
      <c r="I26" s="9" t="s">
        <v>249</v>
      </c>
      <c r="L26" s="9" t="s">
        <v>540</v>
      </c>
      <c r="Q26" s="21" t="str">
        <f t="shared" si="2"/>
        <v>Hassler, Hans Leo</v>
      </c>
      <c r="R26" s="21" t="str">
        <f t="shared" si="3"/>
        <v>Kirchengesänge: Psalmen und geistliche Lieder auff die gemeinen Melodeyen mit vier Stimmen simpliciter gesetzet</v>
      </c>
      <c r="S26" s="21" t="str">
        <f t="shared" si="4"/>
        <v>Nürnberg</v>
      </c>
      <c r="T26" s="21">
        <f t="shared" si="5"/>
        <v>1608</v>
      </c>
    </row>
    <row r="27" spans="1:20" x14ac:dyDescent="0.25">
      <c r="A27" t="str">
        <f t="shared" si="0"/>
        <v>HA1608-026</v>
      </c>
      <c r="D27" t="str">
        <f t="shared" si="1"/>
        <v>HA1608</v>
      </c>
      <c r="E27" s="9">
        <v>26</v>
      </c>
      <c r="G27" s="9" t="s">
        <v>83</v>
      </c>
      <c r="H27" t="str">
        <f>_xlfn.IFNA(VLOOKUP(G27,Tabelle10[[SID]:[Zahn]],3,FALSE),"")</f>
        <v>I, 1951, Erf. Enchiridion 1524</v>
      </c>
      <c r="I27" s="9" t="s">
        <v>565</v>
      </c>
      <c r="L27" s="9" t="s">
        <v>540</v>
      </c>
      <c r="Q27" s="21" t="str">
        <f t="shared" si="2"/>
        <v>Hassler, Hans Leo</v>
      </c>
      <c r="R27" s="21" t="str">
        <f t="shared" si="3"/>
        <v>Kirchengesänge: Psalmen und geistliche Lieder auff die gemeinen Melodeyen mit vier Stimmen simpliciter gesetzet</v>
      </c>
      <c r="S27" s="21" t="str">
        <f t="shared" si="4"/>
        <v>Nürnberg</v>
      </c>
      <c r="T27" s="21">
        <f t="shared" si="5"/>
        <v>1608</v>
      </c>
    </row>
    <row r="28" spans="1:20" x14ac:dyDescent="0.25">
      <c r="A28" t="str">
        <f t="shared" si="0"/>
        <v>HA1608-027</v>
      </c>
      <c r="D28" t="str">
        <f t="shared" si="1"/>
        <v>HA1608</v>
      </c>
      <c r="E28" s="9">
        <v>27</v>
      </c>
      <c r="H28" t="str">
        <f>_xlfn.IFNA(VLOOKUP(G28,Tabelle10[[SID]:[Zahn]],3,FALSE),"")</f>
        <v/>
      </c>
      <c r="I28" s="9" t="s">
        <v>566</v>
      </c>
      <c r="L28" s="9" t="s">
        <v>540</v>
      </c>
      <c r="Q28" s="21" t="str">
        <f t="shared" si="2"/>
        <v>Hassler, Hans Leo</v>
      </c>
      <c r="R28" s="21" t="str">
        <f t="shared" si="3"/>
        <v>Kirchengesänge: Psalmen und geistliche Lieder auff die gemeinen Melodeyen mit vier Stimmen simpliciter gesetzet</v>
      </c>
      <c r="S28" s="21" t="str">
        <f t="shared" si="4"/>
        <v>Nürnberg</v>
      </c>
      <c r="T28" s="21">
        <f t="shared" si="5"/>
        <v>1608</v>
      </c>
    </row>
    <row r="29" spans="1:20" x14ac:dyDescent="0.25">
      <c r="A29" t="str">
        <f t="shared" si="0"/>
        <v>HA1608-028</v>
      </c>
      <c r="D29" t="str">
        <f t="shared" si="1"/>
        <v>HA1608</v>
      </c>
      <c r="E29" s="9">
        <v>28</v>
      </c>
      <c r="H29" t="str">
        <f>_xlfn.IFNA(VLOOKUP(G29,Tabelle10[[SID]:[Zahn]],3,FALSE),"")</f>
        <v/>
      </c>
      <c r="I29" s="9" t="s">
        <v>559</v>
      </c>
      <c r="L29" s="9" t="s">
        <v>540</v>
      </c>
      <c r="Q29" s="21" t="str">
        <f t="shared" si="2"/>
        <v>Hassler, Hans Leo</v>
      </c>
      <c r="R29" s="21" t="str">
        <f t="shared" si="3"/>
        <v>Kirchengesänge: Psalmen und geistliche Lieder auff die gemeinen Melodeyen mit vier Stimmen simpliciter gesetzet</v>
      </c>
      <c r="S29" s="21" t="str">
        <f t="shared" si="4"/>
        <v>Nürnberg</v>
      </c>
      <c r="T29" s="21">
        <f t="shared" si="5"/>
        <v>1608</v>
      </c>
    </row>
    <row r="30" spans="1:20" x14ac:dyDescent="0.25">
      <c r="A30" t="str">
        <f t="shared" si="0"/>
        <v>HA1608-029</v>
      </c>
      <c r="D30" t="str">
        <f t="shared" si="1"/>
        <v>HA1608</v>
      </c>
      <c r="E30" s="9">
        <v>29</v>
      </c>
      <c r="G30" s="9" t="s">
        <v>39</v>
      </c>
      <c r="H30" t="str">
        <f>_xlfn.IFNA(VLOOKUP(G30,Tabelle10[[SID]:[Zahn]],3,FALSE),"")</f>
        <v>III, 4431, Erf. Enchiridion 1524</v>
      </c>
      <c r="I30" s="9" t="s">
        <v>567</v>
      </c>
      <c r="L30" s="9" t="s">
        <v>540</v>
      </c>
      <c r="Q30" s="21" t="str">
        <f t="shared" si="2"/>
        <v>Hassler, Hans Leo</v>
      </c>
      <c r="R30" s="21" t="str">
        <f t="shared" si="3"/>
        <v>Kirchengesänge: Psalmen und geistliche Lieder auff die gemeinen Melodeyen mit vier Stimmen simpliciter gesetzet</v>
      </c>
      <c r="S30" s="21" t="str">
        <f t="shared" si="4"/>
        <v>Nürnberg</v>
      </c>
      <c r="T30" s="21">
        <f t="shared" si="5"/>
        <v>1608</v>
      </c>
    </row>
    <row r="31" spans="1:20" x14ac:dyDescent="0.25">
      <c r="A31" t="str">
        <f t="shared" si="0"/>
        <v>HA1608-030</v>
      </c>
      <c r="D31" t="str">
        <f t="shared" si="1"/>
        <v>HA1608</v>
      </c>
      <c r="E31" s="9">
        <v>30</v>
      </c>
      <c r="H31" t="str">
        <f>_xlfn.IFNA(VLOOKUP(G31,Tabelle10[[SID]:[Zahn]],3,FALSE),"")</f>
        <v/>
      </c>
      <c r="I31" s="9" t="s">
        <v>568</v>
      </c>
      <c r="L31" s="9" t="s">
        <v>540</v>
      </c>
      <c r="Q31" s="21" t="str">
        <f t="shared" si="2"/>
        <v>Hassler, Hans Leo</v>
      </c>
      <c r="R31" s="21" t="str">
        <f t="shared" si="3"/>
        <v>Kirchengesänge: Psalmen und geistliche Lieder auff die gemeinen Melodeyen mit vier Stimmen simpliciter gesetzet</v>
      </c>
      <c r="S31" s="21" t="str">
        <f t="shared" si="4"/>
        <v>Nürnberg</v>
      </c>
      <c r="T31" s="21">
        <f t="shared" si="5"/>
        <v>1608</v>
      </c>
    </row>
    <row r="32" spans="1:20" x14ac:dyDescent="0.25">
      <c r="A32" t="str">
        <f t="shared" si="0"/>
        <v>HA1608-031</v>
      </c>
      <c r="D32" t="str">
        <f t="shared" si="1"/>
        <v>HA1608</v>
      </c>
      <c r="E32" s="9">
        <v>31</v>
      </c>
      <c r="G32" s="9" t="s">
        <v>118</v>
      </c>
      <c r="H32" t="str">
        <f>_xlfn.IFNA(VLOOKUP(G32,Tabelle10[[SID]:[Zahn]],3,FALSE),"")</f>
        <v>III, 4436, Walter 1524</v>
      </c>
      <c r="I32" s="9" t="s">
        <v>569</v>
      </c>
      <c r="L32" s="9" t="s">
        <v>540</v>
      </c>
      <c r="Q32" s="21" t="str">
        <f t="shared" si="2"/>
        <v>Hassler, Hans Leo</v>
      </c>
      <c r="R32" s="21" t="str">
        <f t="shared" si="3"/>
        <v>Kirchengesänge: Psalmen und geistliche Lieder auff die gemeinen Melodeyen mit vier Stimmen simpliciter gesetzet</v>
      </c>
      <c r="S32" s="21" t="str">
        <f t="shared" si="4"/>
        <v>Nürnberg</v>
      </c>
      <c r="T32" s="21">
        <f t="shared" si="5"/>
        <v>1608</v>
      </c>
    </row>
    <row r="33" spans="1:22" x14ac:dyDescent="0.25">
      <c r="A33" t="str">
        <f t="shared" si="0"/>
        <v>HA1608-032</v>
      </c>
      <c r="D33" t="str">
        <f t="shared" si="1"/>
        <v>HA1608</v>
      </c>
      <c r="E33" s="9">
        <v>32</v>
      </c>
      <c r="H33" t="str">
        <f>_xlfn.IFNA(VLOOKUP(G33,Tabelle10[[SID]:[Zahn]],3,FALSE),"")</f>
        <v/>
      </c>
      <c r="I33" s="9" t="s">
        <v>570</v>
      </c>
      <c r="L33" s="9" t="s">
        <v>540</v>
      </c>
      <c r="Q33" s="21" t="str">
        <f t="shared" si="2"/>
        <v>Hassler, Hans Leo</v>
      </c>
      <c r="R33" s="21" t="str">
        <f t="shared" si="3"/>
        <v>Kirchengesänge: Psalmen und geistliche Lieder auff die gemeinen Melodeyen mit vier Stimmen simpliciter gesetzet</v>
      </c>
      <c r="S33" s="21" t="str">
        <f t="shared" si="4"/>
        <v>Nürnberg</v>
      </c>
      <c r="T33" s="21">
        <f t="shared" si="5"/>
        <v>1608</v>
      </c>
    </row>
    <row r="34" spans="1:22" x14ac:dyDescent="0.25">
      <c r="A34" t="str">
        <f t="shared" si="0"/>
        <v>HA1608-033</v>
      </c>
      <c r="D34" t="str">
        <f t="shared" si="1"/>
        <v>HA1608</v>
      </c>
      <c r="E34" s="9">
        <v>33</v>
      </c>
      <c r="G34" s="9" t="s">
        <v>163</v>
      </c>
      <c r="H34" t="str">
        <f>_xlfn.IFNA(VLOOKUP(G34,Tabelle10[[SID]:[Zahn]],3,FALSE),"")</f>
        <v>II, 2459, Straßburg 1560</v>
      </c>
      <c r="I34" s="9" t="s">
        <v>571</v>
      </c>
      <c r="L34" s="9" t="s">
        <v>540</v>
      </c>
      <c r="Q34" s="21" t="str">
        <f t="shared" si="2"/>
        <v>Hassler, Hans Leo</v>
      </c>
      <c r="R34" s="21" t="str">
        <f t="shared" si="3"/>
        <v>Kirchengesänge: Psalmen und geistliche Lieder auff die gemeinen Melodeyen mit vier Stimmen simpliciter gesetzet</v>
      </c>
      <c r="S34" s="21" t="str">
        <f t="shared" si="4"/>
        <v>Nürnberg</v>
      </c>
      <c r="T34" s="21">
        <f t="shared" si="5"/>
        <v>1608</v>
      </c>
    </row>
    <row r="35" spans="1:22" x14ac:dyDescent="0.25">
      <c r="A35" t="str">
        <f t="shared" si="0"/>
        <v>HA1608-034</v>
      </c>
      <c r="D35" t="str">
        <f t="shared" si="1"/>
        <v>HA1608</v>
      </c>
      <c r="E35" s="9">
        <v>34</v>
      </c>
      <c r="G35" s="9" t="s">
        <v>89</v>
      </c>
      <c r="H35" t="str">
        <f>_xlfn.IFNA(VLOOKUP(G35,Tabelle10[[SID]:[Zahn]],3,FALSE),"")</f>
        <v>IV, 7377d, König 1738</v>
      </c>
      <c r="I35" s="9" t="s">
        <v>572</v>
      </c>
      <c r="L35" s="9" t="s">
        <v>540</v>
      </c>
      <c r="Q35" s="21" t="str">
        <f t="shared" si="2"/>
        <v>Hassler, Hans Leo</v>
      </c>
      <c r="R35" s="21" t="str">
        <f t="shared" si="3"/>
        <v>Kirchengesänge: Psalmen und geistliche Lieder auff die gemeinen Melodeyen mit vier Stimmen simpliciter gesetzet</v>
      </c>
      <c r="S35" s="21" t="str">
        <f t="shared" si="4"/>
        <v>Nürnberg</v>
      </c>
      <c r="T35" s="21">
        <f t="shared" si="5"/>
        <v>1608</v>
      </c>
    </row>
    <row r="36" spans="1:22" x14ac:dyDescent="0.25">
      <c r="A36" t="str">
        <f t="shared" si="0"/>
        <v>HA1608-035</v>
      </c>
      <c r="D36" t="str">
        <f t="shared" si="1"/>
        <v>HA1608</v>
      </c>
      <c r="E36" s="9">
        <v>35</v>
      </c>
      <c r="H36" t="str">
        <f>_xlfn.IFNA(VLOOKUP(G36,Tabelle10[[SID]:[Zahn]],3,FALSE),"")</f>
        <v/>
      </c>
      <c r="I36" s="9" t="s">
        <v>573</v>
      </c>
      <c r="L36" s="9" t="s">
        <v>540</v>
      </c>
      <c r="Q36" s="21" t="str">
        <f t="shared" si="2"/>
        <v>Hassler, Hans Leo</v>
      </c>
      <c r="R36" s="21" t="str">
        <f t="shared" si="3"/>
        <v>Kirchengesänge: Psalmen und geistliche Lieder auff die gemeinen Melodeyen mit vier Stimmen simpliciter gesetzet</v>
      </c>
      <c r="S36" s="21" t="str">
        <f t="shared" si="4"/>
        <v>Nürnberg</v>
      </c>
      <c r="T36" s="21">
        <f t="shared" si="5"/>
        <v>1608</v>
      </c>
    </row>
    <row r="37" spans="1:22" x14ac:dyDescent="0.25">
      <c r="A37" t="str">
        <f t="shared" si="0"/>
        <v>HA1608-036</v>
      </c>
      <c r="D37" t="str">
        <f t="shared" si="1"/>
        <v>HA1608</v>
      </c>
      <c r="E37" s="9">
        <v>36</v>
      </c>
      <c r="G37" s="9" t="s">
        <v>100</v>
      </c>
      <c r="H37" t="str">
        <f>_xlfn.IFNA(VLOOKUP(G37,Tabelle10[[SID]:[Zahn]],3,FALSE),"")</f>
        <v>III, 5851, Walter 1524</v>
      </c>
      <c r="I37" s="9" t="s">
        <v>574</v>
      </c>
      <c r="L37" s="9" t="s">
        <v>540</v>
      </c>
      <c r="Q37" s="21" t="str">
        <f t="shared" si="2"/>
        <v>Hassler, Hans Leo</v>
      </c>
      <c r="R37" s="21" t="str">
        <f t="shared" si="3"/>
        <v>Kirchengesänge: Psalmen und geistliche Lieder auff die gemeinen Melodeyen mit vier Stimmen simpliciter gesetzet</v>
      </c>
      <c r="S37" s="21" t="str">
        <f t="shared" si="4"/>
        <v>Nürnberg</v>
      </c>
      <c r="T37" s="21">
        <f t="shared" si="5"/>
        <v>1608</v>
      </c>
    </row>
    <row r="38" spans="1:22" x14ac:dyDescent="0.25">
      <c r="A38" t="str">
        <f t="shared" si="0"/>
        <v>HA1608-037</v>
      </c>
      <c r="D38" t="str">
        <f t="shared" si="1"/>
        <v>HA1608</v>
      </c>
      <c r="E38" s="9">
        <v>37</v>
      </c>
      <c r="G38" s="9" t="s">
        <v>121</v>
      </c>
      <c r="H38" t="str">
        <f>_xlfn.IFNA(VLOOKUP(G38,Tabelle10[[SID]:[Zahn]],3,FALSE),"")</f>
        <v>IV, 7247, Straßburg 1525</v>
      </c>
      <c r="I38" s="9" t="s">
        <v>575</v>
      </c>
      <c r="L38" s="9" t="s">
        <v>540</v>
      </c>
      <c r="Q38" s="21" t="str">
        <f t="shared" si="2"/>
        <v>Hassler, Hans Leo</v>
      </c>
      <c r="R38" s="21" t="str">
        <f t="shared" si="3"/>
        <v>Kirchengesänge: Psalmen und geistliche Lieder auff die gemeinen Melodeyen mit vier Stimmen simpliciter gesetzet</v>
      </c>
      <c r="S38" s="21" t="str">
        <f t="shared" si="4"/>
        <v>Nürnberg</v>
      </c>
      <c r="T38" s="21">
        <f t="shared" si="5"/>
        <v>1608</v>
      </c>
    </row>
    <row r="39" spans="1:22" x14ac:dyDescent="0.25">
      <c r="A39" t="str">
        <f t="shared" si="0"/>
        <v>HA1608-038</v>
      </c>
      <c r="D39" t="str">
        <f t="shared" si="1"/>
        <v>HA1608</v>
      </c>
      <c r="E39" s="9">
        <v>38</v>
      </c>
      <c r="H39" t="str">
        <f>_xlfn.IFNA(VLOOKUP(G39,Tabelle10[[SID]:[Zahn]],3,FALSE),"")</f>
        <v/>
      </c>
      <c r="I39" s="9" t="s">
        <v>576</v>
      </c>
      <c r="L39" s="9" t="s">
        <v>540</v>
      </c>
      <c r="Q39" s="21" t="str">
        <f t="shared" si="2"/>
        <v>Hassler, Hans Leo</v>
      </c>
      <c r="R39" s="21" t="str">
        <f t="shared" si="3"/>
        <v>Kirchengesänge: Psalmen und geistliche Lieder auff die gemeinen Melodeyen mit vier Stimmen simpliciter gesetzet</v>
      </c>
      <c r="S39" s="21" t="str">
        <f t="shared" si="4"/>
        <v>Nürnberg</v>
      </c>
      <c r="T39" s="21">
        <f t="shared" si="5"/>
        <v>1608</v>
      </c>
    </row>
    <row r="40" spans="1:22" x14ac:dyDescent="0.25">
      <c r="A40" t="str">
        <f t="shared" si="0"/>
        <v>HA1608-039</v>
      </c>
      <c r="D40" t="str">
        <f t="shared" si="1"/>
        <v>HA1608</v>
      </c>
      <c r="E40" s="9">
        <v>39</v>
      </c>
      <c r="G40" s="9" t="s">
        <v>54</v>
      </c>
      <c r="H40" t="str">
        <f>_xlfn.IFNA(VLOOKUP(G40,Tabelle10[[SID]:[Zahn]],3,FALSE),"")</f>
        <v>III, 4438b, Straßburg 1559</v>
      </c>
      <c r="I40" s="9" t="s">
        <v>577</v>
      </c>
      <c r="L40" s="9" t="s">
        <v>540</v>
      </c>
      <c r="Q40" s="21" t="str">
        <f t="shared" si="2"/>
        <v>Hassler, Hans Leo</v>
      </c>
      <c r="R40" s="21" t="str">
        <f t="shared" si="3"/>
        <v>Kirchengesänge: Psalmen und geistliche Lieder auff die gemeinen Melodeyen mit vier Stimmen simpliciter gesetzet</v>
      </c>
      <c r="S40" s="21" t="str">
        <f t="shared" si="4"/>
        <v>Nürnberg</v>
      </c>
      <c r="T40" s="21">
        <f t="shared" si="5"/>
        <v>1608</v>
      </c>
      <c r="V40" s="9" t="s">
        <v>578</v>
      </c>
    </row>
    <row r="41" spans="1:22" x14ac:dyDescent="0.25">
      <c r="A41" t="str">
        <f t="shared" si="0"/>
        <v>HA1608-040</v>
      </c>
      <c r="D41" t="str">
        <f t="shared" si="1"/>
        <v>HA1608</v>
      </c>
      <c r="E41" s="9">
        <v>40</v>
      </c>
      <c r="G41" s="9" t="s">
        <v>210</v>
      </c>
      <c r="H41" t="str">
        <f>_xlfn.IFNA(VLOOKUP(G41,Tabelle10[[SID]:[Zahn]],3,FALSE),"")</f>
        <v>V, 8244, Kugelmann 1540</v>
      </c>
      <c r="I41" s="9" t="s">
        <v>211</v>
      </c>
      <c r="L41" s="9" t="s">
        <v>540</v>
      </c>
      <c r="Q41" s="21" t="str">
        <f t="shared" si="2"/>
        <v>Hassler, Hans Leo</v>
      </c>
      <c r="R41" s="21" t="str">
        <f t="shared" si="3"/>
        <v>Kirchengesänge: Psalmen und geistliche Lieder auff die gemeinen Melodeyen mit vier Stimmen simpliciter gesetzet</v>
      </c>
      <c r="S41" s="21" t="str">
        <f t="shared" si="4"/>
        <v>Nürnberg</v>
      </c>
      <c r="T41" s="21">
        <f t="shared" si="5"/>
        <v>1608</v>
      </c>
    </row>
    <row r="42" spans="1:22" x14ac:dyDescent="0.25">
      <c r="A42" t="str">
        <f t="shared" si="0"/>
        <v>HA1608-041</v>
      </c>
      <c r="D42" t="str">
        <f t="shared" si="1"/>
        <v>HA1608</v>
      </c>
      <c r="E42" s="9">
        <v>41</v>
      </c>
      <c r="H42" t="str">
        <f>_xlfn.IFNA(VLOOKUP(G42,Tabelle10[[SID]:[Zahn]],3,FALSE),"")</f>
        <v/>
      </c>
      <c r="I42" s="9" t="s">
        <v>579</v>
      </c>
      <c r="L42" s="9" t="s">
        <v>540</v>
      </c>
      <c r="Q42" s="21" t="str">
        <f t="shared" si="2"/>
        <v>Hassler, Hans Leo</v>
      </c>
      <c r="R42" s="21" t="str">
        <f t="shared" si="3"/>
        <v>Kirchengesänge: Psalmen und geistliche Lieder auff die gemeinen Melodeyen mit vier Stimmen simpliciter gesetzet</v>
      </c>
      <c r="S42" s="21" t="str">
        <f t="shared" si="4"/>
        <v>Nürnberg</v>
      </c>
      <c r="T42" s="21">
        <f t="shared" si="5"/>
        <v>1608</v>
      </c>
    </row>
    <row r="43" spans="1:22" x14ac:dyDescent="0.25">
      <c r="A43" t="str">
        <f t="shared" si="0"/>
        <v>HA1608-042</v>
      </c>
      <c r="D43" t="str">
        <f t="shared" si="1"/>
        <v>HA1608</v>
      </c>
      <c r="E43" s="9">
        <v>42</v>
      </c>
      <c r="H43" t="str">
        <f>_xlfn.IFNA(VLOOKUP(G43,Tabelle10[[SID]:[Zahn]],3,FALSE),"")</f>
        <v/>
      </c>
      <c r="I43" s="9" t="s">
        <v>580</v>
      </c>
      <c r="L43" s="9" t="s">
        <v>540</v>
      </c>
      <c r="Q43" s="21" t="str">
        <f t="shared" si="2"/>
        <v>Hassler, Hans Leo</v>
      </c>
      <c r="R43" s="21" t="str">
        <f t="shared" si="3"/>
        <v>Kirchengesänge: Psalmen und geistliche Lieder auff die gemeinen Melodeyen mit vier Stimmen simpliciter gesetzet</v>
      </c>
      <c r="S43" s="21" t="str">
        <f t="shared" si="4"/>
        <v>Nürnberg</v>
      </c>
      <c r="T43" s="21">
        <f t="shared" si="5"/>
        <v>1608</v>
      </c>
    </row>
    <row r="44" spans="1:22" x14ac:dyDescent="0.25">
      <c r="A44" t="str">
        <f t="shared" si="0"/>
        <v>HA1608-043</v>
      </c>
      <c r="D44" t="str">
        <f t="shared" si="1"/>
        <v>HA1608</v>
      </c>
      <c r="E44" s="9">
        <v>43</v>
      </c>
      <c r="G44" s="9" t="s">
        <v>297</v>
      </c>
      <c r="H44" t="str">
        <f>_xlfn.IFNA(VLOOKUP(G44,Tabelle10[[SID]:[Zahn]],3,FALSE),"")</f>
        <v>III, 4441a, Klug 1535</v>
      </c>
      <c r="I44" s="9" t="s">
        <v>581</v>
      </c>
      <c r="L44" s="9" t="s">
        <v>540</v>
      </c>
      <c r="Q44" s="21" t="str">
        <f t="shared" si="2"/>
        <v>Hassler, Hans Leo</v>
      </c>
      <c r="R44" s="21" t="str">
        <f t="shared" si="3"/>
        <v>Kirchengesänge: Psalmen und geistliche Lieder auff die gemeinen Melodeyen mit vier Stimmen simpliciter gesetzet</v>
      </c>
      <c r="S44" s="21" t="str">
        <f t="shared" si="4"/>
        <v>Nürnberg</v>
      </c>
      <c r="T44" s="21">
        <f t="shared" si="5"/>
        <v>1608</v>
      </c>
    </row>
    <row r="45" spans="1:22" x14ac:dyDescent="0.25">
      <c r="A45" t="str">
        <f t="shared" si="0"/>
        <v>HA1608-044</v>
      </c>
      <c r="D45" t="str">
        <f t="shared" si="1"/>
        <v>HA1608</v>
      </c>
      <c r="E45" s="9">
        <v>44</v>
      </c>
      <c r="H45" t="str">
        <f>_xlfn.IFNA(VLOOKUP(G45,Tabelle10[[SID]:[Zahn]],3,FALSE),"")</f>
        <v/>
      </c>
      <c r="I45" s="9" t="s">
        <v>582</v>
      </c>
      <c r="L45" s="9" t="s">
        <v>540</v>
      </c>
      <c r="Q45" s="21" t="str">
        <f t="shared" si="2"/>
        <v>Hassler, Hans Leo</v>
      </c>
      <c r="R45" s="21" t="str">
        <f t="shared" si="3"/>
        <v>Kirchengesänge: Psalmen und geistliche Lieder auff die gemeinen Melodeyen mit vier Stimmen simpliciter gesetzet</v>
      </c>
      <c r="S45" s="21" t="str">
        <f t="shared" si="4"/>
        <v>Nürnberg</v>
      </c>
      <c r="T45" s="21">
        <f t="shared" si="5"/>
        <v>1608</v>
      </c>
    </row>
    <row r="46" spans="1:22" x14ac:dyDescent="0.25">
      <c r="A46" t="str">
        <f t="shared" si="0"/>
        <v>HA1608-045</v>
      </c>
      <c r="D46" t="str">
        <f t="shared" si="1"/>
        <v>HA1608</v>
      </c>
      <c r="E46" s="9">
        <v>45</v>
      </c>
      <c r="H46" t="str">
        <f>_xlfn.IFNA(VLOOKUP(G46,Tabelle10[[SID]:[Zahn]],3,FALSE),"")</f>
        <v/>
      </c>
      <c r="I46" s="9" t="s">
        <v>583</v>
      </c>
      <c r="L46" s="9" t="s">
        <v>540</v>
      </c>
      <c r="Q46" s="21" t="str">
        <f t="shared" si="2"/>
        <v>Hassler, Hans Leo</v>
      </c>
      <c r="R46" s="21" t="str">
        <f t="shared" si="3"/>
        <v>Kirchengesänge: Psalmen und geistliche Lieder auff die gemeinen Melodeyen mit vier Stimmen simpliciter gesetzet</v>
      </c>
      <c r="S46" s="21" t="str">
        <f t="shared" si="4"/>
        <v>Nürnberg</v>
      </c>
      <c r="T46" s="21">
        <f t="shared" si="5"/>
        <v>1608</v>
      </c>
    </row>
    <row r="47" spans="1:22" x14ac:dyDescent="0.25">
      <c r="A47" t="str">
        <f t="shared" si="0"/>
        <v>HA1608-046</v>
      </c>
      <c r="D47" t="str">
        <f t="shared" si="1"/>
        <v>HA1608</v>
      </c>
      <c r="E47" s="9">
        <v>46</v>
      </c>
      <c r="G47" s="9" t="s">
        <v>96</v>
      </c>
      <c r="H47" t="str">
        <f>_xlfn.IFNA(VLOOKUP(G47,Tabelle10[[SID]:[Zahn]],3,FALSE),"")</f>
        <v>IV, 7663, Straßburg 1526</v>
      </c>
      <c r="I47" s="9" t="s">
        <v>99</v>
      </c>
      <c r="L47" s="9" t="s">
        <v>540</v>
      </c>
      <c r="Q47" s="21" t="str">
        <f t="shared" si="2"/>
        <v>Hassler, Hans Leo</v>
      </c>
      <c r="R47" s="21" t="str">
        <f t="shared" si="3"/>
        <v>Kirchengesänge: Psalmen und geistliche Lieder auff die gemeinen Melodeyen mit vier Stimmen simpliciter gesetzet</v>
      </c>
      <c r="S47" s="21" t="str">
        <f t="shared" si="4"/>
        <v>Nürnberg</v>
      </c>
      <c r="T47" s="21">
        <f t="shared" si="5"/>
        <v>1608</v>
      </c>
      <c r="V47" s="9" t="s">
        <v>584</v>
      </c>
    </row>
    <row r="48" spans="1:22" x14ac:dyDescent="0.25">
      <c r="A48" t="str">
        <f t="shared" si="0"/>
        <v>HA1608-047</v>
      </c>
      <c r="D48" t="str">
        <f t="shared" si="1"/>
        <v>HA1608</v>
      </c>
      <c r="E48" s="9">
        <v>47</v>
      </c>
      <c r="H48" t="str">
        <f>_xlfn.IFNA(VLOOKUP(G48,Tabelle10[[SID]:[Zahn]],3,FALSE),"")</f>
        <v/>
      </c>
      <c r="I48" s="9" t="s">
        <v>585</v>
      </c>
      <c r="L48" s="9" t="s">
        <v>540</v>
      </c>
      <c r="Q48" s="21" t="str">
        <f t="shared" si="2"/>
        <v>Hassler, Hans Leo</v>
      </c>
      <c r="R48" s="21" t="str">
        <f t="shared" si="3"/>
        <v>Kirchengesänge: Psalmen und geistliche Lieder auff die gemeinen Melodeyen mit vier Stimmen simpliciter gesetzet</v>
      </c>
      <c r="S48" s="21" t="str">
        <f t="shared" si="4"/>
        <v>Nürnberg</v>
      </c>
      <c r="T48" s="21">
        <f t="shared" si="5"/>
        <v>1608</v>
      </c>
    </row>
    <row r="49" spans="1:20" x14ac:dyDescent="0.25">
      <c r="A49" t="str">
        <f t="shared" si="0"/>
        <v>HA1608-048</v>
      </c>
      <c r="D49" t="str">
        <f t="shared" si="1"/>
        <v>HA1608</v>
      </c>
      <c r="E49" s="9">
        <v>48</v>
      </c>
      <c r="H49" t="str">
        <f>_xlfn.IFNA(VLOOKUP(G49,Tabelle10[[SID]:[Zahn]],3,FALSE),"")</f>
        <v/>
      </c>
      <c r="I49" s="9" t="s">
        <v>586</v>
      </c>
      <c r="L49" s="9" t="s">
        <v>540</v>
      </c>
      <c r="Q49" s="21" t="str">
        <f t="shared" si="2"/>
        <v>Hassler, Hans Leo</v>
      </c>
      <c r="R49" s="21" t="str">
        <f t="shared" si="3"/>
        <v>Kirchengesänge: Psalmen und geistliche Lieder auff die gemeinen Melodeyen mit vier Stimmen simpliciter gesetzet</v>
      </c>
      <c r="S49" s="21" t="str">
        <f t="shared" si="4"/>
        <v>Nürnberg</v>
      </c>
      <c r="T49" s="21">
        <f t="shared" si="5"/>
        <v>1608</v>
      </c>
    </row>
    <row r="50" spans="1:20" x14ac:dyDescent="0.25">
      <c r="A50" t="str">
        <f t="shared" si="0"/>
        <v>HA1608-049</v>
      </c>
      <c r="D50" t="str">
        <f t="shared" si="1"/>
        <v>HA1608</v>
      </c>
      <c r="E50" s="9">
        <v>49</v>
      </c>
      <c r="G50" s="9" t="s">
        <v>139</v>
      </c>
      <c r="H50" t="str">
        <f>_xlfn.IFNA(VLOOKUP(G50,Tabelle10[[SID]:[Zahn]],3,FALSE),"")</f>
        <v>V, 8652, Babst 1545</v>
      </c>
      <c r="I50" s="9" t="s">
        <v>587</v>
      </c>
      <c r="L50" s="9" t="s">
        <v>540</v>
      </c>
      <c r="Q50" s="21" t="str">
        <f t="shared" si="2"/>
        <v>Hassler, Hans Leo</v>
      </c>
      <c r="R50" s="21" t="str">
        <f t="shared" si="3"/>
        <v>Kirchengesänge: Psalmen und geistliche Lieder auff die gemeinen Melodeyen mit vier Stimmen simpliciter gesetzet</v>
      </c>
      <c r="S50" s="21" t="str">
        <f t="shared" si="4"/>
        <v>Nürnberg</v>
      </c>
      <c r="T50" s="21">
        <f t="shared" si="5"/>
        <v>1608</v>
      </c>
    </row>
    <row r="51" spans="1:20" x14ac:dyDescent="0.25">
      <c r="A51" t="str">
        <f t="shared" si="0"/>
        <v>HA1608-050</v>
      </c>
      <c r="D51" t="str">
        <f t="shared" si="1"/>
        <v>HA1608</v>
      </c>
      <c r="E51" s="9">
        <v>50</v>
      </c>
      <c r="G51" s="9" t="s">
        <v>112</v>
      </c>
      <c r="H51" t="str">
        <f>_xlfn.IFNA(VLOOKUP(G51,Tabelle10[[SID]:[Zahn]],3,FALSE),"")</f>
        <v>III, 4430, 1524</v>
      </c>
      <c r="I51" s="9" t="s">
        <v>113</v>
      </c>
      <c r="L51" s="9" t="s">
        <v>540</v>
      </c>
      <c r="Q51" s="21" t="str">
        <f t="shared" si="2"/>
        <v>Hassler, Hans Leo</v>
      </c>
      <c r="R51" s="21" t="str">
        <f t="shared" si="3"/>
        <v>Kirchengesänge: Psalmen und geistliche Lieder auff die gemeinen Melodeyen mit vier Stimmen simpliciter gesetzet</v>
      </c>
      <c r="S51" s="21" t="str">
        <f t="shared" si="4"/>
        <v>Nürnberg</v>
      </c>
      <c r="T51" s="21">
        <f t="shared" si="5"/>
        <v>1608</v>
      </c>
    </row>
    <row r="52" spans="1:20" x14ac:dyDescent="0.25">
      <c r="A52" t="str">
        <f t="shared" si="0"/>
        <v>HA1608-051</v>
      </c>
      <c r="D52" t="str">
        <f t="shared" si="1"/>
        <v>HA1608</v>
      </c>
      <c r="E52" s="9">
        <v>51</v>
      </c>
      <c r="G52" s="9" t="s">
        <v>201</v>
      </c>
      <c r="H52" t="str">
        <f>_xlfn.IFNA(VLOOKUP(G52,Tabelle10[[SID]:[Zahn]],3,FALSE),"")</f>
        <v>III, 4427, Walter 1524</v>
      </c>
      <c r="I52" s="9" t="s">
        <v>588</v>
      </c>
      <c r="L52" s="9" t="s">
        <v>540</v>
      </c>
      <c r="Q52" s="21" t="str">
        <f t="shared" si="2"/>
        <v>Hassler, Hans Leo</v>
      </c>
      <c r="R52" s="21" t="str">
        <f t="shared" si="3"/>
        <v>Kirchengesänge: Psalmen und geistliche Lieder auff die gemeinen Melodeyen mit vier Stimmen simpliciter gesetzet</v>
      </c>
      <c r="S52" s="21" t="str">
        <f t="shared" si="4"/>
        <v>Nürnberg</v>
      </c>
      <c r="T52" s="21">
        <f t="shared" si="5"/>
        <v>1608</v>
      </c>
    </row>
    <row r="53" spans="1:20" x14ac:dyDescent="0.25">
      <c r="A53" t="str">
        <f t="shared" si="0"/>
        <v>HA1608-052</v>
      </c>
      <c r="D53" t="str">
        <f t="shared" si="1"/>
        <v>HA1608</v>
      </c>
      <c r="E53" s="9">
        <v>52</v>
      </c>
      <c r="G53" s="9" t="s">
        <v>86</v>
      </c>
      <c r="H53" t="str">
        <f>_xlfn.IFNA(VLOOKUP(G53,Tabelle10[[SID]:[Zahn]],3,FALSE),"")</f>
        <v>IV, 7549, Klug 1535</v>
      </c>
      <c r="I53" s="9" t="s">
        <v>589</v>
      </c>
      <c r="L53" s="9" t="s">
        <v>540</v>
      </c>
      <c r="Q53" s="21" t="str">
        <f t="shared" si="2"/>
        <v>Hassler, Hans Leo</v>
      </c>
      <c r="R53" s="21" t="str">
        <f t="shared" si="3"/>
        <v>Kirchengesänge: Psalmen und geistliche Lieder auff die gemeinen Melodeyen mit vier Stimmen simpliciter gesetzet</v>
      </c>
      <c r="S53" s="21" t="str">
        <f t="shared" si="4"/>
        <v>Nürnberg</v>
      </c>
      <c r="T53" s="21">
        <f t="shared" si="5"/>
        <v>1608</v>
      </c>
    </row>
    <row r="54" spans="1:20" x14ac:dyDescent="0.25">
      <c r="A54" t="str">
        <f t="shared" si="0"/>
        <v>HA1608-053</v>
      </c>
      <c r="D54" t="str">
        <f t="shared" si="1"/>
        <v>HA1608</v>
      </c>
      <c r="E54" s="9">
        <v>53</v>
      </c>
      <c r="G54" s="9" t="s">
        <v>103</v>
      </c>
      <c r="H54" t="str">
        <f>_xlfn.IFNA(VLOOKUP(G54,Tabelle10[[SID]:[Zahn]],3,FALSE),"")</f>
        <v>I, 350b, Babst 1545</v>
      </c>
      <c r="I54" s="9" t="s">
        <v>590</v>
      </c>
      <c r="L54" s="9" t="s">
        <v>540</v>
      </c>
      <c r="Q54" s="21" t="str">
        <f t="shared" si="2"/>
        <v>Hassler, Hans Leo</v>
      </c>
      <c r="R54" s="21" t="str">
        <f t="shared" si="3"/>
        <v>Kirchengesänge: Psalmen und geistliche Lieder auff die gemeinen Melodeyen mit vier Stimmen simpliciter gesetzet</v>
      </c>
      <c r="S54" s="21" t="str">
        <f t="shared" si="4"/>
        <v>Nürnberg</v>
      </c>
      <c r="T54" s="21">
        <f t="shared" si="5"/>
        <v>1608</v>
      </c>
    </row>
    <row r="55" spans="1:20" x14ac:dyDescent="0.25">
      <c r="A55" t="str">
        <f t="shared" si="0"/>
        <v>HA1608-054</v>
      </c>
      <c r="D55" t="str">
        <f t="shared" si="1"/>
        <v>HA1608</v>
      </c>
      <c r="E55" s="9">
        <v>54</v>
      </c>
      <c r="G55" s="9" t="s">
        <v>251</v>
      </c>
      <c r="H55" t="str">
        <f>_xlfn.IFNA(VLOOKUP(G55,Tabelle10[[SID]:[Zahn]],3,FALSE),"")</f>
        <v>I, 1945a, Nürnberg 1531</v>
      </c>
      <c r="I55" s="9" t="s">
        <v>591</v>
      </c>
      <c r="L55" s="9" t="s">
        <v>540</v>
      </c>
      <c r="Q55" s="21" t="str">
        <f t="shared" si="2"/>
        <v>Hassler, Hans Leo</v>
      </c>
      <c r="R55" s="21" t="str">
        <f t="shared" si="3"/>
        <v>Kirchengesänge: Psalmen und geistliche Lieder auff die gemeinen Melodeyen mit vier Stimmen simpliciter gesetzet</v>
      </c>
      <c r="S55" s="21" t="str">
        <f t="shared" si="4"/>
        <v>Nürnberg</v>
      </c>
      <c r="T55" s="21">
        <f t="shared" si="5"/>
        <v>1608</v>
      </c>
    </row>
    <row r="56" spans="1:20" x14ac:dyDescent="0.25">
      <c r="A56" t="str">
        <f t="shared" si="0"/>
        <v>HA1608-055</v>
      </c>
      <c r="D56" t="str">
        <f t="shared" si="1"/>
        <v>HA1608</v>
      </c>
      <c r="E56" s="9">
        <v>55</v>
      </c>
      <c r="H56" t="str">
        <f>_xlfn.IFNA(VLOOKUP(G56,Tabelle10[[SID]:[Zahn]],3,FALSE),"")</f>
        <v/>
      </c>
      <c r="I56" s="9" t="s">
        <v>592</v>
      </c>
      <c r="L56" s="9" t="s">
        <v>540</v>
      </c>
      <c r="Q56" s="21" t="str">
        <f t="shared" si="2"/>
        <v>Hassler, Hans Leo</v>
      </c>
      <c r="R56" s="21" t="str">
        <f t="shared" si="3"/>
        <v>Kirchengesänge: Psalmen und geistliche Lieder auff die gemeinen Melodeyen mit vier Stimmen simpliciter gesetzet</v>
      </c>
      <c r="S56" s="21" t="str">
        <f t="shared" si="4"/>
        <v>Nürnberg</v>
      </c>
      <c r="T56" s="21">
        <f t="shared" si="5"/>
        <v>1608</v>
      </c>
    </row>
    <row r="57" spans="1:20" x14ac:dyDescent="0.25">
      <c r="A57" t="str">
        <f t="shared" si="0"/>
        <v>HA1608-056</v>
      </c>
      <c r="D57" t="str">
        <f t="shared" si="1"/>
        <v>HA1608</v>
      </c>
      <c r="E57" s="9">
        <v>56</v>
      </c>
      <c r="G57" s="9" t="s">
        <v>160</v>
      </c>
      <c r="H57" t="str">
        <f>_xlfn.IFNA(VLOOKUP(G57,Tabelle10[[SID]:[Zahn]],3,FALSE),"")</f>
        <v>IV, 7400, Klug 1535</v>
      </c>
      <c r="I57" s="9" t="s">
        <v>593</v>
      </c>
      <c r="L57" s="9" t="s">
        <v>540</v>
      </c>
      <c r="Q57" s="21" t="str">
        <f t="shared" si="2"/>
        <v>Hassler, Hans Leo</v>
      </c>
      <c r="R57" s="21" t="str">
        <f t="shared" si="3"/>
        <v>Kirchengesänge: Psalmen und geistliche Lieder auff die gemeinen Melodeyen mit vier Stimmen simpliciter gesetzet</v>
      </c>
      <c r="S57" s="21" t="str">
        <f t="shared" si="4"/>
        <v>Nürnberg</v>
      </c>
      <c r="T57" s="21">
        <f t="shared" si="5"/>
        <v>1608</v>
      </c>
    </row>
    <row r="58" spans="1:20" x14ac:dyDescent="0.25">
      <c r="A58" t="str">
        <f t="shared" si="0"/>
        <v>HA1608-057</v>
      </c>
      <c r="D58" t="str">
        <f t="shared" si="1"/>
        <v>HA1608</v>
      </c>
      <c r="E58" s="9">
        <v>57</v>
      </c>
      <c r="G58" s="9" t="s">
        <v>48</v>
      </c>
      <c r="H58" t="str">
        <f>_xlfn.IFNA(VLOOKUP(G58,Tabelle10[[SID]:[Zahn]],3,FALSE),"")</f>
        <v>IV, 7292b, Babst 1545</v>
      </c>
      <c r="I58" s="9" t="s">
        <v>366</v>
      </c>
      <c r="L58" s="9" t="s">
        <v>540</v>
      </c>
      <c r="Q58" s="21" t="str">
        <f t="shared" si="2"/>
        <v>Hassler, Hans Leo</v>
      </c>
      <c r="R58" s="21" t="str">
        <f t="shared" si="3"/>
        <v>Kirchengesänge: Psalmen und geistliche Lieder auff die gemeinen Melodeyen mit vier Stimmen simpliciter gesetzet</v>
      </c>
      <c r="S58" s="21" t="str">
        <f t="shared" si="4"/>
        <v>Nürnberg</v>
      </c>
      <c r="T58" s="21">
        <f t="shared" si="5"/>
        <v>1608</v>
      </c>
    </row>
    <row r="59" spans="1:20" x14ac:dyDescent="0.25">
      <c r="A59" t="str">
        <f t="shared" si="0"/>
        <v>HA1608-058</v>
      </c>
      <c r="D59" t="str">
        <f t="shared" si="1"/>
        <v>HA1608</v>
      </c>
      <c r="E59" s="9">
        <v>58</v>
      </c>
      <c r="G59" s="9" t="s">
        <v>136</v>
      </c>
      <c r="H59" t="str">
        <f>_xlfn.IFNA(VLOOKUP(G59,Tabelle10[[SID]:[Zahn]],3,FALSE),"")</f>
        <v>III, 4297a, Enchiridion 1524</v>
      </c>
      <c r="I59" s="9" t="s">
        <v>594</v>
      </c>
      <c r="L59" s="9" t="s">
        <v>540</v>
      </c>
      <c r="Q59" s="21" t="str">
        <f t="shared" si="2"/>
        <v>Hassler, Hans Leo</v>
      </c>
      <c r="R59" s="21" t="str">
        <f t="shared" si="3"/>
        <v>Kirchengesänge: Psalmen und geistliche Lieder auff die gemeinen Melodeyen mit vier Stimmen simpliciter gesetzet</v>
      </c>
      <c r="S59" s="21" t="str">
        <f t="shared" si="4"/>
        <v>Nürnberg</v>
      </c>
      <c r="T59" s="21">
        <f t="shared" si="5"/>
        <v>1608</v>
      </c>
    </row>
    <row r="60" spans="1:20" x14ac:dyDescent="0.25">
      <c r="A60" t="str">
        <f t="shared" si="0"/>
        <v>HA1608-059</v>
      </c>
      <c r="D60" t="str">
        <f t="shared" si="1"/>
        <v>HA1608</v>
      </c>
      <c r="E60" s="9">
        <v>59</v>
      </c>
      <c r="G60" s="9" t="s">
        <v>175</v>
      </c>
      <c r="H60" t="str">
        <f>_xlfn.IFNA(VLOOKUP(G60,Tabelle10[[SID]:[Zahn]],3,FALSE),"")</f>
        <v>II, 2496c, Nürnberg 1535</v>
      </c>
      <c r="I60" s="9" t="s">
        <v>176</v>
      </c>
      <c r="L60" s="9" t="s">
        <v>540</v>
      </c>
      <c r="Q60" s="21" t="str">
        <f t="shared" si="2"/>
        <v>Hassler, Hans Leo</v>
      </c>
      <c r="R60" s="21" t="str">
        <f t="shared" si="3"/>
        <v>Kirchengesänge: Psalmen und geistliche Lieder auff die gemeinen Melodeyen mit vier Stimmen simpliciter gesetzet</v>
      </c>
      <c r="S60" s="21" t="str">
        <f t="shared" si="4"/>
        <v>Nürnberg</v>
      </c>
      <c r="T60" s="21">
        <f t="shared" si="5"/>
        <v>1608</v>
      </c>
    </row>
    <row r="61" spans="1:20" x14ac:dyDescent="0.25">
      <c r="A61" t="str">
        <f t="shared" si="0"/>
        <v>HA1608-060</v>
      </c>
      <c r="D61" t="str">
        <f t="shared" si="1"/>
        <v>HA1608</v>
      </c>
      <c r="E61" s="9">
        <v>60</v>
      </c>
      <c r="H61" t="str">
        <f>_xlfn.IFNA(VLOOKUP(G61,Tabelle10[[SID]:[Zahn]],3,FALSE),"")</f>
        <v/>
      </c>
      <c r="I61" s="9" t="s">
        <v>595</v>
      </c>
      <c r="L61" s="9" t="s">
        <v>540</v>
      </c>
      <c r="Q61" s="21" t="str">
        <f t="shared" si="2"/>
        <v>Hassler, Hans Leo</v>
      </c>
      <c r="R61" s="21" t="str">
        <f t="shared" si="3"/>
        <v>Kirchengesänge: Psalmen und geistliche Lieder auff die gemeinen Melodeyen mit vier Stimmen simpliciter gesetzet</v>
      </c>
      <c r="S61" s="21" t="str">
        <f t="shared" si="4"/>
        <v>Nürnberg</v>
      </c>
      <c r="T61" s="21">
        <f t="shared" si="5"/>
        <v>1608</v>
      </c>
    </row>
    <row r="62" spans="1:20" x14ac:dyDescent="0.25">
      <c r="A62" t="str">
        <f t="shared" si="0"/>
        <v>HA1608-061</v>
      </c>
      <c r="D62" t="str">
        <f t="shared" si="1"/>
        <v>HA1608</v>
      </c>
      <c r="E62" s="9">
        <v>61</v>
      </c>
      <c r="G62" s="9" t="s">
        <v>275</v>
      </c>
      <c r="H62" t="str">
        <f>_xlfn.IFNA(VLOOKUP(G62,Tabelle10[[SID]:[Zahn]],3,FALSE),"")</f>
        <v>III, 4482b, 1596</v>
      </c>
      <c r="I62" s="9" t="s">
        <v>596</v>
      </c>
      <c r="L62" s="9" t="s">
        <v>540</v>
      </c>
      <c r="Q62" s="21" t="str">
        <f t="shared" si="2"/>
        <v>Hassler, Hans Leo</v>
      </c>
      <c r="R62" s="21" t="str">
        <f t="shared" si="3"/>
        <v>Kirchengesänge: Psalmen und geistliche Lieder auff die gemeinen Melodeyen mit vier Stimmen simpliciter gesetzet</v>
      </c>
      <c r="S62" s="21" t="str">
        <f t="shared" si="4"/>
        <v>Nürnberg</v>
      </c>
      <c r="T62" s="21">
        <f t="shared" si="5"/>
        <v>1608</v>
      </c>
    </row>
    <row r="63" spans="1:20" x14ac:dyDescent="0.25">
      <c r="A63" t="str">
        <f t="shared" si="0"/>
        <v>HA1608-062</v>
      </c>
      <c r="D63" t="str">
        <f t="shared" si="1"/>
        <v>HA1608</v>
      </c>
      <c r="E63" s="9">
        <v>62</v>
      </c>
      <c r="H63" t="str">
        <f>_xlfn.IFNA(VLOOKUP(G63,Tabelle10[[SID]:[Zahn]],3,FALSE),"")</f>
        <v/>
      </c>
      <c r="I63" s="9" t="s">
        <v>326</v>
      </c>
      <c r="L63" s="9" t="s">
        <v>540</v>
      </c>
      <c r="Q63" s="21" t="str">
        <f t="shared" si="2"/>
        <v>Hassler, Hans Leo</v>
      </c>
      <c r="R63" s="21" t="str">
        <f t="shared" si="3"/>
        <v>Kirchengesänge: Psalmen und geistliche Lieder auff die gemeinen Melodeyen mit vier Stimmen simpliciter gesetzet</v>
      </c>
      <c r="S63" s="21" t="str">
        <f t="shared" si="4"/>
        <v>Nürnberg</v>
      </c>
      <c r="T63" s="21">
        <f t="shared" si="5"/>
        <v>1608</v>
      </c>
    </row>
    <row r="64" spans="1:20" x14ac:dyDescent="0.25">
      <c r="A64" t="str">
        <f t="shared" si="0"/>
        <v>HA1608-063</v>
      </c>
      <c r="D64" t="str">
        <f t="shared" si="1"/>
        <v>HA1608</v>
      </c>
      <c r="E64" s="9">
        <v>63</v>
      </c>
      <c r="G64" s="9" t="s">
        <v>272</v>
      </c>
      <c r="H64" t="str">
        <f>_xlfn.IFNA(VLOOKUP(G64,Tabelle10[[SID]:[Zahn]],3,FALSE),"")</f>
        <v>IV, 7568, 1572</v>
      </c>
      <c r="I64" s="9" t="s">
        <v>597</v>
      </c>
      <c r="L64" s="9" t="s">
        <v>540</v>
      </c>
      <c r="Q64" s="21" t="str">
        <f t="shared" si="2"/>
        <v>Hassler, Hans Leo</v>
      </c>
      <c r="R64" s="21" t="str">
        <f t="shared" si="3"/>
        <v>Kirchengesänge: Psalmen und geistliche Lieder auff die gemeinen Melodeyen mit vier Stimmen simpliciter gesetzet</v>
      </c>
      <c r="S64" s="21" t="str">
        <f t="shared" si="4"/>
        <v>Nürnberg</v>
      </c>
      <c r="T64" s="21">
        <f t="shared" si="5"/>
        <v>1608</v>
      </c>
    </row>
    <row r="65" spans="1:20" x14ac:dyDescent="0.25">
      <c r="A65" t="str">
        <f t="shared" si="0"/>
        <v>HA1608-064</v>
      </c>
      <c r="D65" t="str">
        <f t="shared" si="1"/>
        <v>HA1608</v>
      </c>
      <c r="E65" s="9">
        <v>64</v>
      </c>
      <c r="G65" s="9" t="s">
        <v>263</v>
      </c>
      <c r="H65" t="str">
        <f>_xlfn.IFNA(VLOOKUP(G65,Tabelle10[[SID]:[Zahn]],3,FALSE),"")</f>
        <v>I, 1689a, Crailsheim 1565</v>
      </c>
      <c r="I65" s="9" t="s">
        <v>598</v>
      </c>
      <c r="L65" s="9" t="s">
        <v>540</v>
      </c>
      <c r="Q65" s="21" t="str">
        <f t="shared" si="2"/>
        <v>Hassler, Hans Leo</v>
      </c>
      <c r="R65" s="21" t="str">
        <f t="shared" si="3"/>
        <v>Kirchengesänge: Psalmen und geistliche Lieder auff die gemeinen Melodeyen mit vier Stimmen simpliciter gesetzet</v>
      </c>
      <c r="S65" s="21" t="str">
        <f t="shared" si="4"/>
        <v>Nürnberg</v>
      </c>
      <c r="T65" s="21">
        <f t="shared" si="5"/>
        <v>1608</v>
      </c>
    </row>
    <row r="66" spans="1:20" x14ac:dyDescent="0.25">
      <c r="A66" t="str">
        <f t="shared" ref="A66:A69" si="6">D66&amp;"-"&amp;IF(E66&lt;10,"00",IF(E66&gt;99,"","0"))&amp;E66&amp;F66</f>
        <v>HA1608-065</v>
      </c>
      <c r="D66" t="str">
        <f t="shared" si="1"/>
        <v>HA1608</v>
      </c>
      <c r="E66" s="9">
        <v>65</v>
      </c>
      <c r="H66" t="str">
        <f>_xlfn.IFNA(VLOOKUP(G66,Tabelle10[[SID]:[Zahn]],3,FALSE),"")</f>
        <v/>
      </c>
      <c r="I66" s="9" t="s">
        <v>599</v>
      </c>
      <c r="L66" s="9" t="s">
        <v>540</v>
      </c>
      <c r="Q66" s="21" t="str">
        <f t="shared" si="2"/>
        <v>Hassler, Hans Leo</v>
      </c>
      <c r="R66" s="21" t="str">
        <f t="shared" si="3"/>
        <v>Kirchengesänge: Psalmen und geistliche Lieder auff die gemeinen Melodeyen mit vier Stimmen simpliciter gesetzet</v>
      </c>
      <c r="S66" s="21" t="str">
        <f t="shared" si="4"/>
        <v>Nürnberg</v>
      </c>
      <c r="T66" s="21">
        <f t="shared" si="5"/>
        <v>1608</v>
      </c>
    </row>
    <row r="67" spans="1:20" x14ac:dyDescent="0.25">
      <c r="A67" t="str">
        <f t="shared" si="6"/>
        <v>HA1608-066</v>
      </c>
      <c r="D67" t="str">
        <f t="shared" ref="D67:D69" si="7">$D$2</f>
        <v>HA1608</v>
      </c>
      <c r="E67" s="9">
        <v>66</v>
      </c>
      <c r="H67" t="str">
        <f>_xlfn.IFNA(VLOOKUP(G67,Tabelle10[[SID]:[Zahn]],3,FALSE),"")</f>
        <v/>
      </c>
      <c r="I67" s="9" t="s">
        <v>600</v>
      </c>
      <c r="L67" s="9" t="s">
        <v>540</v>
      </c>
      <c r="Q67" s="21" t="str">
        <f t="shared" ref="Q67:Q69" si="8">$Q$2</f>
        <v>Hassler, Hans Leo</v>
      </c>
      <c r="R67" s="21" t="str">
        <f t="shared" ref="R67:R69" si="9">$R$2</f>
        <v>Kirchengesänge: Psalmen und geistliche Lieder auff die gemeinen Melodeyen mit vier Stimmen simpliciter gesetzet</v>
      </c>
      <c r="S67" s="21" t="str">
        <f t="shared" ref="S67:S69" si="10">$S$2</f>
        <v>Nürnberg</v>
      </c>
      <c r="T67" s="21">
        <f t="shared" ref="T67:T69" si="11">$T$2</f>
        <v>1608</v>
      </c>
    </row>
    <row r="68" spans="1:20" x14ac:dyDescent="0.25">
      <c r="A68" t="str">
        <f t="shared" si="6"/>
        <v>HA1608-067</v>
      </c>
      <c r="D68" t="str">
        <f t="shared" si="7"/>
        <v>HA1608</v>
      </c>
      <c r="E68" s="9">
        <v>67</v>
      </c>
      <c r="H68" t="str">
        <f>_xlfn.IFNA(VLOOKUP(G68,Tabelle10[[SID]:[Zahn]],3,FALSE),"")</f>
        <v/>
      </c>
      <c r="I68" s="9" t="s">
        <v>601</v>
      </c>
      <c r="L68" s="9" t="s">
        <v>540</v>
      </c>
      <c r="Q68" s="21" t="str">
        <f t="shared" si="8"/>
        <v>Hassler, Hans Leo</v>
      </c>
      <c r="R68" s="21" t="str">
        <f t="shared" si="9"/>
        <v>Kirchengesänge: Psalmen und geistliche Lieder auff die gemeinen Melodeyen mit vier Stimmen simpliciter gesetzet</v>
      </c>
      <c r="S68" s="21" t="str">
        <f t="shared" si="10"/>
        <v>Nürnberg</v>
      </c>
      <c r="T68" s="21">
        <f t="shared" si="11"/>
        <v>1608</v>
      </c>
    </row>
    <row r="69" spans="1:20" x14ac:dyDescent="0.25">
      <c r="A69" t="str">
        <f t="shared" si="6"/>
        <v>HA1608-068</v>
      </c>
      <c r="D69" t="str">
        <f t="shared" si="7"/>
        <v>HA1608</v>
      </c>
      <c r="E69" s="9">
        <v>68</v>
      </c>
      <c r="G69" s="9" t="s">
        <v>239</v>
      </c>
      <c r="H69" t="str">
        <f>_xlfn.IFNA(VLOOKUP(G69,Tabelle10[[SID]:[Zahn]],3,FALSE),"")</f>
        <v>III, 4816d, Rhau 1589</v>
      </c>
      <c r="I69" s="9" t="s">
        <v>602</v>
      </c>
      <c r="L69" s="9" t="s">
        <v>540</v>
      </c>
      <c r="Q69" s="21" t="str">
        <f t="shared" si="8"/>
        <v>Hassler, Hans Leo</v>
      </c>
      <c r="R69" s="21" t="str">
        <f t="shared" si="9"/>
        <v>Kirchengesänge: Psalmen und geistliche Lieder auff die gemeinen Melodeyen mit vier Stimmen simpliciter gesetzet</v>
      </c>
      <c r="S69" s="21" t="str">
        <f t="shared" si="10"/>
        <v>Nürnberg</v>
      </c>
      <c r="T69" s="21">
        <f t="shared" si="11"/>
        <v>1608</v>
      </c>
    </row>
  </sheetData>
  <sheetProtection sheet="1" objects="1" scenarios="1" selectLockedCells="1" autoFilter="0"/>
  <dataValidations count="17">
    <dataValidation allowBlank="1" showInputMessage="1" showErrorMessage="1" promptTitle="Alternative Title" prompt="If there are alternative titles for a choral, enter one in each column" sqref="V2:Y1048576" xr:uid="{00000000-0002-0000-0400-000000000000}"/>
    <dataValidation allowBlank="1" showInputMessage="1" showErrorMessage="1" promptTitle="Pages" prompt="Enter pages for each choral. " sqref="U2:U1048576" xr:uid="{00000000-0002-0000-0400-000001000000}"/>
    <dataValidation allowBlank="1" showInputMessage="1" showErrorMessage="1" promptTitle="Year" prompt="Enter year of publication for each choral book. If not retraceable enter N.N._x000a__x000a_Following cells will be filled automatically._x000a_" sqref="T2:T1048576" xr:uid="{00000000-0002-0000-0400-000002000000}"/>
    <dataValidation allowBlank="1" showInputMessage="1" showErrorMessage="1" promptTitle="Place" prompt="Enter place of publication for each choral book. If not retraceable enter N.N._x000a__x000a_Following cells will be filled automatically" sqref="S2:S1048576" xr:uid="{00000000-0002-0000-0400-000003000000}"/>
    <dataValidation allowBlank="1" showInputMessage="1" showErrorMessage="1" promptTitle="Choral book" prompt="Enter full name of the choral book._x000a__x000a_Following cells will be filled automatically" sqref="R2:R1048576" xr:uid="{00000000-0002-0000-0400-000004000000}"/>
    <dataValidation allowBlank="1" showInputMessage="1" showErrorMessage="1" errorTitle="Possible key" error="Please enter only the key. The mode can be added in the following column" promptTitle="Possible key" prompt="Enter possible key for each individual choral. The mode can be added in the following column" sqref="M2:M1048576 O2:O1048576" xr:uid="{00000000-0002-0000-0400-000005000000}"/>
    <dataValidation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3:D1048576" xr:uid="{00000000-0002-0000-0400-000006000000}"/>
    <dataValidation allowBlank="1" showInputMessage="1" showErrorMessage="1" promptTitle="Figured bass editor" prompt="Enter the name(s) of figured bass editor(s) for each choral" sqref="L2:L1048576" xr:uid="{00000000-0002-0000-0400-000007000000}"/>
    <dataValidation allowBlank="1" showInputMessage="1" showErrorMessage="1" promptTitle="Notes" prompt="If necessery, enter informations about the transcription process" sqref="K2:K1048576" xr:uid="{00000000-0002-0000-0400-000008000000}"/>
    <dataValidation allowBlank="1" showInputMessage="1" showErrorMessage="1" promptTitle="Additional information" prompt="If the source offers additional information within the choral, enter here" sqref="J2:J1048576" xr:uid="{00000000-0002-0000-0400-000009000000}"/>
    <dataValidation allowBlank="1" showInputMessage="1" showErrorMessage="1" promptTitle="Title of the choral" prompt="Enter the title of the choral in its original writing" sqref="I2:I1048576" xr:uid="{00000000-0002-0000-0400-00000A000000}"/>
    <dataValidation type="custom"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2" xr:uid="{002F0084-0010-4CC4-B37F-00D8002A0070}">
      <formula1>AND(LEN(D2)&lt;8,LEN(D2)&gt;5,SUM(--ISNUMBER(FIND(MID(D2,ROW(INDIRECT("1:"&amp;"2")),1),"ABCDEFGHIJKLMNOPQRSTUVWXYZÄÖÜ")))=2,SUM(--ISNUMBER(FIND(MID(D2,ROW(INDIRECT("3:"&amp;"6")),1),"0123456789")))=4,--ISNUMBER(--MID(D2,7,1))=0)</formula1>
    </dataValidation>
    <dataValidation type="list" allowBlank="1" showInputMessage="1" showErrorMessage="1" errorTitle="Possible Mode" error="Please select mode from dropdown list" promptTitle="Possible Mode" prompt="Enter mode of the key identified in the previous column" sqref="N2:N1048576 P2:P1048576" xr:uid="{001400F5-002C-454B-AE40-009400D1004C}">
      <formula1>"Major,Minor,Dorian,Phrygian,Lydian,Mixolydian,Aeolian,Locrian"</formula1>
    </dataValidation>
    <dataValidation type="custom" allowBlank="1" showInputMessage="1" showErrorMessage="1" errorTitle="Please follow schema for SID" error="Schema: &quot;SID&quot; + number in three digits" promptTitle="SID" prompt="If identified, enter SID following the schema: &quot;SID&quot; + number in three digits" sqref="G4" xr:uid="{0081009E-009F-483A-A346-00D6001E000A}">
      <formula1>EXACT(LEFT(G4,3),"SID")</formula1>
    </dataValidation>
    <dataValidation type="custom" allowBlank="1" showInputMessage="1" showErrorMessage="1" errorTitle="Please only enter letters" error="This column only needs to be filled, in case there is more than one melody in a number. The versions should be sorted by small letters" promptTitle="Addition to Choral-Nr" prompt="If one number lists more than one melody, add a new line for each version and sort them with small letters entered in this column" sqref="F2:F1048576" xr:uid="{007D0027-0073-4D0D-B8AA-0031002400CF}">
      <formula1>AND(EXACT(F2,LOWER(F2)),LEN(F2)=1)</formula1>
    </dataValidation>
    <dataValidation type="whole" allowBlank="1" showInputMessage="1" showErrorMessage="1" errorTitle="Please enter only numbers" error="If one number lists more than one melody, add a new line for each version and sort them with letters entered in the following column" promptTitle="Choral Number" prompt="Enter number of each individual choral. If one number lists more than one melody, add a new line for each version and sort them with letters entered in the following column" sqref="E2:E1048576" xr:uid="{005C0091-00EB-4310-A214-00670000009D}">
      <formula1>0</formula1>
      <formula2>9999</formula2>
    </dataValidation>
    <dataValidation type="custom" allowBlank="1" showInputMessage="1" showErrorMessage="1" promptTitle="SID" prompt="If identified, enter SID following the schema: &quot;SID&quot; + number in three digits" sqref="G2:G3 G5:G1048576 H70:H1048576" xr:uid="{005C001C-0066-4952-96FC-0071002500BC}">
      <formula1>EXACT(LEFT(G2,3),"SID")</formula1>
    </dataValidation>
  </dataValidations>
  <pageMargins left="0.7" right="0.7" top="0.78740157500000008" bottom="0.78740157500000008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63"/>
  <sheetViews>
    <sheetView workbookViewId="0">
      <selection activeCell="C2" sqref="C2"/>
    </sheetView>
  </sheetViews>
  <sheetFormatPr baseColWidth="10" defaultRowHeight="15" x14ac:dyDescent="0.25"/>
  <cols>
    <col min="1" max="1" width="11.5703125" bestFit="1" customWidth="1"/>
    <col min="2" max="2" width="10.140625" style="26" bestFit="1" customWidth="1"/>
    <col min="3" max="3" width="12.140625" bestFit="1" customWidth="1"/>
    <col min="4" max="4" width="10.28515625" bestFit="1" customWidth="1"/>
    <col min="5" max="5" width="11.85546875" style="9" bestFit="1" customWidth="1"/>
    <col min="6" max="6" width="4" style="9" bestFit="1" customWidth="1"/>
    <col min="7" max="7" width="8.7109375" style="9" bestFit="1" customWidth="1"/>
    <col min="8" max="8" width="35.7109375" style="9" bestFit="1" customWidth="1"/>
    <col min="9" max="9" width="77.85546875" style="9" bestFit="1" customWidth="1"/>
    <col min="10" max="10" width="55.28515625" style="9" bestFit="1" customWidth="1"/>
    <col min="11" max="11" width="8.5703125" style="9" bestFit="1" customWidth="1"/>
    <col min="12" max="12" width="31.140625" style="9" bestFit="1" customWidth="1"/>
    <col min="13" max="16" width="9.5703125" style="9" bestFit="1" customWidth="1"/>
    <col min="17" max="17" width="21.7109375" bestFit="1" customWidth="1"/>
    <col min="18" max="18" width="35.5703125" bestFit="1" customWidth="1"/>
    <col min="19" max="19" width="8" bestFit="1" customWidth="1"/>
    <col min="20" max="20" width="7.28515625" bestFit="1" customWidth="1"/>
    <col min="21" max="21" width="9.85546875" style="9" bestFit="1" customWidth="1"/>
    <col min="22" max="22" width="47.85546875" style="9" bestFit="1" customWidth="1"/>
    <col min="23" max="23" width="27.85546875" style="9" bestFit="1" customWidth="1"/>
    <col min="24" max="24" width="18.85546875" style="9" bestFit="1" customWidth="1"/>
    <col min="25" max="25" width="39.5703125" style="9" bestFit="1" customWidth="1"/>
  </cols>
  <sheetData>
    <row r="1" spans="1:25" s="10" customFormat="1" x14ac:dyDescent="0.25">
      <c r="A1" s="10" t="s">
        <v>4</v>
      </c>
      <c r="B1" s="27" t="s">
        <v>339</v>
      </c>
      <c r="C1" s="10" t="s">
        <v>340</v>
      </c>
      <c r="D1" s="10" t="s">
        <v>341</v>
      </c>
      <c r="E1" s="10" t="s">
        <v>342</v>
      </c>
      <c r="F1" s="10" t="s">
        <v>343</v>
      </c>
      <c r="G1" s="10" t="s">
        <v>5</v>
      </c>
      <c r="H1" s="10" t="s">
        <v>344</v>
      </c>
      <c r="I1" s="2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345</v>
      </c>
      <c r="X1" s="10" t="s">
        <v>346</v>
      </c>
      <c r="Y1" s="10" t="s">
        <v>347</v>
      </c>
    </row>
    <row r="2" spans="1:25" x14ac:dyDescent="0.25">
      <c r="A2" s="28" t="str">
        <f t="shared" ref="A2:A65" si="0">D2&amp;"-"&amp;IF(E2&lt;10,"00",IF(E2&gt;99,"","0"))&amp;E2&amp;F2</f>
        <v>KI1803-001</v>
      </c>
      <c r="B2" s="26">
        <v>457001407</v>
      </c>
      <c r="C2" s="29" t="str">
        <f t="shared" ref="C2:C65" si="1">HYPERLINK("https://opac.rism.info/search?id="&amp;B2&amp;"&amp;View=rism", "RISM")</f>
        <v>RISM</v>
      </c>
      <c r="D2" s="30" t="s">
        <v>603</v>
      </c>
      <c r="E2" s="9">
        <v>1</v>
      </c>
      <c r="G2" s="30" t="s">
        <v>115</v>
      </c>
      <c r="H2" t="str">
        <f>_xlfn.IFNA(VLOOKUP(G2,Tabelle10[[SID]:[Zahn]],3,FALSE),"")</f>
        <v>III, 4429a, Klug 1535</v>
      </c>
      <c r="I2" s="15" t="s">
        <v>604</v>
      </c>
      <c r="L2" s="9" t="s">
        <v>605</v>
      </c>
      <c r="Q2" s="9" t="s">
        <v>606</v>
      </c>
      <c r="R2" s="9" t="s">
        <v>607</v>
      </c>
      <c r="S2" s="9" t="s">
        <v>608</v>
      </c>
      <c r="T2" s="9">
        <v>1803</v>
      </c>
      <c r="U2" s="9">
        <v>1</v>
      </c>
      <c r="V2" s="9" t="s">
        <v>116</v>
      </c>
    </row>
    <row r="3" spans="1:25" x14ac:dyDescent="0.25">
      <c r="A3" s="28" t="str">
        <f t="shared" si="0"/>
        <v>KI1803-002</v>
      </c>
      <c r="B3" s="26">
        <v>457001408</v>
      </c>
      <c r="C3" s="29" t="str">
        <f t="shared" si="1"/>
        <v>RISM</v>
      </c>
      <c r="D3" s="28" t="str">
        <f t="shared" ref="D3:D66" si="2">$D$2</f>
        <v>KI1803</v>
      </c>
      <c r="E3" s="9">
        <v>2</v>
      </c>
      <c r="G3" s="30" t="s">
        <v>163</v>
      </c>
      <c r="H3" t="str">
        <f>_xlfn.IFNA(VLOOKUP(G3,Tabelle10[[SID]:[Zahn]],3,FALSE),"")</f>
        <v>II, 2459, Straßburg 1560</v>
      </c>
      <c r="I3" s="15" t="s">
        <v>357</v>
      </c>
      <c r="L3" s="9" t="s">
        <v>605</v>
      </c>
      <c r="Q3" s="21" t="str">
        <f t="shared" ref="Q3:Q66" si="3">$Q$2</f>
        <v>Kittel, Johann Christian</v>
      </c>
      <c r="R3" s="21" t="str">
        <f t="shared" ref="R3:R66" si="4">$R$2</f>
        <v>Vierstimmige Choraele mit Vorspielen</v>
      </c>
      <c r="S3" s="21" t="str">
        <f t="shared" ref="S3:S66" si="5">$S$2</f>
        <v>Altona</v>
      </c>
      <c r="T3" s="21">
        <f t="shared" ref="T3:T66" si="6">$T$2</f>
        <v>1803</v>
      </c>
      <c r="U3" s="9">
        <v>2</v>
      </c>
      <c r="V3" s="9" t="s">
        <v>609</v>
      </c>
      <c r="W3" s="9" t="s">
        <v>610</v>
      </c>
    </row>
    <row r="4" spans="1:25" x14ac:dyDescent="0.25">
      <c r="A4" s="28" t="str">
        <f t="shared" si="0"/>
        <v>KI1803-003</v>
      </c>
      <c r="B4" s="26">
        <v>457001409</v>
      </c>
      <c r="C4" s="29" t="str">
        <f t="shared" si="1"/>
        <v>RISM</v>
      </c>
      <c r="D4" s="28" t="str">
        <f t="shared" si="2"/>
        <v>KI1803</v>
      </c>
      <c r="E4" s="9">
        <v>3</v>
      </c>
      <c r="G4" s="30" t="s">
        <v>36</v>
      </c>
      <c r="H4" t="str">
        <f>_xlfn.IFNA(VLOOKUP(G4,Tabelle10[[SID]:[Zahn]],3,FALSE),"")</f>
        <v>II, 2051, Ch. Peter 1655</v>
      </c>
      <c r="I4" s="15" t="s">
        <v>611</v>
      </c>
      <c r="L4" s="9" t="s">
        <v>605</v>
      </c>
      <c r="Q4" s="21" t="str">
        <f t="shared" si="3"/>
        <v>Kittel, Johann Christian</v>
      </c>
      <c r="R4" s="21" t="str">
        <f t="shared" si="4"/>
        <v>Vierstimmige Choraele mit Vorspielen</v>
      </c>
      <c r="S4" s="21" t="str">
        <f t="shared" si="5"/>
        <v>Altona</v>
      </c>
      <c r="T4" s="21">
        <f t="shared" si="6"/>
        <v>1803</v>
      </c>
      <c r="U4" s="9">
        <v>2</v>
      </c>
    </row>
    <row r="5" spans="1:25" x14ac:dyDescent="0.25">
      <c r="A5" s="28" t="str">
        <f t="shared" si="0"/>
        <v>KI1803-004</v>
      </c>
      <c r="B5" s="26">
        <v>457001410</v>
      </c>
      <c r="C5" s="29" t="str">
        <f t="shared" si="1"/>
        <v>RISM</v>
      </c>
      <c r="D5" s="28" t="str">
        <f t="shared" si="2"/>
        <v>KI1803</v>
      </c>
      <c r="E5" s="9">
        <v>4</v>
      </c>
      <c r="G5" s="30" t="s">
        <v>39</v>
      </c>
      <c r="H5" t="str">
        <f>_xlfn.IFNA(VLOOKUP(G5,Tabelle10[[SID]:[Zahn]],3,FALSE),"")</f>
        <v>III, 4431, Erf. Enchiridion 1524</v>
      </c>
      <c r="I5" s="15" t="s">
        <v>612</v>
      </c>
      <c r="L5" s="9" t="s">
        <v>605</v>
      </c>
      <c r="Q5" s="21" t="str">
        <f t="shared" si="3"/>
        <v>Kittel, Johann Christian</v>
      </c>
      <c r="R5" s="21" t="str">
        <f t="shared" si="4"/>
        <v>Vierstimmige Choraele mit Vorspielen</v>
      </c>
      <c r="S5" s="21" t="str">
        <f t="shared" si="5"/>
        <v>Altona</v>
      </c>
      <c r="T5" s="21">
        <f t="shared" si="6"/>
        <v>1803</v>
      </c>
      <c r="U5" s="9">
        <v>3</v>
      </c>
    </row>
    <row r="6" spans="1:25" x14ac:dyDescent="0.25">
      <c r="A6" s="28" t="str">
        <f t="shared" si="0"/>
        <v>KI1803-005</v>
      </c>
      <c r="B6" s="26">
        <v>457001411</v>
      </c>
      <c r="C6" s="29" t="str">
        <f t="shared" si="1"/>
        <v>RISM</v>
      </c>
      <c r="D6" s="28" t="str">
        <f t="shared" si="2"/>
        <v>KI1803</v>
      </c>
      <c r="E6" s="9">
        <v>5</v>
      </c>
      <c r="G6" s="30" t="s">
        <v>42</v>
      </c>
      <c r="H6" t="str">
        <f>_xlfn.IFNA(VLOOKUP(G6,Tabelle10[[SID]:[Zahn]],3,FALSE),"")</f>
        <v>II, 3573b, 1661, Stralsund 1665</v>
      </c>
      <c r="I6" s="15" t="s">
        <v>43</v>
      </c>
      <c r="L6" s="9" t="s">
        <v>605</v>
      </c>
      <c r="Q6" s="21" t="str">
        <f t="shared" si="3"/>
        <v>Kittel, Johann Christian</v>
      </c>
      <c r="R6" s="21" t="str">
        <f t="shared" si="4"/>
        <v>Vierstimmige Choraele mit Vorspielen</v>
      </c>
      <c r="S6" s="21" t="str">
        <f t="shared" si="5"/>
        <v>Altona</v>
      </c>
      <c r="T6" s="21">
        <f t="shared" si="6"/>
        <v>1803</v>
      </c>
      <c r="U6" s="9">
        <v>4</v>
      </c>
    </row>
    <row r="7" spans="1:25" x14ac:dyDescent="0.25">
      <c r="A7" s="28" t="str">
        <f t="shared" si="0"/>
        <v>KI1803-006</v>
      </c>
      <c r="B7" s="26">
        <v>457001412</v>
      </c>
      <c r="C7" s="29" t="str">
        <f t="shared" si="1"/>
        <v>RISM</v>
      </c>
      <c r="D7" s="28" t="str">
        <f t="shared" si="2"/>
        <v>KI1803</v>
      </c>
      <c r="E7" s="9">
        <v>6</v>
      </c>
      <c r="G7" s="30" t="s">
        <v>154</v>
      </c>
      <c r="H7" t="str">
        <f>_xlfn.IFNA(VLOOKUP(G7,Tabelle10[[SID]:[Zahn]],3,FALSE),"")</f>
        <v>I, 247b, Praetorius 1610</v>
      </c>
      <c r="I7" s="15" t="s">
        <v>613</v>
      </c>
      <c r="L7" s="9" t="s">
        <v>605</v>
      </c>
      <c r="Q7" s="21" t="str">
        <f t="shared" si="3"/>
        <v>Kittel, Johann Christian</v>
      </c>
      <c r="R7" s="21" t="str">
        <f t="shared" si="4"/>
        <v>Vierstimmige Choraele mit Vorspielen</v>
      </c>
      <c r="S7" s="21" t="str">
        <f t="shared" si="5"/>
        <v>Altona</v>
      </c>
      <c r="T7" s="21">
        <f t="shared" si="6"/>
        <v>1803</v>
      </c>
      <c r="U7" s="9">
        <v>5</v>
      </c>
      <c r="V7" s="9" t="s">
        <v>614</v>
      </c>
    </row>
    <row r="8" spans="1:25" x14ac:dyDescent="0.25">
      <c r="A8" s="28" t="str">
        <f t="shared" si="0"/>
        <v>KI1803-007</v>
      </c>
      <c r="B8" s="26">
        <v>457001413</v>
      </c>
      <c r="C8" s="29" t="str">
        <f t="shared" si="1"/>
        <v>RISM</v>
      </c>
      <c r="D8" s="28" t="str">
        <f t="shared" si="2"/>
        <v>KI1803</v>
      </c>
      <c r="E8" s="9">
        <v>7</v>
      </c>
      <c r="G8" s="30" t="s">
        <v>45</v>
      </c>
      <c r="H8" t="str">
        <f>_xlfn.IFNA(VLOOKUP(G8,Tabelle10[[SID]:[Zahn]],3,FALSE),"")</f>
        <v>III, 4457, Schumann 1539</v>
      </c>
      <c r="I8" s="15" t="s">
        <v>615</v>
      </c>
      <c r="L8" s="9" t="s">
        <v>605</v>
      </c>
      <c r="Q8" s="21" t="str">
        <f t="shared" si="3"/>
        <v>Kittel, Johann Christian</v>
      </c>
      <c r="R8" s="21" t="str">
        <f t="shared" si="4"/>
        <v>Vierstimmige Choraele mit Vorspielen</v>
      </c>
      <c r="S8" s="21" t="str">
        <f t="shared" si="5"/>
        <v>Altona</v>
      </c>
      <c r="T8" s="21">
        <f t="shared" si="6"/>
        <v>1803</v>
      </c>
      <c r="U8" s="9">
        <v>6</v>
      </c>
    </row>
    <row r="9" spans="1:25" x14ac:dyDescent="0.25">
      <c r="A9" s="28" t="str">
        <f t="shared" si="0"/>
        <v>KI1803-008</v>
      </c>
      <c r="B9" s="26">
        <v>457001414</v>
      </c>
      <c r="C9" s="29" t="str">
        <f t="shared" si="1"/>
        <v>RISM</v>
      </c>
      <c r="D9" s="28" t="str">
        <f t="shared" si="2"/>
        <v>KI1803</v>
      </c>
      <c r="E9" s="9">
        <v>8</v>
      </c>
      <c r="G9" s="30" t="s">
        <v>48</v>
      </c>
      <c r="H9" t="str">
        <f>_xlfn.IFNA(VLOOKUP(G9,Tabelle10[[SID]:[Zahn]],3,FALSE),"")</f>
        <v>IV, 7292b, Babst 1545</v>
      </c>
      <c r="I9" s="15" t="s">
        <v>49</v>
      </c>
      <c r="L9" s="9" t="s">
        <v>605</v>
      </c>
      <c r="Q9" s="21" t="str">
        <f t="shared" si="3"/>
        <v>Kittel, Johann Christian</v>
      </c>
      <c r="R9" s="21" t="str">
        <f t="shared" si="4"/>
        <v>Vierstimmige Choraele mit Vorspielen</v>
      </c>
      <c r="S9" s="21" t="str">
        <f t="shared" si="5"/>
        <v>Altona</v>
      </c>
      <c r="T9" s="21">
        <f t="shared" si="6"/>
        <v>1803</v>
      </c>
      <c r="U9" s="9">
        <v>7</v>
      </c>
    </row>
    <row r="10" spans="1:25" x14ac:dyDescent="0.25">
      <c r="A10" s="28" t="str">
        <f t="shared" si="0"/>
        <v>KI1803-009</v>
      </c>
      <c r="B10" s="26">
        <v>457001415</v>
      </c>
      <c r="C10" s="29" t="str">
        <f t="shared" si="1"/>
        <v>RISM</v>
      </c>
      <c r="D10" s="28" t="str">
        <f t="shared" si="2"/>
        <v>KI1803</v>
      </c>
      <c r="E10" s="9">
        <v>9</v>
      </c>
      <c r="G10" s="30" t="s">
        <v>334</v>
      </c>
      <c r="H10" t="str">
        <f>_xlfn.IFNA(VLOOKUP(G10,Tabelle10[[SID]:[Zahn]],3,FALSE),"")</f>
        <v>IV, 6804, Frankfurt 1662</v>
      </c>
      <c r="I10" s="15" t="s">
        <v>335</v>
      </c>
      <c r="L10" s="9" t="s">
        <v>605</v>
      </c>
      <c r="Q10" s="21" t="str">
        <f t="shared" si="3"/>
        <v>Kittel, Johann Christian</v>
      </c>
      <c r="R10" s="21" t="str">
        <f t="shared" si="4"/>
        <v>Vierstimmige Choraele mit Vorspielen</v>
      </c>
      <c r="S10" s="21" t="str">
        <f t="shared" si="5"/>
        <v>Altona</v>
      </c>
      <c r="T10" s="21">
        <f t="shared" si="6"/>
        <v>1803</v>
      </c>
      <c r="U10" s="9">
        <v>8</v>
      </c>
    </row>
    <row r="11" spans="1:25" x14ac:dyDescent="0.25">
      <c r="A11" s="28" t="str">
        <f t="shared" si="0"/>
        <v>KI1803-010</v>
      </c>
      <c r="B11" s="26">
        <v>457001416</v>
      </c>
      <c r="C11" s="29" t="str">
        <f t="shared" si="1"/>
        <v>RISM</v>
      </c>
      <c r="D11" s="28" t="str">
        <f t="shared" si="2"/>
        <v>KI1803</v>
      </c>
      <c r="E11" s="9">
        <v>10</v>
      </c>
      <c r="G11" s="30"/>
      <c r="H11" t="str">
        <f>_xlfn.IFNA(VLOOKUP(G11,Tabelle10[[SID]:[Zahn]],3,FALSE),"")</f>
        <v/>
      </c>
      <c r="I11" s="15" t="s">
        <v>616</v>
      </c>
      <c r="Q11" s="21" t="str">
        <f t="shared" si="3"/>
        <v>Kittel, Johann Christian</v>
      </c>
      <c r="R11" s="21" t="str">
        <f t="shared" si="4"/>
        <v>Vierstimmige Choraele mit Vorspielen</v>
      </c>
      <c r="S11" s="21" t="str">
        <f t="shared" si="5"/>
        <v>Altona</v>
      </c>
      <c r="T11" s="21">
        <f t="shared" si="6"/>
        <v>1803</v>
      </c>
      <c r="U11" s="9">
        <v>9</v>
      </c>
    </row>
    <row r="12" spans="1:25" x14ac:dyDescent="0.25">
      <c r="A12" s="28" t="str">
        <f t="shared" si="0"/>
        <v>KI1803-011</v>
      </c>
      <c r="B12" s="26">
        <v>457001417</v>
      </c>
      <c r="C12" s="29" t="str">
        <f t="shared" si="1"/>
        <v>RISM</v>
      </c>
      <c r="D12" s="28" t="str">
        <f t="shared" si="2"/>
        <v>KI1803</v>
      </c>
      <c r="E12" s="9">
        <v>11</v>
      </c>
      <c r="G12" s="30"/>
      <c r="H12" t="str">
        <f>_xlfn.IFNA(VLOOKUP(G12,Tabelle10[[SID]:[Zahn]],3,FALSE),"")</f>
        <v/>
      </c>
      <c r="I12" s="15" t="s">
        <v>368</v>
      </c>
      <c r="Q12" s="21" t="str">
        <f t="shared" si="3"/>
        <v>Kittel, Johann Christian</v>
      </c>
      <c r="R12" s="21" t="str">
        <f t="shared" si="4"/>
        <v>Vierstimmige Choraele mit Vorspielen</v>
      </c>
      <c r="S12" s="21" t="str">
        <f t="shared" si="5"/>
        <v>Altona</v>
      </c>
      <c r="T12" s="21">
        <f t="shared" si="6"/>
        <v>1803</v>
      </c>
      <c r="U12" s="9">
        <v>10</v>
      </c>
      <c r="V12" s="9" t="s">
        <v>617</v>
      </c>
      <c r="W12" s="9" t="s">
        <v>618</v>
      </c>
    </row>
    <row r="13" spans="1:25" x14ac:dyDescent="0.25">
      <c r="A13" s="28" t="str">
        <f t="shared" si="0"/>
        <v>KI1803-012</v>
      </c>
      <c r="B13" s="26">
        <v>457001418</v>
      </c>
      <c r="C13" s="29" t="str">
        <f t="shared" si="1"/>
        <v>RISM</v>
      </c>
      <c r="D13" s="28" t="str">
        <f t="shared" si="2"/>
        <v>KI1803</v>
      </c>
      <c r="E13" s="9">
        <v>12</v>
      </c>
      <c r="G13" s="30"/>
      <c r="H13" t="str">
        <f>_xlfn.IFNA(VLOOKUP(G13,Tabelle10[[SID]:[Zahn]],3,FALSE),"")</f>
        <v/>
      </c>
      <c r="I13" s="15" t="s">
        <v>619</v>
      </c>
      <c r="Q13" s="21" t="str">
        <f t="shared" si="3"/>
        <v>Kittel, Johann Christian</v>
      </c>
      <c r="R13" s="21" t="str">
        <f t="shared" si="4"/>
        <v>Vierstimmige Choraele mit Vorspielen</v>
      </c>
      <c r="S13" s="21" t="str">
        <f t="shared" si="5"/>
        <v>Altona</v>
      </c>
      <c r="T13" s="21">
        <f t="shared" si="6"/>
        <v>1803</v>
      </c>
      <c r="U13" s="9">
        <v>12</v>
      </c>
    </row>
    <row r="14" spans="1:25" x14ac:dyDescent="0.25">
      <c r="A14" s="28" t="str">
        <f t="shared" si="0"/>
        <v>KI1803-013</v>
      </c>
      <c r="B14" s="26">
        <v>457001419</v>
      </c>
      <c r="C14" s="29" t="str">
        <f t="shared" si="1"/>
        <v>RISM</v>
      </c>
      <c r="D14" s="28" t="str">
        <f t="shared" si="2"/>
        <v>KI1803</v>
      </c>
      <c r="E14" s="9">
        <v>13</v>
      </c>
      <c r="G14" s="30"/>
      <c r="H14" t="str">
        <f>_xlfn.IFNA(VLOOKUP(G14,Tabelle10[[SID]:[Zahn]],3,FALSE),"")</f>
        <v/>
      </c>
      <c r="I14" s="15" t="s">
        <v>620</v>
      </c>
      <c r="Q14" s="21" t="str">
        <f t="shared" si="3"/>
        <v>Kittel, Johann Christian</v>
      </c>
      <c r="R14" s="21" t="str">
        <f t="shared" si="4"/>
        <v>Vierstimmige Choraele mit Vorspielen</v>
      </c>
      <c r="S14" s="21" t="str">
        <f t="shared" si="5"/>
        <v>Altona</v>
      </c>
      <c r="T14" s="21">
        <f t="shared" si="6"/>
        <v>1803</v>
      </c>
      <c r="U14" s="9">
        <v>13</v>
      </c>
    </row>
    <row r="15" spans="1:25" x14ac:dyDescent="0.25">
      <c r="A15" s="28" t="str">
        <f t="shared" si="0"/>
        <v>KI1803-014</v>
      </c>
      <c r="B15" s="26">
        <v>457001420</v>
      </c>
      <c r="C15" s="29" t="str">
        <f t="shared" si="1"/>
        <v>RISM</v>
      </c>
      <c r="D15" s="28" t="str">
        <f t="shared" si="2"/>
        <v>KI1803</v>
      </c>
      <c r="E15" s="9">
        <v>14</v>
      </c>
      <c r="G15" s="30"/>
      <c r="H15" t="str">
        <f>_xlfn.IFNA(VLOOKUP(G15,Tabelle10[[SID]:[Zahn]],3,FALSE),"")</f>
        <v/>
      </c>
      <c r="I15" s="15" t="s">
        <v>371</v>
      </c>
      <c r="Q15" s="21" t="str">
        <f t="shared" si="3"/>
        <v>Kittel, Johann Christian</v>
      </c>
      <c r="R15" s="21" t="str">
        <f t="shared" si="4"/>
        <v>Vierstimmige Choraele mit Vorspielen</v>
      </c>
      <c r="S15" s="21" t="str">
        <f t="shared" si="5"/>
        <v>Altona</v>
      </c>
      <c r="T15" s="21">
        <f t="shared" si="6"/>
        <v>1803</v>
      </c>
      <c r="U15" s="9">
        <v>14</v>
      </c>
    </row>
    <row r="16" spans="1:25" x14ac:dyDescent="0.25">
      <c r="A16" s="28" t="str">
        <f t="shared" si="0"/>
        <v>KI1803-015</v>
      </c>
      <c r="B16" s="26">
        <v>457001421</v>
      </c>
      <c r="C16" s="29" t="str">
        <f t="shared" si="1"/>
        <v>RISM</v>
      </c>
      <c r="D16" s="28" t="str">
        <f t="shared" si="2"/>
        <v>KI1803</v>
      </c>
      <c r="E16" s="9">
        <v>15</v>
      </c>
      <c r="G16" s="30"/>
      <c r="H16" t="str">
        <f>_xlfn.IFNA(VLOOKUP(G16,Tabelle10[[SID]:[Zahn]],3,FALSE),"")</f>
        <v/>
      </c>
      <c r="I16" s="15" t="s">
        <v>372</v>
      </c>
      <c r="Q16" s="21" t="str">
        <f t="shared" si="3"/>
        <v>Kittel, Johann Christian</v>
      </c>
      <c r="R16" s="21" t="str">
        <f t="shared" si="4"/>
        <v>Vierstimmige Choraele mit Vorspielen</v>
      </c>
      <c r="S16" s="21" t="str">
        <f t="shared" si="5"/>
        <v>Altona</v>
      </c>
      <c r="T16" s="21">
        <f t="shared" si="6"/>
        <v>1803</v>
      </c>
      <c r="U16" s="9">
        <v>15</v>
      </c>
    </row>
    <row r="17" spans="1:23" x14ac:dyDescent="0.25">
      <c r="A17" s="28" t="str">
        <f t="shared" si="0"/>
        <v>KI1803-016</v>
      </c>
      <c r="B17" s="26">
        <v>457001422</v>
      </c>
      <c r="C17" s="29" t="str">
        <f t="shared" si="1"/>
        <v>RISM</v>
      </c>
      <c r="D17" s="28" t="str">
        <f t="shared" si="2"/>
        <v>KI1803</v>
      </c>
      <c r="E17" s="9">
        <v>16</v>
      </c>
      <c r="G17" s="30" t="s">
        <v>300</v>
      </c>
      <c r="H17" t="str">
        <f>_xlfn.IFNA(VLOOKUP(G17,Tabelle10[[SID]:[Zahn]],3,FALSE),"")</f>
        <v>II, 2164, Schein 1627</v>
      </c>
      <c r="I17" s="15" t="s">
        <v>621</v>
      </c>
      <c r="L17" s="9" t="s">
        <v>605</v>
      </c>
      <c r="Q17" s="21" t="str">
        <f t="shared" si="3"/>
        <v>Kittel, Johann Christian</v>
      </c>
      <c r="R17" s="21" t="str">
        <f t="shared" si="4"/>
        <v>Vierstimmige Choraele mit Vorspielen</v>
      </c>
      <c r="S17" s="21" t="str">
        <f t="shared" si="5"/>
        <v>Altona</v>
      </c>
      <c r="T17" s="21">
        <f t="shared" si="6"/>
        <v>1803</v>
      </c>
      <c r="U17" s="9">
        <v>16</v>
      </c>
      <c r="V17" s="9" t="s">
        <v>301</v>
      </c>
    </row>
    <row r="18" spans="1:23" x14ac:dyDescent="0.25">
      <c r="A18" s="28" t="str">
        <f t="shared" si="0"/>
        <v>KI1803-017</v>
      </c>
      <c r="B18" s="26">
        <v>457001423</v>
      </c>
      <c r="C18" s="29" t="str">
        <f t="shared" si="1"/>
        <v>RISM</v>
      </c>
      <c r="D18" s="28" t="str">
        <f t="shared" si="2"/>
        <v>KI1803</v>
      </c>
      <c r="E18" s="9">
        <v>17</v>
      </c>
      <c r="G18" s="30" t="s">
        <v>210</v>
      </c>
      <c r="H18" t="str">
        <f>_xlfn.IFNA(VLOOKUP(G18,Tabelle10[[SID]:[Zahn]],3,FALSE),"")</f>
        <v>V, 8244, Kugelmann 1540</v>
      </c>
      <c r="I18" s="15" t="s">
        <v>622</v>
      </c>
      <c r="L18" s="9" t="s">
        <v>605</v>
      </c>
      <c r="Q18" s="21" t="str">
        <f t="shared" si="3"/>
        <v>Kittel, Johann Christian</v>
      </c>
      <c r="R18" s="21" t="str">
        <f t="shared" si="4"/>
        <v>Vierstimmige Choraele mit Vorspielen</v>
      </c>
      <c r="S18" s="21" t="str">
        <f t="shared" si="5"/>
        <v>Altona</v>
      </c>
      <c r="T18" s="21">
        <f t="shared" si="6"/>
        <v>1803</v>
      </c>
      <c r="U18" s="9">
        <v>17</v>
      </c>
      <c r="V18" s="9" t="s">
        <v>211</v>
      </c>
    </row>
    <row r="19" spans="1:23" x14ac:dyDescent="0.25">
      <c r="A19" s="28" t="str">
        <f t="shared" si="0"/>
        <v>KI1803-018</v>
      </c>
      <c r="B19" s="26">
        <v>457001424</v>
      </c>
      <c r="C19" s="29" t="str">
        <f t="shared" si="1"/>
        <v>RISM</v>
      </c>
      <c r="D19" s="28" t="str">
        <f t="shared" si="2"/>
        <v>KI1803</v>
      </c>
      <c r="E19" s="9">
        <v>18</v>
      </c>
      <c r="G19" s="30" t="s">
        <v>291</v>
      </c>
      <c r="H19" t="str">
        <f>_xlfn.IFNA(VLOOKUP(G19,Tabelle10[[SID]:[Zahn]],3,FALSE),"")</f>
        <v>II, 2072, Dresden 1593</v>
      </c>
      <c r="I19" s="15" t="s">
        <v>623</v>
      </c>
      <c r="L19" s="9" t="s">
        <v>605</v>
      </c>
      <c r="Q19" s="21" t="str">
        <f t="shared" si="3"/>
        <v>Kittel, Johann Christian</v>
      </c>
      <c r="R19" s="21" t="str">
        <f t="shared" si="4"/>
        <v>Vierstimmige Choraele mit Vorspielen</v>
      </c>
      <c r="S19" s="21" t="str">
        <f t="shared" si="5"/>
        <v>Altona</v>
      </c>
      <c r="T19" s="21">
        <f t="shared" si="6"/>
        <v>1803</v>
      </c>
      <c r="U19" s="9">
        <v>18</v>
      </c>
      <c r="V19" s="9" t="s">
        <v>376</v>
      </c>
    </row>
    <row r="20" spans="1:23" x14ac:dyDescent="0.25">
      <c r="A20" s="28" t="str">
        <f t="shared" si="0"/>
        <v>KI1803-019</v>
      </c>
      <c r="B20" s="26">
        <v>457001425</v>
      </c>
      <c r="C20" s="29" t="str">
        <f t="shared" si="1"/>
        <v>RISM</v>
      </c>
      <c r="D20" s="28" t="str">
        <f t="shared" si="2"/>
        <v>KI1803</v>
      </c>
      <c r="E20" s="9">
        <v>19</v>
      </c>
      <c r="G20" s="30" t="s">
        <v>151</v>
      </c>
      <c r="H20" t="str">
        <f>_xlfn.IFNA(VLOOKUP(G20,Tabelle10[[SID]:[Zahn]],3,FALSE),"")</f>
        <v>V, 8326, P. Reinigius 1587</v>
      </c>
      <c r="I20" s="15" t="s">
        <v>624</v>
      </c>
      <c r="L20" s="9" t="s">
        <v>605</v>
      </c>
      <c r="Q20" s="21" t="str">
        <f t="shared" si="3"/>
        <v>Kittel, Johann Christian</v>
      </c>
      <c r="R20" s="21" t="str">
        <f t="shared" si="4"/>
        <v>Vierstimmige Choraele mit Vorspielen</v>
      </c>
      <c r="S20" s="21" t="str">
        <f t="shared" si="5"/>
        <v>Altona</v>
      </c>
      <c r="T20" s="21">
        <f t="shared" si="6"/>
        <v>1803</v>
      </c>
      <c r="U20" s="9">
        <v>19</v>
      </c>
      <c r="V20" s="9" t="s">
        <v>625</v>
      </c>
    </row>
    <row r="21" spans="1:23" x14ac:dyDescent="0.25">
      <c r="A21" s="28" t="str">
        <f t="shared" si="0"/>
        <v>KI1803-020</v>
      </c>
      <c r="B21" s="26">
        <v>457001426</v>
      </c>
      <c r="C21" s="29" t="str">
        <f t="shared" si="1"/>
        <v>RISM</v>
      </c>
      <c r="D21" s="28" t="str">
        <f t="shared" si="2"/>
        <v>KI1803</v>
      </c>
      <c r="E21" s="9">
        <v>20</v>
      </c>
      <c r="G21" s="30" t="s">
        <v>51</v>
      </c>
      <c r="H21" t="str">
        <f>_xlfn.IFNA(VLOOKUP(G21,Tabelle10[[SID]:[Zahn]],3,FALSE),"")</f>
        <v>III, 5269e, Bodenschatz 1608</v>
      </c>
      <c r="I21" s="15" t="s">
        <v>52</v>
      </c>
      <c r="L21" s="9" t="s">
        <v>605</v>
      </c>
      <c r="Q21" s="21" t="str">
        <f t="shared" si="3"/>
        <v>Kittel, Johann Christian</v>
      </c>
      <c r="R21" s="21" t="str">
        <f t="shared" si="4"/>
        <v>Vierstimmige Choraele mit Vorspielen</v>
      </c>
      <c r="S21" s="21" t="str">
        <f t="shared" si="5"/>
        <v>Altona</v>
      </c>
      <c r="T21" s="21">
        <f t="shared" si="6"/>
        <v>1803</v>
      </c>
      <c r="U21" s="9">
        <v>20</v>
      </c>
    </row>
    <row r="22" spans="1:23" x14ac:dyDescent="0.25">
      <c r="A22" s="28" t="str">
        <f t="shared" si="0"/>
        <v>KI1803-021</v>
      </c>
      <c r="B22" s="26">
        <v>457001427</v>
      </c>
      <c r="C22" s="29" t="str">
        <f t="shared" si="1"/>
        <v>RISM</v>
      </c>
      <c r="D22" s="28" t="str">
        <f t="shared" si="2"/>
        <v>KI1803</v>
      </c>
      <c r="E22" s="9">
        <v>21</v>
      </c>
      <c r="G22" s="30" t="s">
        <v>54</v>
      </c>
      <c r="H22" t="str">
        <f>_xlfn.IFNA(VLOOKUP(G22,Tabelle10[[SID]:[Zahn]],3,FALSE),"")</f>
        <v>III, 4438b, Straßburg 1559</v>
      </c>
      <c r="I22" s="15" t="s">
        <v>626</v>
      </c>
      <c r="L22" s="9" t="s">
        <v>605</v>
      </c>
      <c r="Q22" s="21" t="str">
        <f t="shared" si="3"/>
        <v>Kittel, Johann Christian</v>
      </c>
      <c r="R22" s="21" t="str">
        <f t="shared" si="4"/>
        <v>Vierstimmige Choraele mit Vorspielen</v>
      </c>
      <c r="S22" s="21" t="str">
        <f t="shared" si="5"/>
        <v>Altona</v>
      </c>
      <c r="T22" s="21">
        <f t="shared" si="6"/>
        <v>1803</v>
      </c>
      <c r="U22" s="9">
        <v>21</v>
      </c>
    </row>
    <row r="23" spans="1:23" x14ac:dyDescent="0.25">
      <c r="A23" s="28" t="str">
        <f t="shared" si="0"/>
        <v>KI1803-022</v>
      </c>
      <c r="B23" s="26">
        <v>457001428</v>
      </c>
      <c r="C23" s="29" t="str">
        <f t="shared" si="1"/>
        <v>RISM</v>
      </c>
      <c r="D23" s="28" t="str">
        <f t="shared" si="2"/>
        <v>KI1803</v>
      </c>
      <c r="E23" s="9">
        <v>22</v>
      </c>
      <c r="G23" s="30" t="s">
        <v>58</v>
      </c>
      <c r="H23" t="str">
        <f>_xlfn.IFNA(VLOOKUP(G23,Tabelle10[[SID]:[Zahn]],3,FALSE),"")</f>
        <v>III, 5385a, Hassler 1601</v>
      </c>
      <c r="I23" s="15" t="s">
        <v>59</v>
      </c>
      <c r="L23" s="9" t="s">
        <v>605</v>
      </c>
      <c r="Q23" s="21" t="str">
        <f t="shared" si="3"/>
        <v>Kittel, Johann Christian</v>
      </c>
      <c r="R23" s="21" t="str">
        <f t="shared" si="4"/>
        <v>Vierstimmige Choraele mit Vorspielen</v>
      </c>
      <c r="S23" s="21" t="str">
        <f t="shared" si="5"/>
        <v>Altona</v>
      </c>
      <c r="T23" s="21">
        <f t="shared" si="6"/>
        <v>1803</v>
      </c>
      <c r="U23" s="9">
        <v>22</v>
      </c>
    </row>
    <row r="24" spans="1:23" hidden="1" x14ac:dyDescent="0.25">
      <c r="A24" s="28" t="str">
        <f t="shared" si="0"/>
        <v>KI1803-023</v>
      </c>
      <c r="B24" s="26">
        <v>457001429</v>
      </c>
      <c r="C24" s="29" t="str">
        <f t="shared" si="1"/>
        <v>RISM</v>
      </c>
      <c r="D24" s="28" t="str">
        <f t="shared" si="2"/>
        <v>KI1803</v>
      </c>
      <c r="E24" s="9">
        <v>23</v>
      </c>
      <c r="G24" s="30" t="s">
        <v>207</v>
      </c>
      <c r="H24" t="str">
        <f>_xlfn.IFNA(VLOOKUP(G24,Tabelle10[[SID]:[Zahn]],3,FALSE),"")</f>
        <v>I, 352, Rhau 1544</v>
      </c>
      <c r="I24" s="15" t="s">
        <v>379</v>
      </c>
      <c r="L24" s="9" t="s">
        <v>605</v>
      </c>
      <c r="Q24" s="21" t="str">
        <f t="shared" si="3"/>
        <v>Kittel, Johann Christian</v>
      </c>
      <c r="R24" s="21" t="str">
        <f t="shared" si="4"/>
        <v>Vierstimmige Choraele mit Vorspielen</v>
      </c>
      <c r="S24" s="21" t="str">
        <f t="shared" si="5"/>
        <v>Altona</v>
      </c>
      <c r="T24" s="21">
        <f t="shared" si="6"/>
        <v>1803</v>
      </c>
      <c r="U24" s="9">
        <v>23</v>
      </c>
      <c r="V24" s="9" t="s">
        <v>627</v>
      </c>
      <c r="W24" s="9" t="s">
        <v>628</v>
      </c>
    </row>
    <row r="25" spans="1:23" x14ac:dyDescent="0.25">
      <c r="A25" s="28" t="str">
        <f t="shared" si="0"/>
        <v>KI1803-024</v>
      </c>
      <c r="B25" s="26">
        <v>457001430</v>
      </c>
      <c r="C25" s="29" t="str">
        <f t="shared" si="1"/>
        <v>RISM</v>
      </c>
      <c r="D25" s="28" t="str">
        <f t="shared" si="2"/>
        <v>KI1803</v>
      </c>
      <c r="E25" s="9">
        <v>24</v>
      </c>
      <c r="G25" s="30"/>
      <c r="H25" t="str">
        <f>_xlfn.IFNA(VLOOKUP(G25,Tabelle10[[SID]:[Zahn]],3,FALSE),"")</f>
        <v/>
      </c>
      <c r="I25" s="15" t="s">
        <v>629</v>
      </c>
      <c r="Q25" s="21" t="str">
        <f t="shared" si="3"/>
        <v>Kittel, Johann Christian</v>
      </c>
      <c r="R25" s="21" t="str">
        <f t="shared" si="4"/>
        <v>Vierstimmige Choraele mit Vorspielen</v>
      </c>
      <c r="S25" s="21" t="str">
        <f t="shared" si="5"/>
        <v>Altona</v>
      </c>
      <c r="T25" s="21">
        <f t="shared" si="6"/>
        <v>1803</v>
      </c>
      <c r="U25" s="9">
        <v>24</v>
      </c>
    </row>
    <row r="26" spans="1:23" x14ac:dyDescent="0.25">
      <c r="A26" s="28" t="str">
        <f t="shared" si="0"/>
        <v>KI1803-025</v>
      </c>
      <c r="B26" s="26">
        <v>457001431</v>
      </c>
      <c r="C26" s="29" t="str">
        <f t="shared" si="1"/>
        <v>RISM</v>
      </c>
      <c r="D26" s="28" t="str">
        <f t="shared" si="2"/>
        <v>KI1803</v>
      </c>
      <c r="E26" s="9">
        <v>25</v>
      </c>
      <c r="G26" s="30"/>
      <c r="H26" t="str">
        <f>_xlfn.IFNA(VLOOKUP(G26,Tabelle10[[SID]:[Zahn]],3,FALSE),"")</f>
        <v/>
      </c>
      <c r="I26" s="15" t="s">
        <v>630</v>
      </c>
      <c r="Q26" s="21" t="str">
        <f t="shared" si="3"/>
        <v>Kittel, Johann Christian</v>
      </c>
      <c r="R26" s="21" t="str">
        <f t="shared" si="4"/>
        <v>Vierstimmige Choraele mit Vorspielen</v>
      </c>
      <c r="S26" s="21" t="str">
        <f t="shared" si="5"/>
        <v>Altona</v>
      </c>
      <c r="T26" s="21">
        <f t="shared" si="6"/>
        <v>1803</v>
      </c>
      <c r="U26" s="9">
        <v>25</v>
      </c>
    </row>
    <row r="27" spans="1:23" x14ac:dyDescent="0.25">
      <c r="A27" s="28" t="str">
        <f t="shared" si="0"/>
        <v>KI1803-026</v>
      </c>
      <c r="B27" s="26">
        <v>457001432</v>
      </c>
      <c r="C27" s="29" t="str">
        <f t="shared" si="1"/>
        <v>RISM</v>
      </c>
      <c r="D27" s="28" t="str">
        <f t="shared" si="2"/>
        <v>KI1803</v>
      </c>
      <c r="E27" s="9">
        <v>26</v>
      </c>
      <c r="G27" s="30" t="s">
        <v>312</v>
      </c>
      <c r="H27" t="str">
        <f>_xlfn.IFNA(VLOOKUP(G27,Tabelle10[[SID]:[Zahn]],3,FALSE),"")</f>
        <v>I, 343, Klug 1535</v>
      </c>
      <c r="I27" s="15" t="s">
        <v>631</v>
      </c>
      <c r="L27" s="9" t="s">
        <v>605</v>
      </c>
      <c r="Q27" s="21" t="str">
        <f t="shared" si="3"/>
        <v>Kittel, Johann Christian</v>
      </c>
      <c r="R27" s="21" t="str">
        <f t="shared" si="4"/>
        <v>Vierstimmige Choraele mit Vorspielen</v>
      </c>
      <c r="S27" s="21" t="str">
        <f t="shared" si="5"/>
        <v>Altona</v>
      </c>
      <c r="T27" s="21">
        <f t="shared" si="6"/>
        <v>1803</v>
      </c>
      <c r="U27" s="9">
        <v>26</v>
      </c>
    </row>
    <row r="28" spans="1:23" x14ac:dyDescent="0.25">
      <c r="A28" s="28" t="str">
        <f t="shared" si="0"/>
        <v>KI1803-027</v>
      </c>
      <c r="B28" s="26">
        <v>457001433</v>
      </c>
      <c r="C28" s="29" t="str">
        <f t="shared" si="1"/>
        <v>RISM</v>
      </c>
      <c r="D28" s="28" t="str">
        <f t="shared" si="2"/>
        <v>KI1803</v>
      </c>
      <c r="E28" s="9">
        <v>27</v>
      </c>
      <c r="G28" s="30" t="s">
        <v>62</v>
      </c>
      <c r="H28" t="str">
        <f>_xlfn.IFNA(VLOOKUP(G28,Tabelle10[[SID]:[Zahn]],3,FALSE),"")</f>
        <v>V, 8586, Spangenberg 1545</v>
      </c>
      <c r="I28" s="15" t="s">
        <v>63</v>
      </c>
      <c r="L28" s="9" t="s">
        <v>605</v>
      </c>
      <c r="Q28" s="21" t="str">
        <f t="shared" si="3"/>
        <v>Kittel, Johann Christian</v>
      </c>
      <c r="R28" s="21" t="str">
        <f t="shared" si="4"/>
        <v>Vierstimmige Choraele mit Vorspielen</v>
      </c>
      <c r="S28" s="21" t="str">
        <f t="shared" si="5"/>
        <v>Altona</v>
      </c>
      <c r="T28" s="21">
        <f t="shared" si="6"/>
        <v>1803</v>
      </c>
      <c r="U28" s="9">
        <v>28</v>
      </c>
    </row>
    <row r="29" spans="1:23" x14ac:dyDescent="0.25">
      <c r="A29" s="28" t="str">
        <f t="shared" si="0"/>
        <v>KI1803-028</v>
      </c>
      <c r="B29" s="26">
        <v>457001434</v>
      </c>
      <c r="C29" s="29" t="str">
        <f t="shared" si="1"/>
        <v>RISM</v>
      </c>
      <c r="D29" s="28" t="str">
        <f t="shared" si="2"/>
        <v>KI1803</v>
      </c>
      <c r="E29" s="9">
        <v>28</v>
      </c>
      <c r="G29" s="30" t="s">
        <v>65</v>
      </c>
      <c r="H29" t="str">
        <f>_xlfn.IFNA(VLOOKUP(G29,Tabelle10[[SID]:[Zahn]],3,FALSE),"")</f>
        <v>V, 8584, Klug 1535</v>
      </c>
      <c r="I29" s="15" t="s">
        <v>66</v>
      </c>
      <c r="L29" s="9" t="s">
        <v>605</v>
      </c>
      <c r="Q29" s="21" t="str">
        <f t="shared" si="3"/>
        <v>Kittel, Johann Christian</v>
      </c>
      <c r="R29" s="21" t="str">
        <f t="shared" si="4"/>
        <v>Vierstimmige Choraele mit Vorspielen</v>
      </c>
      <c r="S29" s="21" t="str">
        <f t="shared" si="5"/>
        <v>Altona</v>
      </c>
      <c r="T29" s="21">
        <f t="shared" si="6"/>
        <v>1803</v>
      </c>
      <c r="U29" s="9">
        <v>29</v>
      </c>
    </row>
    <row r="30" spans="1:23" x14ac:dyDescent="0.25">
      <c r="A30" s="28" t="str">
        <f t="shared" si="0"/>
        <v>KI1803-029</v>
      </c>
      <c r="B30" s="26">
        <v>457001435</v>
      </c>
      <c r="C30" s="29" t="str">
        <f t="shared" si="1"/>
        <v>RISM</v>
      </c>
      <c r="D30" s="28" t="str">
        <f t="shared" si="2"/>
        <v>KI1803</v>
      </c>
      <c r="E30" s="9">
        <v>29</v>
      </c>
      <c r="G30" s="30" t="s">
        <v>71</v>
      </c>
      <c r="H30" t="str">
        <f>_xlfn.IFNA(VLOOKUP(G30,Tabelle10[[SID]:[Zahn]],3,FALSE),"")</f>
        <v>IV, 7246, Walter 1524</v>
      </c>
      <c r="I30" s="15" t="s">
        <v>72</v>
      </c>
      <c r="L30" s="9" t="s">
        <v>605</v>
      </c>
      <c r="Q30" s="21" t="str">
        <f t="shared" si="3"/>
        <v>Kittel, Johann Christian</v>
      </c>
      <c r="R30" s="21" t="str">
        <f t="shared" si="4"/>
        <v>Vierstimmige Choraele mit Vorspielen</v>
      </c>
      <c r="S30" s="21" t="str">
        <f t="shared" si="5"/>
        <v>Altona</v>
      </c>
      <c r="T30" s="21">
        <f t="shared" si="6"/>
        <v>1803</v>
      </c>
      <c r="U30" s="9">
        <v>30</v>
      </c>
      <c r="V30" s="9" t="s">
        <v>384</v>
      </c>
    </row>
    <row r="31" spans="1:23" x14ac:dyDescent="0.25">
      <c r="A31" s="28" t="str">
        <f t="shared" si="0"/>
        <v>KI1803-030</v>
      </c>
      <c r="B31" s="26">
        <v>457001436</v>
      </c>
      <c r="C31" s="29" t="str">
        <f t="shared" si="1"/>
        <v>RISM</v>
      </c>
      <c r="D31" s="28" t="str">
        <f t="shared" si="2"/>
        <v>KI1803</v>
      </c>
      <c r="E31" s="9">
        <v>30</v>
      </c>
      <c r="G31" s="30" t="s">
        <v>74</v>
      </c>
      <c r="H31" t="str">
        <f>_xlfn.IFNA(VLOOKUP(G31,Tabelle10[[SID]:[Zahn]],3,FALSE),"")</f>
        <v>I, 132, Vulpius 1609</v>
      </c>
      <c r="I31" s="15" t="s">
        <v>75</v>
      </c>
      <c r="L31" s="9" t="s">
        <v>605</v>
      </c>
      <c r="Q31" s="21" t="str">
        <f t="shared" si="3"/>
        <v>Kittel, Johann Christian</v>
      </c>
      <c r="R31" s="21" t="str">
        <f t="shared" si="4"/>
        <v>Vierstimmige Choraele mit Vorspielen</v>
      </c>
      <c r="S31" s="21" t="str">
        <f t="shared" si="5"/>
        <v>Altona</v>
      </c>
      <c r="T31" s="21">
        <f t="shared" si="6"/>
        <v>1803</v>
      </c>
      <c r="U31" s="9">
        <v>32</v>
      </c>
    </row>
    <row r="32" spans="1:23" x14ac:dyDescent="0.25">
      <c r="A32" s="28" t="str">
        <f t="shared" si="0"/>
        <v>KI1803-031a</v>
      </c>
      <c r="B32" s="26">
        <v>457001437</v>
      </c>
      <c r="C32" s="29" t="str">
        <f t="shared" si="1"/>
        <v>RISM</v>
      </c>
      <c r="D32" s="28" t="str">
        <f t="shared" si="2"/>
        <v>KI1803</v>
      </c>
      <c r="E32" s="9">
        <v>31</v>
      </c>
      <c r="F32" s="9" t="s">
        <v>3</v>
      </c>
      <c r="G32" s="30" t="s">
        <v>77</v>
      </c>
      <c r="H32" t="str">
        <f>_xlfn.IFNA(VLOOKUP(G32,Tabelle10[[SID]:[Zahn]],3,FALSE),"")</f>
        <v>IV, 6283b, Calvisius 1598</v>
      </c>
      <c r="I32" s="15" t="s">
        <v>78</v>
      </c>
      <c r="L32" s="9" t="s">
        <v>605</v>
      </c>
      <c r="Q32" s="21" t="str">
        <f t="shared" si="3"/>
        <v>Kittel, Johann Christian</v>
      </c>
      <c r="R32" s="21" t="str">
        <f t="shared" si="4"/>
        <v>Vierstimmige Choraele mit Vorspielen</v>
      </c>
      <c r="S32" s="21" t="str">
        <f t="shared" si="5"/>
        <v>Altona</v>
      </c>
      <c r="T32" s="21">
        <f t="shared" si="6"/>
        <v>1803</v>
      </c>
      <c r="U32" s="9">
        <v>33</v>
      </c>
      <c r="V32" s="9" t="s">
        <v>554</v>
      </c>
    </row>
    <row r="33" spans="1:22" x14ac:dyDescent="0.25">
      <c r="A33" s="28" t="str">
        <f t="shared" si="0"/>
        <v>KI1803-031b</v>
      </c>
      <c r="B33" s="26">
        <v>457001438</v>
      </c>
      <c r="C33" s="29" t="str">
        <f t="shared" si="1"/>
        <v>RISM</v>
      </c>
      <c r="D33" s="28" t="str">
        <f t="shared" si="2"/>
        <v>KI1803</v>
      </c>
      <c r="E33" s="9">
        <v>31</v>
      </c>
      <c r="F33" s="9" t="s">
        <v>358</v>
      </c>
      <c r="G33" s="30"/>
      <c r="H33" t="str">
        <f>_xlfn.IFNA(VLOOKUP(G33,Tabelle10[[SID]:[Zahn]],3,FALSE),"")</f>
        <v/>
      </c>
      <c r="I33" s="15" t="s">
        <v>78</v>
      </c>
      <c r="Q33" s="21" t="str">
        <f t="shared" si="3"/>
        <v>Kittel, Johann Christian</v>
      </c>
      <c r="R33" s="21" t="str">
        <f t="shared" si="4"/>
        <v>Vierstimmige Choraele mit Vorspielen</v>
      </c>
      <c r="S33" s="21" t="str">
        <f t="shared" si="5"/>
        <v>Altona</v>
      </c>
      <c r="T33" s="21">
        <f t="shared" si="6"/>
        <v>1803</v>
      </c>
      <c r="U33" s="9">
        <v>33</v>
      </c>
    </row>
    <row r="34" spans="1:22" x14ac:dyDescent="0.25">
      <c r="A34" s="28" t="str">
        <f t="shared" si="0"/>
        <v>KI1803-032</v>
      </c>
      <c r="B34" s="26">
        <v>457001439</v>
      </c>
      <c r="C34" s="29" t="str">
        <f t="shared" si="1"/>
        <v>RISM</v>
      </c>
      <c r="D34" s="28" t="str">
        <f t="shared" si="2"/>
        <v>KI1803</v>
      </c>
      <c r="E34" s="9">
        <v>32</v>
      </c>
      <c r="G34" s="30" t="s">
        <v>239</v>
      </c>
      <c r="H34" t="str">
        <f>_xlfn.IFNA(VLOOKUP(G34,Tabelle10[[SID]:[Zahn]],3,FALSE),"")</f>
        <v>III, 4816d, Rhau 1589</v>
      </c>
      <c r="I34" s="15" t="s">
        <v>632</v>
      </c>
      <c r="L34" s="9" t="s">
        <v>605</v>
      </c>
      <c r="Q34" s="21" t="str">
        <f t="shared" si="3"/>
        <v>Kittel, Johann Christian</v>
      </c>
      <c r="R34" s="21" t="str">
        <f t="shared" si="4"/>
        <v>Vierstimmige Choraele mit Vorspielen</v>
      </c>
      <c r="S34" s="21" t="str">
        <f t="shared" si="5"/>
        <v>Altona</v>
      </c>
      <c r="T34" s="21">
        <f t="shared" si="6"/>
        <v>1803</v>
      </c>
      <c r="U34" s="9">
        <v>34</v>
      </c>
      <c r="V34" s="9" t="s">
        <v>240</v>
      </c>
    </row>
    <row r="35" spans="1:22" x14ac:dyDescent="0.25">
      <c r="A35" s="28" t="str">
        <f t="shared" si="0"/>
        <v>KI1803-033</v>
      </c>
      <c r="B35" s="26">
        <v>457001440</v>
      </c>
      <c r="C35" s="29" t="str">
        <f t="shared" si="1"/>
        <v>RISM</v>
      </c>
      <c r="D35" s="28" t="str">
        <f t="shared" si="2"/>
        <v>KI1803</v>
      </c>
      <c r="E35" s="9">
        <v>33</v>
      </c>
      <c r="G35" s="30"/>
      <c r="H35" t="str">
        <f>_xlfn.IFNA(VLOOKUP(G35,Tabelle10[[SID]:[Zahn]],3,FALSE),"")</f>
        <v/>
      </c>
      <c r="I35" s="15" t="s">
        <v>633</v>
      </c>
      <c r="Q35" s="21" t="str">
        <f t="shared" si="3"/>
        <v>Kittel, Johann Christian</v>
      </c>
      <c r="R35" s="21" t="str">
        <f t="shared" si="4"/>
        <v>Vierstimmige Choraele mit Vorspielen</v>
      </c>
      <c r="S35" s="21" t="str">
        <f t="shared" si="5"/>
        <v>Altona</v>
      </c>
      <c r="T35" s="21">
        <f t="shared" si="6"/>
        <v>1803</v>
      </c>
      <c r="U35" s="9">
        <v>35</v>
      </c>
    </row>
    <row r="36" spans="1:22" x14ac:dyDescent="0.25">
      <c r="A36" s="28" t="str">
        <f t="shared" si="0"/>
        <v>KI1803-034</v>
      </c>
      <c r="B36" s="26">
        <v>457001441</v>
      </c>
      <c r="C36" s="29" t="str">
        <f t="shared" si="1"/>
        <v>RISM</v>
      </c>
      <c r="D36" s="28" t="str">
        <f t="shared" si="2"/>
        <v>KI1803</v>
      </c>
      <c r="E36" s="9">
        <v>34</v>
      </c>
      <c r="G36" s="30" t="s">
        <v>68</v>
      </c>
      <c r="H36" t="str">
        <f>_xlfn.IFNA(VLOOKUP(G36,Tabelle10[[SID]:[Zahn]],3,FALSE),"")</f>
        <v>IV, 7012a, Walter 1524</v>
      </c>
      <c r="I36" s="15" t="s">
        <v>634</v>
      </c>
      <c r="L36" s="9" t="s">
        <v>605</v>
      </c>
      <c r="Q36" s="21" t="str">
        <f t="shared" si="3"/>
        <v>Kittel, Johann Christian</v>
      </c>
      <c r="R36" s="21" t="str">
        <f t="shared" si="4"/>
        <v>Vierstimmige Choraele mit Vorspielen</v>
      </c>
      <c r="S36" s="21" t="str">
        <f t="shared" si="5"/>
        <v>Altona</v>
      </c>
      <c r="T36" s="21">
        <f t="shared" si="6"/>
        <v>1803</v>
      </c>
      <c r="U36" s="9">
        <v>36</v>
      </c>
      <c r="V36" s="9" t="s">
        <v>69</v>
      </c>
    </row>
    <row r="37" spans="1:22" x14ac:dyDescent="0.25">
      <c r="A37" s="28" t="str">
        <f t="shared" si="0"/>
        <v>KI1803-035</v>
      </c>
      <c r="B37" s="26">
        <v>457001442</v>
      </c>
      <c r="C37" s="29" t="str">
        <f t="shared" si="1"/>
        <v>RISM</v>
      </c>
      <c r="D37" s="28" t="str">
        <f t="shared" si="2"/>
        <v>KI1803</v>
      </c>
      <c r="E37" s="9">
        <v>35</v>
      </c>
      <c r="G37" s="30" t="s">
        <v>136</v>
      </c>
      <c r="H37" t="str">
        <f>_xlfn.IFNA(VLOOKUP(G37,Tabelle10[[SID]:[Zahn]],3,FALSE),"")</f>
        <v>III, 4297a, Enchiridion 1524</v>
      </c>
      <c r="I37" s="15" t="s">
        <v>388</v>
      </c>
      <c r="L37" s="9" t="s">
        <v>605</v>
      </c>
      <c r="Q37" s="21" t="str">
        <f t="shared" si="3"/>
        <v>Kittel, Johann Christian</v>
      </c>
      <c r="R37" s="21" t="str">
        <f t="shared" si="4"/>
        <v>Vierstimmige Choraele mit Vorspielen</v>
      </c>
      <c r="S37" s="21" t="str">
        <f t="shared" si="5"/>
        <v>Altona</v>
      </c>
      <c r="T37" s="21">
        <f t="shared" si="6"/>
        <v>1803</v>
      </c>
      <c r="U37" s="9">
        <v>37</v>
      </c>
      <c r="V37" s="9" t="s">
        <v>635</v>
      </c>
    </row>
    <row r="38" spans="1:22" x14ac:dyDescent="0.25">
      <c r="A38" s="28" t="str">
        <f t="shared" si="0"/>
        <v>KI1803-036</v>
      </c>
      <c r="B38" s="26">
        <v>457001443</v>
      </c>
      <c r="C38" s="29" t="str">
        <f t="shared" si="1"/>
        <v>RISM</v>
      </c>
      <c r="D38" s="28" t="str">
        <f t="shared" si="2"/>
        <v>KI1803</v>
      </c>
      <c r="E38" s="9">
        <v>36</v>
      </c>
      <c r="G38" s="30" t="s">
        <v>303</v>
      </c>
      <c r="H38" t="str">
        <f>_xlfn.IFNA(VLOOKUP(G38,Tabelle10[[SID]:[Zahn]],3,FALSE),"")</f>
        <v>?</v>
      </c>
      <c r="I38" s="15" t="s">
        <v>389</v>
      </c>
      <c r="L38" s="9" t="s">
        <v>605</v>
      </c>
      <c r="Q38" s="21" t="str">
        <f t="shared" si="3"/>
        <v>Kittel, Johann Christian</v>
      </c>
      <c r="R38" s="21" t="str">
        <f t="shared" si="4"/>
        <v>Vierstimmige Choraele mit Vorspielen</v>
      </c>
      <c r="S38" s="21" t="str">
        <f t="shared" si="5"/>
        <v>Altona</v>
      </c>
      <c r="T38" s="21">
        <f t="shared" si="6"/>
        <v>1803</v>
      </c>
      <c r="U38" s="9">
        <v>38</v>
      </c>
      <c r="V38" s="9" t="s">
        <v>636</v>
      </c>
    </row>
    <row r="39" spans="1:22" x14ac:dyDescent="0.25">
      <c r="A39" s="28" t="str">
        <f t="shared" si="0"/>
        <v>KI1803-037</v>
      </c>
      <c r="B39" s="26">
        <v>457001444</v>
      </c>
      <c r="C39" s="29" t="str">
        <f t="shared" si="1"/>
        <v>RISM</v>
      </c>
      <c r="D39" s="28" t="str">
        <f t="shared" si="2"/>
        <v>KI1803</v>
      </c>
      <c r="E39" s="9">
        <v>37</v>
      </c>
      <c r="G39" s="30"/>
      <c r="H39" t="str">
        <f>_xlfn.IFNA(VLOOKUP(G39,Tabelle10[[SID]:[Zahn]],3,FALSE),"")</f>
        <v/>
      </c>
      <c r="I39" s="15" t="s">
        <v>637</v>
      </c>
      <c r="Q39" s="21" t="str">
        <f t="shared" si="3"/>
        <v>Kittel, Johann Christian</v>
      </c>
      <c r="R39" s="21" t="str">
        <f t="shared" si="4"/>
        <v>Vierstimmige Choraele mit Vorspielen</v>
      </c>
      <c r="S39" s="21" t="str">
        <f t="shared" si="5"/>
        <v>Altona</v>
      </c>
      <c r="T39" s="21">
        <f t="shared" si="6"/>
        <v>1803</v>
      </c>
      <c r="U39" s="9">
        <v>39</v>
      </c>
    </row>
    <row r="40" spans="1:22" x14ac:dyDescent="0.25">
      <c r="A40" s="28" t="str">
        <f t="shared" si="0"/>
        <v>KI1803-038</v>
      </c>
      <c r="B40" s="26">
        <v>457001445</v>
      </c>
      <c r="C40" s="29" t="str">
        <f t="shared" si="1"/>
        <v>RISM</v>
      </c>
      <c r="D40" s="28" t="str">
        <f t="shared" si="2"/>
        <v>KI1803</v>
      </c>
      <c r="E40" s="9">
        <v>38</v>
      </c>
      <c r="G40" s="30"/>
      <c r="H40" t="str">
        <f>_xlfn.IFNA(VLOOKUP(G40,Tabelle10[[SID]:[Zahn]],3,FALSE),"")</f>
        <v/>
      </c>
      <c r="I40" s="15" t="s">
        <v>638</v>
      </c>
      <c r="Q40" s="21" t="str">
        <f t="shared" si="3"/>
        <v>Kittel, Johann Christian</v>
      </c>
      <c r="R40" s="21" t="str">
        <f t="shared" si="4"/>
        <v>Vierstimmige Choraele mit Vorspielen</v>
      </c>
      <c r="S40" s="21" t="str">
        <f t="shared" si="5"/>
        <v>Altona</v>
      </c>
      <c r="T40" s="21">
        <f t="shared" si="6"/>
        <v>1803</v>
      </c>
      <c r="U40" s="9">
        <v>40</v>
      </c>
    </row>
    <row r="41" spans="1:22" x14ac:dyDescent="0.25">
      <c r="A41" s="28" t="str">
        <f t="shared" si="0"/>
        <v>KI1803-039</v>
      </c>
      <c r="B41" s="26">
        <v>457001446</v>
      </c>
      <c r="C41" s="29" t="str">
        <f t="shared" si="1"/>
        <v>RISM</v>
      </c>
      <c r="D41" s="28" t="str">
        <f t="shared" si="2"/>
        <v>KI1803</v>
      </c>
      <c r="E41" s="9">
        <v>39</v>
      </c>
      <c r="G41" s="30"/>
      <c r="H41" t="str">
        <f>_xlfn.IFNA(VLOOKUP(G41,Tabelle10[[SID]:[Zahn]],3,FALSE),"")</f>
        <v/>
      </c>
      <c r="I41" s="15" t="s">
        <v>639</v>
      </c>
      <c r="Q41" s="21" t="str">
        <f t="shared" si="3"/>
        <v>Kittel, Johann Christian</v>
      </c>
      <c r="R41" s="21" t="str">
        <f t="shared" si="4"/>
        <v>Vierstimmige Choraele mit Vorspielen</v>
      </c>
      <c r="S41" s="21" t="str">
        <f t="shared" si="5"/>
        <v>Altona</v>
      </c>
      <c r="T41" s="21">
        <f t="shared" si="6"/>
        <v>1803</v>
      </c>
      <c r="U41" s="9">
        <v>41</v>
      </c>
    </row>
    <row r="42" spans="1:22" x14ac:dyDescent="0.25">
      <c r="A42" s="28" t="str">
        <f t="shared" si="0"/>
        <v>KI1803-040</v>
      </c>
      <c r="B42" s="26">
        <v>457001447</v>
      </c>
      <c r="C42" s="29" t="str">
        <f t="shared" si="1"/>
        <v>RISM</v>
      </c>
      <c r="D42" s="28" t="str">
        <f t="shared" si="2"/>
        <v>KI1803</v>
      </c>
      <c r="E42" s="9">
        <v>40</v>
      </c>
      <c r="G42" s="30" t="s">
        <v>83</v>
      </c>
      <c r="H42" t="str">
        <f>_xlfn.IFNA(VLOOKUP(G42,Tabelle10[[SID]:[Zahn]],3,FALSE),"")</f>
        <v>I, 1951, Erf. Enchiridion 1524</v>
      </c>
      <c r="I42" s="15" t="s">
        <v>640</v>
      </c>
      <c r="L42" s="9" t="s">
        <v>605</v>
      </c>
      <c r="Q42" s="21" t="str">
        <f t="shared" si="3"/>
        <v>Kittel, Johann Christian</v>
      </c>
      <c r="R42" s="21" t="str">
        <f t="shared" si="4"/>
        <v>Vierstimmige Choraele mit Vorspielen</v>
      </c>
      <c r="S42" s="21" t="str">
        <f t="shared" si="5"/>
        <v>Altona</v>
      </c>
      <c r="T42" s="21">
        <f t="shared" si="6"/>
        <v>1803</v>
      </c>
      <c r="U42" s="9">
        <v>42</v>
      </c>
      <c r="V42" s="9" t="s">
        <v>641</v>
      </c>
    </row>
    <row r="43" spans="1:22" x14ac:dyDescent="0.25">
      <c r="A43" s="28" t="str">
        <f t="shared" si="0"/>
        <v>KI1803-041</v>
      </c>
      <c r="B43" s="26">
        <v>457001448</v>
      </c>
      <c r="C43" s="29" t="str">
        <f t="shared" si="1"/>
        <v>RISM</v>
      </c>
      <c r="D43" s="28" t="str">
        <f t="shared" si="2"/>
        <v>KI1803</v>
      </c>
      <c r="E43" s="9">
        <v>41</v>
      </c>
      <c r="G43" s="30"/>
      <c r="H43" t="str">
        <f>_xlfn.IFNA(VLOOKUP(G43,Tabelle10[[SID]:[Zahn]],3,FALSE),"")</f>
        <v/>
      </c>
      <c r="I43" s="15" t="s">
        <v>642</v>
      </c>
      <c r="Q43" s="21" t="str">
        <f t="shared" si="3"/>
        <v>Kittel, Johann Christian</v>
      </c>
      <c r="R43" s="21" t="str">
        <f t="shared" si="4"/>
        <v>Vierstimmige Choraele mit Vorspielen</v>
      </c>
      <c r="S43" s="21" t="str">
        <f t="shared" si="5"/>
        <v>Altona</v>
      </c>
      <c r="T43" s="21">
        <f t="shared" si="6"/>
        <v>1803</v>
      </c>
      <c r="U43" s="9">
        <v>43</v>
      </c>
      <c r="V43" s="9" t="s">
        <v>643</v>
      </c>
    </row>
    <row r="44" spans="1:22" x14ac:dyDescent="0.25">
      <c r="A44" s="28" t="str">
        <f t="shared" si="0"/>
        <v>KI1803-042</v>
      </c>
      <c r="B44" s="26">
        <v>457001449</v>
      </c>
      <c r="C44" s="29" t="str">
        <f t="shared" si="1"/>
        <v>RISM</v>
      </c>
      <c r="D44" s="28" t="str">
        <f t="shared" si="2"/>
        <v>KI1803</v>
      </c>
      <c r="E44" s="9">
        <v>42</v>
      </c>
      <c r="G44" s="30"/>
      <c r="H44" t="str">
        <f>_xlfn.IFNA(VLOOKUP(G44,Tabelle10[[SID]:[Zahn]],3,FALSE),"")</f>
        <v/>
      </c>
      <c r="I44" s="15" t="s">
        <v>644</v>
      </c>
      <c r="Q44" s="21" t="str">
        <f t="shared" si="3"/>
        <v>Kittel, Johann Christian</v>
      </c>
      <c r="R44" s="21" t="str">
        <f t="shared" si="4"/>
        <v>Vierstimmige Choraele mit Vorspielen</v>
      </c>
      <c r="S44" s="21" t="str">
        <f t="shared" si="5"/>
        <v>Altona</v>
      </c>
      <c r="T44" s="21">
        <f t="shared" si="6"/>
        <v>1803</v>
      </c>
      <c r="U44" s="9">
        <v>44</v>
      </c>
      <c r="V44" s="9" t="s">
        <v>645</v>
      </c>
    </row>
    <row r="45" spans="1:22" x14ac:dyDescent="0.25">
      <c r="A45" s="28" t="str">
        <f t="shared" si="0"/>
        <v>KI1803-043</v>
      </c>
      <c r="B45" s="26">
        <v>457001450</v>
      </c>
      <c r="C45" s="29" t="str">
        <f t="shared" si="1"/>
        <v>RISM</v>
      </c>
      <c r="D45" s="28" t="str">
        <f t="shared" si="2"/>
        <v>KI1803</v>
      </c>
      <c r="E45" s="9">
        <v>43</v>
      </c>
      <c r="G45" s="30"/>
      <c r="H45" t="str">
        <f>_xlfn.IFNA(VLOOKUP(G45,Tabelle10[[SID]:[Zahn]],3,FALSE),"")</f>
        <v/>
      </c>
      <c r="I45" s="15" t="s">
        <v>402</v>
      </c>
      <c r="Q45" s="21" t="str">
        <f t="shared" si="3"/>
        <v>Kittel, Johann Christian</v>
      </c>
      <c r="R45" s="21" t="str">
        <f t="shared" si="4"/>
        <v>Vierstimmige Choraele mit Vorspielen</v>
      </c>
      <c r="S45" s="21" t="str">
        <f t="shared" si="5"/>
        <v>Altona</v>
      </c>
      <c r="T45" s="21">
        <f t="shared" si="6"/>
        <v>1803</v>
      </c>
      <c r="U45" s="9">
        <v>45</v>
      </c>
    </row>
    <row r="46" spans="1:22" x14ac:dyDescent="0.25">
      <c r="A46" s="28" t="str">
        <f t="shared" si="0"/>
        <v>KI1803-044</v>
      </c>
      <c r="B46" s="26">
        <v>457001451</v>
      </c>
      <c r="C46" s="29" t="str">
        <f t="shared" si="1"/>
        <v>RISM</v>
      </c>
      <c r="D46" s="28" t="str">
        <f t="shared" si="2"/>
        <v>KI1803</v>
      </c>
      <c r="E46" s="9">
        <v>44</v>
      </c>
      <c r="G46" s="30" t="s">
        <v>86</v>
      </c>
      <c r="H46" t="str">
        <f>_xlfn.IFNA(VLOOKUP(G46,Tabelle10[[SID]:[Zahn]],3,FALSE),"")</f>
        <v>IV, 7549, Klug 1535</v>
      </c>
      <c r="I46" s="15" t="s">
        <v>646</v>
      </c>
      <c r="L46" s="9" t="s">
        <v>605</v>
      </c>
      <c r="Q46" s="21" t="str">
        <f t="shared" si="3"/>
        <v>Kittel, Johann Christian</v>
      </c>
      <c r="R46" s="21" t="str">
        <f t="shared" si="4"/>
        <v>Vierstimmige Choraele mit Vorspielen</v>
      </c>
      <c r="S46" s="21" t="str">
        <f t="shared" si="5"/>
        <v>Altona</v>
      </c>
      <c r="T46" s="21">
        <f t="shared" si="6"/>
        <v>1803</v>
      </c>
      <c r="U46" s="9">
        <v>46</v>
      </c>
      <c r="V46" s="9" t="s">
        <v>404</v>
      </c>
    </row>
    <row r="47" spans="1:22" x14ac:dyDescent="0.25">
      <c r="A47" s="28" t="str">
        <f t="shared" si="0"/>
        <v>KI1803-045</v>
      </c>
      <c r="B47" s="26">
        <v>457001452</v>
      </c>
      <c r="C47" s="29" t="str">
        <f t="shared" si="1"/>
        <v>RISM</v>
      </c>
      <c r="D47" s="28" t="str">
        <f t="shared" si="2"/>
        <v>KI1803</v>
      </c>
      <c r="E47" s="9">
        <v>45</v>
      </c>
      <c r="G47" s="30" t="s">
        <v>89</v>
      </c>
      <c r="H47" t="str">
        <f>_xlfn.IFNA(VLOOKUP(G47,Tabelle10[[SID]:[Zahn]],3,FALSE),"")</f>
        <v>IV, 7377d, König 1738</v>
      </c>
      <c r="I47" s="15" t="s">
        <v>647</v>
      </c>
      <c r="L47" s="9" t="s">
        <v>605</v>
      </c>
      <c r="Q47" s="21" t="str">
        <f t="shared" si="3"/>
        <v>Kittel, Johann Christian</v>
      </c>
      <c r="R47" s="21" t="str">
        <f t="shared" si="4"/>
        <v>Vierstimmige Choraele mit Vorspielen</v>
      </c>
      <c r="S47" s="21" t="str">
        <f t="shared" si="5"/>
        <v>Altona</v>
      </c>
      <c r="T47" s="21">
        <f t="shared" si="6"/>
        <v>1803</v>
      </c>
      <c r="U47" s="9">
        <v>48</v>
      </c>
    </row>
    <row r="48" spans="1:22" x14ac:dyDescent="0.25">
      <c r="A48" s="28" t="str">
        <f t="shared" si="0"/>
        <v>KI1803-046</v>
      </c>
      <c r="B48" s="26">
        <v>457001453</v>
      </c>
      <c r="C48" s="29" t="str">
        <f t="shared" si="1"/>
        <v>RISM</v>
      </c>
      <c r="D48" s="28" t="str">
        <f t="shared" si="2"/>
        <v>KI1803</v>
      </c>
      <c r="E48" s="9">
        <v>46</v>
      </c>
      <c r="G48" s="30" t="s">
        <v>96</v>
      </c>
      <c r="H48" t="str">
        <f>_xlfn.IFNA(VLOOKUP(G48,Tabelle10[[SID]:[Zahn]],3,FALSE),"")</f>
        <v>IV, 7663, Straßburg 1526</v>
      </c>
      <c r="I48" s="15" t="s">
        <v>406</v>
      </c>
      <c r="L48" s="9" t="s">
        <v>605</v>
      </c>
      <c r="Q48" s="21" t="str">
        <f t="shared" si="3"/>
        <v>Kittel, Johann Christian</v>
      </c>
      <c r="R48" s="21" t="str">
        <f t="shared" si="4"/>
        <v>Vierstimmige Choraele mit Vorspielen</v>
      </c>
      <c r="S48" s="21" t="str">
        <f t="shared" si="5"/>
        <v>Altona</v>
      </c>
      <c r="T48" s="21">
        <f t="shared" si="6"/>
        <v>1803</v>
      </c>
      <c r="U48" s="9">
        <v>49</v>
      </c>
    </row>
    <row r="49" spans="1:22" x14ac:dyDescent="0.25">
      <c r="A49" s="28" t="str">
        <f t="shared" si="0"/>
        <v>KI1803-047</v>
      </c>
      <c r="B49" s="26">
        <v>457001454</v>
      </c>
      <c r="C49" s="29" t="str">
        <f t="shared" si="1"/>
        <v>RISM</v>
      </c>
      <c r="D49" s="28" t="str">
        <f t="shared" si="2"/>
        <v>KI1803</v>
      </c>
      <c r="E49" s="9">
        <v>47</v>
      </c>
      <c r="G49" s="30" t="s">
        <v>92</v>
      </c>
      <c r="H49" t="str">
        <f>_xlfn.IFNA(VLOOKUP(G49,Tabelle10[[SID]:[Zahn]],3,FALSE),"")</f>
        <v>IV, 7870, Klug 1535</v>
      </c>
      <c r="I49" s="15" t="s">
        <v>648</v>
      </c>
      <c r="L49" s="9" t="s">
        <v>605</v>
      </c>
      <c r="Q49" s="21" t="str">
        <f t="shared" si="3"/>
        <v>Kittel, Johann Christian</v>
      </c>
      <c r="R49" s="21" t="str">
        <f t="shared" si="4"/>
        <v>Vierstimmige Choraele mit Vorspielen</v>
      </c>
      <c r="S49" s="21" t="str">
        <f t="shared" si="5"/>
        <v>Altona</v>
      </c>
      <c r="T49" s="21">
        <f t="shared" si="6"/>
        <v>1803</v>
      </c>
      <c r="U49" s="9">
        <v>50</v>
      </c>
      <c r="V49" s="9" t="s">
        <v>93</v>
      </c>
    </row>
    <row r="50" spans="1:22" x14ac:dyDescent="0.25">
      <c r="A50" s="28" t="str">
        <f t="shared" si="0"/>
        <v>KI1803-048</v>
      </c>
      <c r="B50" s="26">
        <v>457001455</v>
      </c>
      <c r="C50" s="29" t="str">
        <f t="shared" si="1"/>
        <v>RISM</v>
      </c>
      <c r="D50" s="28" t="str">
        <f t="shared" si="2"/>
        <v>KI1803</v>
      </c>
      <c r="E50" s="9">
        <v>48</v>
      </c>
      <c r="G50" s="30" t="s">
        <v>80</v>
      </c>
      <c r="H50" t="str">
        <f>_xlfn.IFNA(VLOOKUP(G50,Tabelle10[[SID]:[Zahn]],3,FALSE),"")</f>
        <v>III, 6009, Freylinghausen 1704</v>
      </c>
      <c r="I50" s="15" t="s">
        <v>649</v>
      </c>
      <c r="L50" s="9" t="s">
        <v>605</v>
      </c>
      <c r="Q50" s="21" t="str">
        <f t="shared" si="3"/>
        <v>Kittel, Johann Christian</v>
      </c>
      <c r="R50" s="21" t="str">
        <f t="shared" si="4"/>
        <v>Vierstimmige Choraele mit Vorspielen</v>
      </c>
      <c r="S50" s="21" t="str">
        <f t="shared" si="5"/>
        <v>Altona</v>
      </c>
      <c r="T50" s="21">
        <f t="shared" si="6"/>
        <v>1803</v>
      </c>
      <c r="U50" s="9">
        <v>52</v>
      </c>
      <c r="V50" s="9" t="s">
        <v>650</v>
      </c>
    </row>
    <row r="51" spans="1:22" x14ac:dyDescent="0.25">
      <c r="A51" s="28" t="str">
        <f t="shared" si="0"/>
        <v>KI1803-049</v>
      </c>
      <c r="B51" s="26">
        <v>457001456</v>
      </c>
      <c r="C51" s="29" t="str">
        <f t="shared" si="1"/>
        <v>RISM</v>
      </c>
      <c r="D51" s="28" t="str">
        <f t="shared" si="2"/>
        <v>KI1803</v>
      </c>
      <c r="E51" s="9">
        <v>49</v>
      </c>
      <c r="G51" s="30" t="s">
        <v>100</v>
      </c>
      <c r="H51" t="str">
        <f>_xlfn.IFNA(VLOOKUP(G51,Tabelle10[[SID]:[Zahn]],3,FALSE),"")</f>
        <v>III, 5851, Walter 1524</v>
      </c>
      <c r="I51" s="15" t="s">
        <v>651</v>
      </c>
      <c r="L51" s="9" t="s">
        <v>605</v>
      </c>
      <c r="Q51" s="21" t="str">
        <f t="shared" si="3"/>
        <v>Kittel, Johann Christian</v>
      </c>
      <c r="R51" s="21" t="str">
        <f t="shared" si="4"/>
        <v>Vierstimmige Choraele mit Vorspielen</v>
      </c>
      <c r="S51" s="21" t="str">
        <f t="shared" si="5"/>
        <v>Altona</v>
      </c>
      <c r="T51" s="21">
        <f t="shared" si="6"/>
        <v>1803</v>
      </c>
      <c r="U51" s="9">
        <v>53</v>
      </c>
    </row>
    <row r="52" spans="1:22" x14ac:dyDescent="0.25">
      <c r="A52" s="28" t="str">
        <f t="shared" si="0"/>
        <v>KI1803-050</v>
      </c>
      <c r="B52" s="26">
        <v>457001457</v>
      </c>
      <c r="C52" s="29" t="str">
        <f t="shared" si="1"/>
        <v>RISM</v>
      </c>
      <c r="D52" s="28" t="str">
        <f t="shared" si="2"/>
        <v>KI1803</v>
      </c>
      <c r="E52" s="9">
        <v>50</v>
      </c>
      <c r="G52" s="30" t="s">
        <v>103</v>
      </c>
      <c r="H52" t="str">
        <f>_xlfn.IFNA(VLOOKUP(G52,Tabelle10[[SID]:[Zahn]],3,FALSE),"")</f>
        <v>I, 350b, Babst 1545</v>
      </c>
      <c r="I52" s="15" t="s">
        <v>652</v>
      </c>
      <c r="L52" s="9" t="s">
        <v>605</v>
      </c>
      <c r="Q52" s="21" t="str">
        <f t="shared" si="3"/>
        <v>Kittel, Johann Christian</v>
      </c>
      <c r="R52" s="21" t="str">
        <f t="shared" si="4"/>
        <v>Vierstimmige Choraele mit Vorspielen</v>
      </c>
      <c r="S52" s="21" t="str">
        <f t="shared" si="5"/>
        <v>Altona</v>
      </c>
      <c r="T52" s="21">
        <f t="shared" si="6"/>
        <v>1803</v>
      </c>
      <c r="U52" s="9">
        <v>54</v>
      </c>
    </row>
    <row r="53" spans="1:22" x14ac:dyDescent="0.25">
      <c r="A53" s="28" t="str">
        <f t="shared" si="0"/>
        <v>KI1803-051</v>
      </c>
      <c r="B53" s="26">
        <v>457001458</v>
      </c>
      <c r="C53" s="29" t="str">
        <f t="shared" si="1"/>
        <v>RISM</v>
      </c>
      <c r="D53" s="28" t="str">
        <f t="shared" si="2"/>
        <v>KI1803</v>
      </c>
      <c r="E53" s="9">
        <v>51</v>
      </c>
      <c r="H53" t="str">
        <f>_xlfn.IFNA(VLOOKUP(G53,Tabelle10[[SID]:[Zahn]],3,FALSE),"")</f>
        <v/>
      </c>
      <c r="I53" s="15" t="s">
        <v>653</v>
      </c>
      <c r="Q53" s="21" t="str">
        <f t="shared" si="3"/>
        <v>Kittel, Johann Christian</v>
      </c>
      <c r="R53" s="21" t="str">
        <f t="shared" si="4"/>
        <v>Vierstimmige Choraele mit Vorspielen</v>
      </c>
      <c r="S53" s="21" t="str">
        <f t="shared" si="5"/>
        <v>Altona</v>
      </c>
      <c r="T53" s="21">
        <f t="shared" si="6"/>
        <v>1803</v>
      </c>
      <c r="U53" s="9">
        <v>55</v>
      </c>
    </row>
    <row r="54" spans="1:22" x14ac:dyDescent="0.25">
      <c r="A54" s="28" t="str">
        <f t="shared" si="0"/>
        <v>KI1803-052</v>
      </c>
      <c r="B54" s="26">
        <v>457001459</v>
      </c>
      <c r="C54" s="29" t="str">
        <f t="shared" si="1"/>
        <v>RISM</v>
      </c>
      <c r="D54" s="28" t="str">
        <f t="shared" si="2"/>
        <v>KI1803</v>
      </c>
      <c r="E54" s="9">
        <v>52</v>
      </c>
      <c r="G54" s="30" t="s">
        <v>106</v>
      </c>
      <c r="H54" t="str">
        <f>_xlfn.IFNA(VLOOKUP(G54,Tabelle10[[SID]:[Zahn]],3,FALSE),"")</f>
        <v>III, 5741a, Schop 1641</v>
      </c>
      <c r="I54" s="15" t="s">
        <v>654</v>
      </c>
      <c r="L54" s="9" t="s">
        <v>605</v>
      </c>
      <c r="Q54" s="21" t="str">
        <f t="shared" si="3"/>
        <v>Kittel, Johann Christian</v>
      </c>
      <c r="R54" s="21" t="str">
        <f t="shared" si="4"/>
        <v>Vierstimmige Choraele mit Vorspielen</v>
      </c>
      <c r="S54" s="21" t="str">
        <f t="shared" si="5"/>
        <v>Altona</v>
      </c>
      <c r="T54" s="21">
        <f t="shared" si="6"/>
        <v>1803</v>
      </c>
      <c r="U54" s="9">
        <v>56</v>
      </c>
    </row>
    <row r="55" spans="1:22" x14ac:dyDescent="0.25">
      <c r="A55" s="28" t="str">
        <f t="shared" si="0"/>
        <v>KI1803-053</v>
      </c>
      <c r="B55" s="26">
        <v>457001460</v>
      </c>
      <c r="C55" s="29" t="str">
        <f t="shared" si="1"/>
        <v>RISM</v>
      </c>
      <c r="D55" s="28" t="str">
        <f t="shared" si="2"/>
        <v>KI1803</v>
      </c>
      <c r="E55" s="9">
        <v>53</v>
      </c>
      <c r="G55" s="30" t="s">
        <v>109</v>
      </c>
      <c r="H55" t="str">
        <f>_xlfn.IFNA(VLOOKUP(G55,Tabelle10[[SID]:[Zahn]],3,FALSE),"")</f>
        <v>I, 1743, N. Hermann 1560</v>
      </c>
      <c r="I55" s="15" t="s">
        <v>415</v>
      </c>
      <c r="L55" s="9" t="s">
        <v>605</v>
      </c>
      <c r="Q55" s="21" t="str">
        <f t="shared" si="3"/>
        <v>Kittel, Johann Christian</v>
      </c>
      <c r="R55" s="21" t="str">
        <f t="shared" si="4"/>
        <v>Vierstimmige Choraele mit Vorspielen</v>
      </c>
      <c r="S55" s="21" t="str">
        <f t="shared" si="5"/>
        <v>Altona</v>
      </c>
      <c r="T55" s="21">
        <f t="shared" si="6"/>
        <v>1803</v>
      </c>
      <c r="U55" s="9">
        <v>58</v>
      </c>
    </row>
    <row r="56" spans="1:22" x14ac:dyDescent="0.25">
      <c r="A56" s="28" t="str">
        <f t="shared" si="0"/>
        <v>KI1803-054</v>
      </c>
      <c r="B56" s="26">
        <v>457001461</v>
      </c>
      <c r="C56" s="29" t="str">
        <f t="shared" si="1"/>
        <v>RISM</v>
      </c>
      <c r="D56" s="28" t="str">
        <f t="shared" si="2"/>
        <v>KI1803</v>
      </c>
      <c r="E56" s="9">
        <v>54</v>
      </c>
      <c r="G56" s="30"/>
      <c r="H56" t="str">
        <f>_xlfn.IFNA(VLOOKUP(G56,Tabelle10[[SID]:[Zahn]],3,FALSE),"")</f>
        <v/>
      </c>
      <c r="I56" s="15" t="s">
        <v>655</v>
      </c>
      <c r="Q56" s="21" t="str">
        <f t="shared" si="3"/>
        <v>Kittel, Johann Christian</v>
      </c>
      <c r="R56" s="21" t="str">
        <f t="shared" si="4"/>
        <v>Vierstimmige Choraele mit Vorspielen</v>
      </c>
      <c r="S56" s="21" t="str">
        <f t="shared" si="5"/>
        <v>Altona</v>
      </c>
      <c r="T56" s="21">
        <f t="shared" si="6"/>
        <v>1803</v>
      </c>
      <c r="U56" s="9">
        <v>59</v>
      </c>
    </row>
    <row r="57" spans="1:22" x14ac:dyDescent="0.25">
      <c r="A57" s="28" t="str">
        <f t="shared" si="0"/>
        <v>KI1803-055</v>
      </c>
      <c r="B57" s="26">
        <v>457001462</v>
      </c>
      <c r="C57" s="29" t="str">
        <f t="shared" si="1"/>
        <v>RISM</v>
      </c>
      <c r="D57" s="28" t="str">
        <f t="shared" si="2"/>
        <v>KI1803</v>
      </c>
      <c r="E57" s="9">
        <v>55</v>
      </c>
      <c r="G57" s="30"/>
      <c r="H57" t="str">
        <f>_xlfn.IFNA(VLOOKUP(G57,Tabelle10[[SID]:[Zahn]],3,FALSE),"")</f>
        <v/>
      </c>
      <c r="I57" s="15" t="s">
        <v>656</v>
      </c>
      <c r="Q57" s="21" t="str">
        <f t="shared" si="3"/>
        <v>Kittel, Johann Christian</v>
      </c>
      <c r="R57" s="21" t="str">
        <f t="shared" si="4"/>
        <v>Vierstimmige Choraele mit Vorspielen</v>
      </c>
      <c r="S57" s="21" t="str">
        <f t="shared" si="5"/>
        <v>Altona</v>
      </c>
      <c r="T57" s="21">
        <f t="shared" si="6"/>
        <v>1803</v>
      </c>
      <c r="U57" s="9">
        <v>60</v>
      </c>
    </row>
    <row r="58" spans="1:22" x14ac:dyDescent="0.25">
      <c r="A58" s="28" t="str">
        <f t="shared" si="0"/>
        <v>KI1803-056</v>
      </c>
      <c r="B58" s="26">
        <v>457001463</v>
      </c>
      <c r="C58" s="29" t="str">
        <f t="shared" si="1"/>
        <v>RISM</v>
      </c>
      <c r="D58" s="28" t="str">
        <f t="shared" si="2"/>
        <v>KI1803</v>
      </c>
      <c r="E58" s="9">
        <v>56</v>
      </c>
      <c r="G58" s="30" t="s">
        <v>118</v>
      </c>
      <c r="H58" t="str">
        <f>_xlfn.IFNA(VLOOKUP(G58,Tabelle10[[SID]:[Zahn]],3,FALSE),"")</f>
        <v>III, 4436, Walter 1524</v>
      </c>
      <c r="I58" s="15" t="s">
        <v>119</v>
      </c>
      <c r="L58" s="9" t="s">
        <v>605</v>
      </c>
      <c r="Q58" s="21" t="str">
        <f t="shared" si="3"/>
        <v>Kittel, Johann Christian</v>
      </c>
      <c r="R58" s="21" t="str">
        <f t="shared" si="4"/>
        <v>Vierstimmige Choraele mit Vorspielen</v>
      </c>
      <c r="S58" s="21" t="str">
        <f t="shared" si="5"/>
        <v>Altona</v>
      </c>
      <c r="T58" s="21">
        <f t="shared" si="6"/>
        <v>1803</v>
      </c>
      <c r="U58" s="9">
        <v>61</v>
      </c>
    </row>
    <row r="59" spans="1:22" x14ac:dyDescent="0.25">
      <c r="A59" s="28" t="str">
        <f t="shared" si="0"/>
        <v>KI1803-057</v>
      </c>
      <c r="B59" s="26">
        <v>457001464</v>
      </c>
      <c r="C59" s="29" t="str">
        <f t="shared" si="1"/>
        <v>RISM</v>
      </c>
      <c r="D59" s="28" t="str">
        <f t="shared" si="2"/>
        <v>KI1803</v>
      </c>
      <c r="E59" s="9">
        <v>57</v>
      </c>
      <c r="G59" s="30" t="s">
        <v>121</v>
      </c>
      <c r="H59" t="str">
        <f>_xlfn.IFNA(VLOOKUP(G59,Tabelle10[[SID]:[Zahn]],3,FALSE),"")</f>
        <v>IV, 7247, Straßburg 1525</v>
      </c>
      <c r="I59" s="15" t="s">
        <v>338</v>
      </c>
      <c r="L59" s="9" t="s">
        <v>605</v>
      </c>
      <c r="Q59" s="21" t="str">
        <f t="shared" si="3"/>
        <v>Kittel, Johann Christian</v>
      </c>
      <c r="R59" s="21" t="str">
        <f t="shared" si="4"/>
        <v>Vierstimmige Choraele mit Vorspielen</v>
      </c>
      <c r="S59" s="21" t="str">
        <f t="shared" si="5"/>
        <v>Altona</v>
      </c>
      <c r="T59" s="21">
        <f t="shared" si="6"/>
        <v>1803</v>
      </c>
      <c r="U59" s="9">
        <v>62</v>
      </c>
    </row>
    <row r="60" spans="1:22" x14ac:dyDescent="0.25">
      <c r="A60" s="28" t="str">
        <f t="shared" si="0"/>
        <v>KI1803-058</v>
      </c>
      <c r="B60" s="26">
        <v>457001465</v>
      </c>
      <c r="C60" s="29" t="str">
        <f t="shared" si="1"/>
        <v>RISM</v>
      </c>
      <c r="D60" s="28" t="str">
        <f t="shared" si="2"/>
        <v>KI1803</v>
      </c>
      <c r="E60" s="9">
        <v>58</v>
      </c>
      <c r="G60" s="30" t="s">
        <v>124</v>
      </c>
      <c r="H60" t="str">
        <f>_xlfn.IFNA(VLOOKUP(G60,Tabelle10[[SID]:[Zahn]],3,FALSE),"")</f>
        <v>IV, 6543, Görlitz 1613</v>
      </c>
      <c r="I60" s="15" t="s">
        <v>657</v>
      </c>
      <c r="L60" s="9" t="s">
        <v>605</v>
      </c>
      <c r="Q60" s="21" t="str">
        <f t="shared" si="3"/>
        <v>Kittel, Johann Christian</v>
      </c>
      <c r="R60" s="21" t="str">
        <f t="shared" si="4"/>
        <v>Vierstimmige Choraele mit Vorspielen</v>
      </c>
      <c r="S60" s="21" t="str">
        <f t="shared" si="5"/>
        <v>Altona</v>
      </c>
      <c r="T60" s="21">
        <f t="shared" si="6"/>
        <v>1803</v>
      </c>
      <c r="U60" s="9">
        <v>63</v>
      </c>
    </row>
    <row r="61" spans="1:22" x14ac:dyDescent="0.25">
      <c r="A61" s="28" t="str">
        <f t="shared" si="0"/>
        <v>KI1803-059</v>
      </c>
      <c r="B61" s="26">
        <v>457001466</v>
      </c>
      <c r="C61" s="29" t="str">
        <f t="shared" si="1"/>
        <v>RISM</v>
      </c>
      <c r="D61" s="28" t="str">
        <f t="shared" si="2"/>
        <v>KI1803</v>
      </c>
      <c r="E61" s="9">
        <v>59</v>
      </c>
      <c r="G61" s="30"/>
      <c r="H61" t="str">
        <f>_xlfn.IFNA(VLOOKUP(G61,Tabelle10[[SID]:[Zahn]],3,FALSE),"")</f>
        <v/>
      </c>
      <c r="I61" s="15" t="s">
        <v>658</v>
      </c>
      <c r="Q61" s="21" t="str">
        <f t="shared" si="3"/>
        <v>Kittel, Johann Christian</v>
      </c>
      <c r="R61" s="21" t="str">
        <f t="shared" si="4"/>
        <v>Vierstimmige Choraele mit Vorspielen</v>
      </c>
      <c r="S61" s="21" t="str">
        <f t="shared" si="5"/>
        <v>Altona</v>
      </c>
      <c r="T61" s="21">
        <f t="shared" si="6"/>
        <v>1803</v>
      </c>
      <c r="U61" s="9">
        <v>64</v>
      </c>
      <c r="V61" s="9" t="s">
        <v>659</v>
      </c>
    </row>
    <row r="62" spans="1:22" x14ac:dyDescent="0.25">
      <c r="A62" s="28" t="str">
        <f t="shared" si="0"/>
        <v>KI1803-060</v>
      </c>
      <c r="B62" s="26">
        <v>457001467</v>
      </c>
      <c r="C62" s="29" t="str">
        <f t="shared" si="1"/>
        <v>RISM</v>
      </c>
      <c r="D62" s="28" t="str">
        <f t="shared" si="2"/>
        <v>KI1803</v>
      </c>
      <c r="E62" s="9">
        <v>60</v>
      </c>
      <c r="G62" s="30"/>
      <c r="H62" t="str">
        <f>_xlfn.IFNA(VLOOKUP(G62,Tabelle10[[SID]:[Zahn]],3,FALSE),"")</f>
        <v/>
      </c>
      <c r="I62" s="15" t="s">
        <v>660</v>
      </c>
      <c r="Q62" s="21" t="str">
        <f t="shared" si="3"/>
        <v>Kittel, Johann Christian</v>
      </c>
      <c r="R62" s="21" t="str">
        <f t="shared" si="4"/>
        <v>Vierstimmige Choraele mit Vorspielen</v>
      </c>
      <c r="S62" s="21" t="str">
        <f t="shared" si="5"/>
        <v>Altona</v>
      </c>
      <c r="T62" s="21">
        <f t="shared" si="6"/>
        <v>1803</v>
      </c>
      <c r="U62" s="9">
        <v>65</v>
      </c>
    </row>
    <row r="63" spans="1:22" x14ac:dyDescent="0.25">
      <c r="A63" s="28" t="str">
        <f t="shared" si="0"/>
        <v>KI1803-061</v>
      </c>
      <c r="B63" s="26">
        <v>457001468</v>
      </c>
      <c r="C63" s="29" t="str">
        <f t="shared" si="1"/>
        <v>RISM</v>
      </c>
      <c r="D63" s="28" t="str">
        <f t="shared" si="2"/>
        <v>KI1803</v>
      </c>
      <c r="E63" s="9">
        <v>61</v>
      </c>
      <c r="G63" s="30" t="s">
        <v>127</v>
      </c>
      <c r="H63" t="str">
        <f>_xlfn.IFNA(VLOOKUP(G63,Tabelle10[[SID]:[Zahn]],3,FALSE),"")</f>
        <v>I, 1947, Walter 1524</v>
      </c>
      <c r="I63" s="15" t="s">
        <v>661</v>
      </c>
      <c r="L63" s="9" t="s">
        <v>605</v>
      </c>
      <c r="Q63" s="21" t="str">
        <f t="shared" si="3"/>
        <v>Kittel, Johann Christian</v>
      </c>
      <c r="R63" s="21" t="str">
        <f t="shared" si="4"/>
        <v>Vierstimmige Choraele mit Vorspielen</v>
      </c>
      <c r="S63" s="21" t="str">
        <f t="shared" si="5"/>
        <v>Altona</v>
      </c>
      <c r="T63" s="21">
        <f t="shared" si="6"/>
        <v>1803</v>
      </c>
      <c r="U63" s="9">
        <v>66</v>
      </c>
      <c r="V63" s="9" t="s">
        <v>662</v>
      </c>
    </row>
    <row r="64" spans="1:22" x14ac:dyDescent="0.25">
      <c r="A64" s="28" t="str">
        <f t="shared" si="0"/>
        <v>KI1803-062</v>
      </c>
      <c r="B64" s="26">
        <v>457001469</v>
      </c>
      <c r="C64" s="29" t="str">
        <f t="shared" si="1"/>
        <v>RISM</v>
      </c>
      <c r="D64" s="28" t="str">
        <f t="shared" si="2"/>
        <v>KI1803</v>
      </c>
      <c r="E64" s="9">
        <v>62</v>
      </c>
      <c r="G64" s="30"/>
      <c r="H64" t="str">
        <f>_xlfn.IFNA(VLOOKUP(G64,Tabelle10[[SID]:[Zahn]],3,FALSE),"")</f>
        <v/>
      </c>
      <c r="I64" s="15" t="s">
        <v>663</v>
      </c>
      <c r="Q64" s="21" t="str">
        <f t="shared" si="3"/>
        <v>Kittel, Johann Christian</v>
      </c>
      <c r="R64" s="21" t="str">
        <f t="shared" si="4"/>
        <v>Vierstimmige Choraele mit Vorspielen</v>
      </c>
      <c r="S64" s="21" t="str">
        <f t="shared" si="5"/>
        <v>Altona</v>
      </c>
      <c r="T64" s="21">
        <f t="shared" si="6"/>
        <v>1803</v>
      </c>
      <c r="U64" s="9">
        <v>67</v>
      </c>
      <c r="V64" s="9" t="s">
        <v>664</v>
      </c>
    </row>
    <row r="65" spans="1:25" x14ac:dyDescent="0.25">
      <c r="A65" s="28" t="str">
        <f t="shared" si="0"/>
        <v>KI1803-063</v>
      </c>
      <c r="B65" s="26">
        <v>457001470</v>
      </c>
      <c r="C65" s="29" t="str">
        <f t="shared" si="1"/>
        <v>RISM</v>
      </c>
      <c r="D65" s="28" t="str">
        <f t="shared" si="2"/>
        <v>KI1803</v>
      </c>
      <c r="E65" s="9">
        <v>63</v>
      </c>
      <c r="G65" s="30"/>
      <c r="H65" t="str">
        <f>_xlfn.IFNA(VLOOKUP(G65,Tabelle10[[SID]:[Zahn]],3,FALSE),"")</f>
        <v/>
      </c>
      <c r="I65" s="15" t="s">
        <v>665</v>
      </c>
      <c r="Q65" s="21" t="str">
        <f t="shared" si="3"/>
        <v>Kittel, Johann Christian</v>
      </c>
      <c r="R65" s="21" t="str">
        <f t="shared" si="4"/>
        <v>Vierstimmige Choraele mit Vorspielen</v>
      </c>
      <c r="S65" s="21" t="str">
        <f t="shared" si="5"/>
        <v>Altona</v>
      </c>
      <c r="T65" s="21">
        <f t="shared" si="6"/>
        <v>1803</v>
      </c>
      <c r="U65" s="9">
        <v>68</v>
      </c>
      <c r="V65" s="9" t="s">
        <v>666</v>
      </c>
    </row>
    <row r="66" spans="1:25" x14ac:dyDescent="0.25">
      <c r="A66" s="28" t="str">
        <f t="shared" ref="A66:A129" si="7">D66&amp;"-"&amp;IF(E66&lt;10,"00",IF(E66&gt;99,"","0"))&amp;E66&amp;F66</f>
        <v>KI1803-064</v>
      </c>
      <c r="B66" s="26">
        <v>457001471</v>
      </c>
      <c r="C66" s="22" t="str">
        <f t="shared" ref="C66:C129" si="8">HYPERLINK("https://opac.rism.info/search?id="&amp;B66&amp;"&amp;View=rism", "RISM")</f>
        <v>RISM</v>
      </c>
      <c r="D66" s="28" t="str">
        <f t="shared" si="2"/>
        <v>KI1803</v>
      </c>
      <c r="E66" s="9">
        <v>64</v>
      </c>
      <c r="G66" s="30" t="s">
        <v>130</v>
      </c>
      <c r="H66" t="str">
        <f>_xlfn.IFNA(VLOOKUP(G66,Tabelle10[[SID]:[Zahn]],3,FALSE),"")</f>
        <v>V, 8507, Walter 1524</v>
      </c>
      <c r="I66" s="15" t="s">
        <v>667</v>
      </c>
      <c r="L66" s="9" t="s">
        <v>605</v>
      </c>
      <c r="Q66" s="21" t="str">
        <f t="shared" si="3"/>
        <v>Kittel, Johann Christian</v>
      </c>
      <c r="R66" s="21" t="str">
        <f t="shared" si="4"/>
        <v>Vierstimmige Choraele mit Vorspielen</v>
      </c>
      <c r="S66" s="21" t="str">
        <f t="shared" si="5"/>
        <v>Altona</v>
      </c>
      <c r="T66" s="21">
        <f t="shared" si="6"/>
        <v>1803</v>
      </c>
      <c r="U66" s="9">
        <v>70</v>
      </c>
    </row>
    <row r="67" spans="1:25" x14ac:dyDescent="0.25">
      <c r="A67" s="28" t="str">
        <f t="shared" si="7"/>
        <v>KI1803-065</v>
      </c>
      <c r="B67" s="26">
        <v>457001472</v>
      </c>
      <c r="C67" s="22" t="str">
        <f t="shared" si="8"/>
        <v>RISM</v>
      </c>
      <c r="D67" s="28" t="str">
        <f t="shared" ref="D67:D130" si="9">$D$2</f>
        <v>KI1803</v>
      </c>
      <c r="E67" s="9">
        <v>65</v>
      </c>
      <c r="G67" s="30" t="s">
        <v>133</v>
      </c>
      <c r="H67" t="str">
        <f>_xlfn.IFNA(VLOOKUP(G67,Tabelle10[[SID]:[Zahn]],3,FALSE),"")</f>
        <v>II, 3614a, H. Albert 1642</v>
      </c>
      <c r="I67" s="15" t="s">
        <v>668</v>
      </c>
      <c r="L67" s="9" t="s">
        <v>605</v>
      </c>
      <c r="Q67" s="21" t="str">
        <f t="shared" ref="Q67:Q130" si="10">$Q$2</f>
        <v>Kittel, Johann Christian</v>
      </c>
      <c r="R67" s="21" t="str">
        <f t="shared" ref="R67:R130" si="11">$R$2</f>
        <v>Vierstimmige Choraele mit Vorspielen</v>
      </c>
      <c r="S67" s="21" t="str">
        <f t="shared" ref="S67:S130" si="12">$S$2</f>
        <v>Altona</v>
      </c>
      <c r="T67" s="21">
        <f t="shared" ref="T67:T130" si="13">$T$2</f>
        <v>1803</v>
      </c>
      <c r="U67" s="9">
        <v>71</v>
      </c>
    </row>
    <row r="68" spans="1:25" x14ac:dyDescent="0.25">
      <c r="A68" s="28" t="str">
        <f t="shared" si="7"/>
        <v>KI1803-066</v>
      </c>
      <c r="B68" s="26">
        <v>457001473</v>
      </c>
      <c r="C68" s="22" t="str">
        <f t="shared" si="8"/>
        <v>RISM</v>
      </c>
      <c r="D68" s="28" t="str">
        <f t="shared" si="9"/>
        <v>KI1803</v>
      </c>
      <c r="E68" s="9">
        <v>66</v>
      </c>
      <c r="G68" s="30"/>
      <c r="H68" t="str">
        <f>_xlfn.IFNA(VLOOKUP(G68,Tabelle10[[SID]:[Zahn]],3,FALSE),"")</f>
        <v/>
      </c>
      <c r="I68" s="15" t="s">
        <v>669</v>
      </c>
      <c r="Q68" s="21" t="str">
        <f t="shared" si="10"/>
        <v>Kittel, Johann Christian</v>
      </c>
      <c r="R68" s="21" t="str">
        <f t="shared" si="11"/>
        <v>Vierstimmige Choraele mit Vorspielen</v>
      </c>
      <c r="S68" s="21" t="str">
        <f t="shared" si="12"/>
        <v>Altona</v>
      </c>
      <c r="T68" s="21">
        <f t="shared" si="13"/>
        <v>1803</v>
      </c>
      <c r="U68" s="9">
        <v>72</v>
      </c>
    </row>
    <row r="69" spans="1:25" x14ac:dyDescent="0.25">
      <c r="A69" s="28" t="str">
        <f t="shared" si="7"/>
        <v>KI1803-067</v>
      </c>
      <c r="B69" s="26">
        <v>457001474</v>
      </c>
      <c r="C69" s="22" t="str">
        <f t="shared" si="8"/>
        <v>RISM</v>
      </c>
      <c r="D69" s="28" t="str">
        <f t="shared" si="9"/>
        <v>KI1803</v>
      </c>
      <c r="E69" s="9">
        <v>67</v>
      </c>
      <c r="G69" s="30"/>
      <c r="H69" t="str">
        <f>_xlfn.IFNA(VLOOKUP(G69,Tabelle10[[SID]:[Zahn]],3,FALSE),"")</f>
        <v/>
      </c>
      <c r="I69" s="15" t="s">
        <v>670</v>
      </c>
      <c r="Q69" s="21" t="str">
        <f t="shared" si="10"/>
        <v>Kittel, Johann Christian</v>
      </c>
      <c r="R69" s="21" t="str">
        <f t="shared" si="11"/>
        <v>Vierstimmige Choraele mit Vorspielen</v>
      </c>
      <c r="S69" s="21" t="str">
        <f t="shared" si="12"/>
        <v>Altona</v>
      </c>
      <c r="T69" s="21">
        <f t="shared" si="13"/>
        <v>1803</v>
      </c>
      <c r="U69" s="9">
        <v>73</v>
      </c>
    </row>
    <row r="70" spans="1:25" x14ac:dyDescent="0.25">
      <c r="A70" s="28" t="str">
        <f t="shared" si="7"/>
        <v>KI1803-068</v>
      </c>
      <c r="B70" s="26">
        <v>457001475</v>
      </c>
      <c r="C70" s="22" t="str">
        <f t="shared" si="8"/>
        <v>RISM</v>
      </c>
      <c r="D70" s="28" t="str">
        <f t="shared" si="9"/>
        <v>KI1803</v>
      </c>
      <c r="E70" s="9">
        <v>68</v>
      </c>
      <c r="G70" s="30"/>
      <c r="H70" t="str">
        <f>_xlfn.IFNA(VLOOKUP(G70,Tabelle10[[SID]:[Zahn]],3,FALSE),"")</f>
        <v/>
      </c>
      <c r="I70" s="15" t="s">
        <v>671</v>
      </c>
      <c r="Q70" s="21" t="str">
        <f t="shared" si="10"/>
        <v>Kittel, Johann Christian</v>
      </c>
      <c r="R70" s="21" t="str">
        <f t="shared" si="11"/>
        <v>Vierstimmige Choraele mit Vorspielen</v>
      </c>
      <c r="S70" s="21" t="str">
        <f t="shared" si="12"/>
        <v>Altona</v>
      </c>
      <c r="T70" s="21">
        <f t="shared" si="13"/>
        <v>1803</v>
      </c>
      <c r="U70" s="9">
        <v>74</v>
      </c>
    </row>
    <row r="71" spans="1:25" x14ac:dyDescent="0.25">
      <c r="A71" s="28" t="str">
        <f t="shared" si="7"/>
        <v>KI1803-069</v>
      </c>
      <c r="B71" s="26">
        <v>457001476</v>
      </c>
      <c r="C71" s="22" t="str">
        <f t="shared" si="8"/>
        <v>RISM</v>
      </c>
      <c r="D71" s="28" t="str">
        <f t="shared" si="9"/>
        <v>KI1803</v>
      </c>
      <c r="E71" s="9">
        <v>69</v>
      </c>
      <c r="G71" s="30"/>
      <c r="H71" t="str">
        <f>_xlfn.IFNA(VLOOKUP(G71,Tabelle10[[SID]:[Zahn]],3,FALSE),"")</f>
        <v/>
      </c>
      <c r="I71" s="15" t="s">
        <v>672</v>
      </c>
      <c r="Q71" s="21" t="str">
        <f t="shared" si="10"/>
        <v>Kittel, Johann Christian</v>
      </c>
      <c r="R71" s="21" t="str">
        <f t="shared" si="11"/>
        <v>Vierstimmige Choraele mit Vorspielen</v>
      </c>
      <c r="S71" s="21" t="str">
        <f t="shared" si="12"/>
        <v>Altona</v>
      </c>
      <c r="T71" s="21">
        <f t="shared" si="13"/>
        <v>1803</v>
      </c>
      <c r="U71" s="9">
        <v>75</v>
      </c>
      <c r="V71" s="9" t="s">
        <v>673</v>
      </c>
    </row>
    <row r="72" spans="1:25" x14ac:dyDescent="0.25">
      <c r="A72" s="28" t="str">
        <f t="shared" si="7"/>
        <v>KI1803-070</v>
      </c>
      <c r="B72" s="26">
        <v>457001477</v>
      </c>
      <c r="C72" s="22" t="str">
        <f t="shared" si="8"/>
        <v>RISM</v>
      </c>
      <c r="D72" s="28" t="str">
        <f t="shared" si="9"/>
        <v>KI1803</v>
      </c>
      <c r="E72" s="9">
        <v>70</v>
      </c>
      <c r="G72" s="30" t="s">
        <v>139</v>
      </c>
      <c r="H72" t="str">
        <f>_xlfn.IFNA(VLOOKUP(G72,Tabelle10[[SID]:[Zahn]],3,FALSE),"")</f>
        <v>V, 8652, Babst 1545</v>
      </c>
      <c r="I72" s="15" t="s">
        <v>140</v>
      </c>
      <c r="L72" s="9" t="s">
        <v>605</v>
      </c>
      <c r="Q72" s="21" t="str">
        <f t="shared" si="10"/>
        <v>Kittel, Johann Christian</v>
      </c>
      <c r="R72" s="21" t="str">
        <f t="shared" si="11"/>
        <v>Vierstimmige Choraele mit Vorspielen</v>
      </c>
      <c r="S72" s="21" t="str">
        <f t="shared" si="12"/>
        <v>Altona</v>
      </c>
      <c r="T72" s="21">
        <f t="shared" si="13"/>
        <v>1803</v>
      </c>
      <c r="U72" s="9">
        <v>76</v>
      </c>
    </row>
    <row r="73" spans="1:25" x14ac:dyDescent="0.25">
      <c r="A73" s="28" t="str">
        <f t="shared" si="7"/>
        <v>KI1803-071</v>
      </c>
      <c r="B73" s="26">
        <v>457001478</v>
      </c>
      <c r="C73" s="22" t="str">
        <f t="shared" si="8"/>
        <v>RISM</v>
      </c>
      <c r="D73" s="28" t="str">
        <f t="shared" si="9"/>
        <v>KI1803</v>
      </c>
      <c r="E73" s="9">
        <v>71</v>
      </c>
      <c r="G73" s="30"/>
      <c r="H73" t="str">
        <f>_xlfn.IFNA(VLOOKUP(G73,Tabelle10[[SID]:[Zahn]],3,FALSE),"")</f>
        <v/>
      </c>
      <c r="I73" s="15" t="s">
        <v>674</v>
      </c>
      <c r="Q73" s="21" t="str">
        <f t="shared" si="10"/>
        <v>Kittel, Johann Christian</v>
      </c>
      <c r="R73" s="21" t="str">
        <f t="shared" si="11"/>
        <v>Vierstimmige Choraele mit Vorspielen</v>
      </c>
      <c r="S73" s="21" t="str">
        <f t="shared" si="12"/>
        <v>Altona</v>
      </c>
      <c r="T73" s="21">
        <f t="shared" si="13"/>
        <v>1803</v>
      </c>
      <c r="U73" s="9">
        <v>82</v>
      </c>
      <c r="V73" s="9" t="s">
        <v>675</v>
      </c>
    </row>
    <row r="74" spans="1:25" x14ac:dyDescent="0.25">
      <c r="A74" s="28" t="str">
        <f t="shared" si="7"/>
        <v>KI1803-072</v>
      </c>
      <c r="B74" s="26">
        <v>457001479</v>
      </c>
      <c r="C74" s="22" t="str">
        <f t="shared" si="8"/>
        <v>RISM</v>
      </c>
      <c r="D74" s="28" t="str">
        <f t="shared" si="9"/>
        <v>KI1803</v>
      </c>
      <c r="E74" s="9">
        <v>72</v>
      </c>
      <c r="G74" s="30" t="s">
        <v>306</v>
      </c>
      <c r="H74" t="str">
        <f>_xlfn.IFNA(VLOOKUP(G74,Tabelle10[[SID]:[Zahn]],3,FALSE),"")</f>
        <v>II, 3695, Crüger 1649, Witt 1715</v>
      </c>
      <c r="I74" s="15" t="s">
        <v>676</v>
      </c>
      <c r="L74" s="9" t="s">
        <v>605</v>
      </c>
      <c r="Q74" s="21" t="str">
        <f t="shared" si="10"/>
        <v>Kittel, Johann Christian</v>
      </c>
      <c r="R74" s="21" t="str">
        <f t="shared" si="11"/>
        <v>Vierstimmige Choraele mit Vorspielen</v>
      </c>
      <c r="S74" s="21" t="str">
        <f t="shared" si="12"/>
        <v>Altona</v>
      </c>
      <c r="T74" s="21">
        <f t="shared" si="13"/>
        <v>1803</v>
      </c>
      <c r="U74" s="9">
        <v>84</v>
      </c>
    </row>
    <row r="75" spans="1:25" x14ac:dyDescent="0.25">
      <c r="A75" s="28" t="str">
        <f t="shared" si="7"/>
        <v>KI1803-073</v>
      </c>
      <c r="B75" s="26">
        <v>457001480</v>
      </c>
      <c r="C75" s="22" t="str">
        <f t="shared" si="8"/>
        <v>RISM</v>
      </c>
      <c r="D75" s="28" t="str">
        <f t="shared" si="9"/>
        <v>KI1803</v>
      </c>
      <c r="E75" s="9">
        <v>73</v>
      </c>
      <c r="G75" s="30" t="s">
        <v>142</v>
      </c>
      <c r="H75" t="str">
        <f>_xlfn.IFNA(VLOOKUP(G75,Tabelle10[[SID]:[Zahn]],3,FALSE),"")</f>
        <v>I, 624, Görlitz 1648</v>
      </c>
      <c r="I75" s="15" t="s">
        <v>441</v>
      </c>
      <c r="L75" s="9" t="s">
        <v>605</v>
      </c>
      <c r="Q75" s="21" t="str">
        <f t="shared" si="10"/>
        <v>Kittel, Johann Christian</v>
      </c>
      <c r="R75" s="21" t="str">
        <f t="shared" si="11"/>
        <v>Vierstimmige Choraele mit Vorspielen</v>
      </c>
      <c r="S75" s="21" t="str">
        <f t="shared" si="12"/>
        <v>Altona</v>
      </c>
      <c r="T75" s="21">
        <f t="shared" si="13"/>
        <v>1803</v>
      </c>
      <c r="U75" s="9">
        <v>85</v>
      </c>
      <c r="V75" s="9" t="s">
        <v>143</v>
      </c>
    </row>
    <row r="76" spans="1:25" x14ac:dyDescent="0.25">
      <c r="A76" s="28" t="str">
        <f t="shared" si="7"/>
        <v>KI1803-074</v>
      </c>
      <c r="B76" s="26">
        <v>457001481</v>
      </c>
      <c r="C76" s="22" t="str">
        <f t="shared" si="8"/>
        <v>RISM</v>
      </c>
      <c r="D76" s="28" t="str">
        <f t="shared" si="9"/>
        <v>KI1803</v>
      </c>
      <c r="E76" s="9">
        <v>74</v>
      </c>
      <c r="G76" s="30" t="s">
        <v>148</v>
      </c>
      <c r="H76" t="str">
        <f>_xlfn.IFNA(VLOOKUP(G76,Tabelle10[[SID]:[Zahn]],3,FALSE),"")</f>
        <v>III, 4489, Scheidt 1650</v>
      </c>
      <c r="I76" s="15" t="s">
        <v>149</v>
      </c>
      <c r="L76" s="9" t="s">
        <v>605</v>
      </c>
      <c r="Q76" s="21" t="str">
        <f t="shared" si="10"/>
        <v>Kittel, Johann Christian</v>
      </c>
      <c r="R76" s="21" t="str">
        <f t="shared" si="11"/>
        <v>Vierstimmige Choraele mit Vorspielen</v>
      </c>
      <c r="S76" s="21" t="str">
        <f t="shared" si="12"/>
        <v>Altona</v>
      </c>
      <c r="T76" s="21">
        <f t="shared" si="13"/>
        <v>1803</v>
      </c>
      <c r="U76" s="9">
        <v>86</v>
      </c>
    </row>
    <row r="77" spans="1:25" x14ac:dyDescent="0.25">
      <c r="A77" s="28" t="str">
        <f t="shared" si="7"/>
        <v>KI1803-075</v>
      </c>
      <c r="B77" s="26">
        <v>457001482</v>
      </c>
      <c r="C77" s="22" t="str">
        <f t="shared" si="8"/>
        <v>RISM</v>
      </c>
      <c r="D77" s="28" t="str">
        <f t="shared" si="9"/>
        <v>KI1803</v>
      </c>
      <c r="E77" s="9">
        <v>75</v>
      </c>
      <c r="G77" s="30" t="s">
        <v>145</v>
      </c>
      <c r="H77" t="str">
        <f>_xlfn.IFNA(VLOOKUP(G77,Tabelle10[[SID]:[Zahn]],3,FALSE),"")</f>
        <v>I, 533b, Dresden 1656</v>
      </c>
      <c r="I77" s="15" t="s">
        <v>146</v>
      </c>
      <c r="L77" s="9" t="s">
        <v>605</v>
      </c>
      <c r="Q77" s="21" t="str">
        <f t="shared" si="10"/>
        <v>Kittel, Johann Christian</v>
      </c>
      <c r="R77" s="21" t="str">
        <f t="shared" si="11"/>
        <v>Vierstimmige Choraele mit Vorspielen</v>
      </c>
      <c r="S77" s="21" t="str">
        <f t="shared" si="12"/>
        <v>Altona</v>
      </c>
      <c r="T77" s="21">
        <f t="shared" si="13"/>
        <v>1803</v>
      </c>
      <c r="U77" s="9">
        <v>87</v>
      </c>
    </row>
    <row r="78" spans="1:25" x14ac:dyDescent="0.25">
      <c r="A78" s="28" t="str">
        <f t="shared" si="7"/>
        <v>KI1803-076</v>
      </c>
      <c r="B78" s="26">
        <v>457001483</v>
      </c>
      <c r="C78" s="22" t="str">
        <f t="shared" si="8"/>
        <v>RISM</v>
      </c>
      <c r="D78" s="28" t="str">
        <f t="shared" si="9"/>
        <v>KI1803</v>
      </c>
      <c r="E78" s="9">
        <v>76</v>
      </c>
      <c r="G78" s="30"/>
      <c r="H78" t="str">
        <f>_xlfn.IFNA(VLOOKUP(G78,Tabelle10[[SID]:[Zahn]],3,FALSE),"")</f>
        <v/>
      </c>
      <c r="I78" s="15" t="s">
        <v>677</v>
      </c>
      <c r="Q78" s="21" t="str">
        <f t="shared" si="10"/>
        <v>Kittel, Johann Christian</v>
      </c>
      <c r="R78" s="21" t="str">
        <f t="shared" si="11"/>
        <v>Vierstimmige Choraele mit Vorspielen</v>
      </c>
      <c r="S78" s="21" t="str">
        <f t="shared" si="12"/>
        <v>Altona</v>
      </c>
      <c r="T78" s="21">
        <f t="shared" si="13"/>
        <v>1803</v>
      </c>
      <c r="U78" s="9">
        <v>88</v>
      </c>
      <c r="Y78" s="9" t="s">
        <v>678</v>
      </c>
    </row>
    <row r="79" spans="1:25" x14ac:dyDescent="0.25">
      <c r="A79" s="28" t="str">
        <f t="shared" si="7"/>
        <v>KI1803-077</v>
      </c>
      <c r="B79" s="26">
        <v>457001484</v>
      </c>
      <c r="C79" s="22" t="str">
        <f t="shared" si="8"/>
        <v>RISM</v>
      </c>
      <c r="D79" s="28" t="str">
        <f t="shared" si="9"/>
        <v>KI1803</v>
      </c>
      <c r="E79" s="9">
        <v>77</v>
      </c>
      <c r="G79" s="30"/>
      <c r="H79" t="str">
        <f>_xlfn.IFNA(VLOOKUP(G79,Tabelle10[[SID]:[Zahn]],3,FALSE),"")</f>
        <v/>
      </c>
      <c r="I79" s="15" t="s">
        <v>679</v>
      </c>
      <c r="Q79" s="21" t="str">
        <f t="shared" si="10"/>
        <v>Kittel, Johann Christian</v>
      </c>
      <c r="R79" s="21" t="str">
        <f t="shared" si="11"/>
        <v>Vierstimmige Choraele mit Vorspielen</v>
      </c>
      <c r="S79" s="21" t="str">
        <f t="shared" si="12"/>
        <v>Altona</v>
      </c>
      <c r="T79" s="21">
        <f t="shared" si="13"/>
        <v>1803</v>
      </c>
      <c r="U79" s="9">
        <v>90</v>
      </c>
    </row>
    <row r="80" spans="1:25" x14ac:dyDescent="0.25">
      <c r="A80" s="28" t="str">
        <f t="shared" si="7"/>
        <v>KI1803-078</v>
      </c>
      <c r="B80" s="26">
        <v>457001485</v>
      </c>
      <c r="C80" s="22" t="str">
        <f t="shared" si="8"/>
        <v>RISM</v>
      </c>
      <c r="D80" s="28" t="str">
        <f t="shared" si="9"/>
        <v>KI1803</v>
      </c>
      <c r="E80" s="9">
        <v>78</v>
      </c>
      <c r="G80" s="30"/>
      <c r="H80" t="str">
        <f>_xlfn.IFNA(VLOOKUP(G80,Tabelle10[[SID]:[Zahn]],3,FALSE),"")</f>
        <v/>
      </c>
      <c r="I80" s="15" t="s">
        <v>680</v>
      </c>
      <c r="Q80" s="21" t="str">
        <f t="shared" si="10"/>
        <v>Kittel, Johann Christian</v>
      </c>
      <c r="R80" s="21" t="str">
        <f t="shared" si="11"/>
        <v>Vierstimmige Choraele mit Vorspielen</v>
      </c>
      <c r="S80" s="21" t="str">
        <f t="shared" si="12"/>
        <v>Altona</v>
      </c>
      <c r="T80" s="21">
        <f t="shared" si="13"/>
        <v>1803</v>
      </c>
      <c r="U80" s="9">
        <v>91</v>
      </c>
    </row>
    <row r="81" spans="1:25" x14ac:dyDescent="0.25">
      <c r="A81" s="28" t="str">
        <f t="shared" si="7"/>
        <v>KI1803-079</v>
      </c>
      <c r="B81" s="26">
        <v>457001486</v>
      </c>
      <c r="C81" s="22" t="str">
        <f t="shared" si="8"/>
        <v>RISM</v>
      </c>
      <c r="D81" s="28" t="str">
        <f t="shared" si="9"/>
        <v>KI1803</v>
      </c>
      <c r="E81" s="9">
        <v>79</v>
      </c>
      <c r="G81" s="30"/>
      <c r="H81" t="str">
        <f>_xlfn.IFNA(VLOOKUP(G81,Tabelle10[[SID]:[Zahn]],3,FALSE),"")</f>
        <v/>
      </c>
      <c r="I81" s="15" t="s">
        <v>446</v>
      </c>
      <c r="Q81" s="21" t="str">
        <f t="shared" si="10"/>
        <v>Kittel, Johann Christian</v>
      </c>
      <c r="R81" s="21" t="str">
        <f t="shared" si="11"/>
        <v>Vierstimmige Choraele mit Vorspielen</v>
      </c>
      <c r="S81" s="21" t="str">
        <f t="shared" si="12"/>
        <v>Altona</v>
      </c>
      <c r="T81" s="21">
        <f t="shared" si="13"/>
        <v>1803</v>
      </c>
      <c r="U81" s="9">
        <v>92</v>
      </c>
      <c r="V81" s="9" t="s">
        <v>681</v>
      </c>
    </row>
    <row r="82" spans="1:25" x14ac:dyDescent="0.25">
      <c r="A82" s="28" t="str">
        <f t="shared" si="7"/>
        <v>KI1803-080</v>
      </c>
      <c r="B82" s="26">
        <v>457001487</v>
      </c>
      <c r="C82" s="22" t="str">
        <f t="shared" si="8"/>
        <v>RISM</v>
      </c>
      <c r="D82" s="28" t="str">
        <f t="shared" si="9"/>
        <v>KI1803</v>
      </c>
      <c r="E82" s="9">
        <v>80</v>
      </c>
      <c r="G82" s="30" t="s">
        <v>331</v>
      </c>
      <c r="H82" t="str">
        <f>_xlfn.IFNA(VLOOKUP(G82,Tabelle10[[SID]:[Zahn]],3,FALSE),"")</f>
        <v>V, 8451, Straßburg 1526</v>
      </c>
      <c r="I82" s="15" t="s">
        <v>682</v>
      </c>
      <c r="L82" s="9" t="s">
        <v>605</v>
      </c>
      <c r="Q82" s="21" t="str">
        <f t="shared" si="10"/>
        <v>Kittel, Johann Christian</v>
      </c>
      <c r="R82" s="21" t="str">
        <f t="shared" si="11"/>
        <v>Vierstimmige Choraele mit Vorspielen</v>
      </c>
      <c r="S82" s="21" t="str">
        <f t="shared" si="12"/>
        <v>Altona</v>
      </c>
      <c r="T82" s="21">
        <f t="shared" si="13"/>
        <v>1803</v>
      </c>
      <c r="U82" s="9">
        <v>93</v>
      </c>
      <c r="V82" s="9" t="s">
        <v>683</v>
      </c>
    </row>
    <row r="83" spans="1:25" x14ac:dyDescent="0.25">
      <c r="A83" s="28" t="str">
        <f t="shared" si="7"/>
        <v>KI1803-081</v>
      </c>
      <c r="B83" s="26">
        <v>457001488</v>
      </c>
      <c r="C83" s="22" t="str">
        <f t="shared" si="8"/>
        <v>RISM</v>
      </c>
      <c r="D83" s="28" t="str">
        <f t="shared" si="9"/>
        <v>KI1803</v>
      </c>
      <c r="E83" s="9">
        <v>81</v>
      </c>
      <c r="G83" s="30" t="s">
        <v>157</v>
      </c>
      <c r="H83" t="str">
        <f>_xlfn.IFNA(VLOOKUP(G83,Tabelle10[[SID]:[Zahn]],3,FALSE),"")</f>
        <v>I, 1678, Rhau 1589</v>
      </c>
      <c r="I83" s="15" t="s">
        <v>684</v>
      </c>
      <c r="L83" s="9" t="s">
        <v>605</v>
      </c>
      <c r="Q83" s="21" t="str">
        <f t="shared" si="10"/>
        <v>Kittel, Johann Christian</v>
      </c>
      <c r="R83" s="21" t="str">
        <f t="shared" si="11"/>
        <v>Vierstimmige Choraele mit Vorspielen</v>
      </c>
      <c r="S83" s="21" t="str">
        <f t="shared" si="12"/>
        <v>Altona</v>
      </c>
      <c r="T83" s="21">
        <f t="shared" si="13"/>
        <v>1803</v>
      </c>
      <c r="U83" s="9">
        <v>94</v>
      </c>
    </row>
    <row r="84" spans="1:25" x14ac:dyDescent="0.25">
      <c r="A84" s="28" t="str">
        <f t="shared" si="7"/>
        <v>KI1803-082</v>
      </c>
      <c r="B84" s="26">
        <v>457001489</v>
      </c>
      <c r="C84" s="22" t="str">
        <f t="shared" si="8"/>
        <v>RISM</v>
      </c>
      <c r="D84" s="28" t="str">
        <f t="shared" si="9"/>
        <v>KI1803</v>
      </c>
      <c r="E84" s="9">
        <v>82</v>
      </c>
      <c r="G84" s="30" t="s">
        <v>160</v>
      </c>
      <c r="H84" t="str">
        <f>_xlfn.IFNA(VLOOKUP(G84,Tabelle10[[SID]:[Zahn]],3,FALSE),"")</f>
        <v>IV, 7400, Klug 1535</v>
      </c>
      <c r="I84" s="15" t="s">
        <v>685</v>
      </c>
      <c r="L84" s="9" t="s">
        <v>605</v>
      </c>
      <c r="Q84" s="21" t="str">
        <f t="shared" si="10"/>
        <v>Kittel, Johann Christian</v>
      </c>
      <c r="R84" s="21" t="str">
        <f t="shared" si="11"/>
        <v>Vierstimmige Choraele mit Vorspielen</v>
      </c>
      <c r="S84" s="21" t="str">
        <f t="shared" si="12"/>
        <v>Altona</v>
      </c>
      <c r="T84" s="21">
        <f t="shared" si="13"/>
        <v>1803</v>
      </c>
      <c r="U84" s="9">
        <v>96</v>
      </c>
      <c r="V84" s="9" t="s">
        <v>685</v>
      </c>
    </row>
    <row r="85" spans="1:25" x14ac:dyDescent="0.25">
      <c r="A85" s="28" t="str">
        <f t="shared" si="7"/>
        <v>KI1803-083</v>
      </c>
      <c r="B85" s="26">
        <v>457001490</v>
      </c>
      <c r="C85" s="22" t="str">
        <f t="shared" si="8"/>
        <v>RISM</v>
      </c>
      <c r="D85" s="28" t="str">
        <f t="shared" si="9"/>
        <v>KI1803</v>
      </c>
      <c r="E85" s="9">
        <v>83</v>
      </c>
      <c r="G85" s="30"/>
      <c r="H85" t="str">
        <f>_xlfn.IFNA(VLOOKUP(G85,Tabelle10[[SID]:[Zahn]],3,FALSE),"")</f>
        <v/>
      </c>
      <c r="I85" s="15" t="s">
        <v>452</v>
      </c>
      <c r="Q85" s="21" t="str">
        <f t="shared" si="10"/>
        <v>Kittel, Johann Christian</v>
      </c>
      <c r="R85" s="21" t="str">
        <f t="shared" si="11"/>
        <v>Vierstimmige Choraele mit Vorspielen</v>
      </c>
      <c r="S85" s="21" t="str">
        <f t="shared" si="12"/>
        <v>Altona</v>
      </c>
      <c r="T85" s="21">
        <f t="shared" si="13"/>
        <v>1803</v>
      </c>
      <c r="U85" s="9">
        <v>97</v>
      </c>
    </row>
    <row r="86" spans="1:25" x14ac:dyDescent="0.25">
      <c r="A86" s="28" t="str">
        <f t="shared" si="7"/>
        <v>KI1803-084</v>
      </c>
      <c r="B86" s="26">
        <v>457001491</v>
      </c>
      <c r="C86" s="22" t="str">
        <f t="shared" si="8"/>
        <v>RISM</v>
      </c>
      <c r="D86" s="28" t="str">
        <f t="shared" si="9"/>
        <v>KI1803</v>
      </c>
      <c r="E86" s="9">
        <v>84</v>
      </c>
      <c r="G86" s="30" t="s">
        <v>166</v>
      </c>
      <c r="H86" t="str">
        <f>_xlfn.IFNA(VLOOKUP(G86,Tabelle10[[SID]:[Zahn]],3,FALSE),"")</f>
        <v>IV, 8032, Crüger 1653</v>
      </c>
      <c r="I86" s="15" t="s">
        <v>167</v>
      </c>
      <c r="L86" s="9" t="s">
        <v>605</v>
      </c>
      <c r="Q86" s="21" t="str">
        <f t="shared" si="10"/>
        <v>Kittel, Johann Christian</v>
      </c>
      <c r="R86" s="21" t="str">
        <f t="shared" si="11"/>
        <v>Vierstimmige Choraele mit Vorspielen</v>
      </c>
      <c r="S86" s="21" t="str">
        <f t="shared" si="12"/>
        <v>Altona</v>
      </c>
      <c r="T86" s="21">
        <f t="shared" si="13"/>
        <v>1803</v>
      </c>
      <c r="U86" s="9">
        <v>98</v>
      </c>
    </row>
    <row r="87" spans="1:25" x14ac:dyDescent="0.25">
      <c r="A87" s="28" t="str">
        <f t="shared" si="7"/>
        <v>KI1803-085</v>
      </c>
      <c r="B87" s="26">
        <v>457001492</v>
      </c>
      <c r="C87" s="22" t="str">
        <f t="shared" si="8"/>
        <v>RISM</v>
      </c>
      <c r="D87" s="28" t="str">
        <f t="shared" si="9"/>
        <v>KI1803</v>
      </c>
      <c r="E87" s="9">
        <v>85</v>
      </c>
      <c r="G87" s="30" t="s">
        <v>328</v>
      </c>
      <c r="H87" t="str">
        <f>_xlfn.IFNA(VLOOKUP(G87,Tabelle10[[SID]:[Zahn]],3,FALSE),"")</f>
        <v>IV, 6795, 1661</v>
      </c>
      <c r="I87" s="15" t="s">
        <v>453</v>
      </c>
      <c r="L87" s="9" t="s">
        <v>605</v>
      </c>
      <c r="Q87" s="21" t="str">
        <f t="shared" si="10"/>
        <v>Kittel, Johann Christian</v>
      </c>
      <c r="R87" s="21" t="str">
        <f t="shared" si="11"/>
        <v>Vierstimmige Choraele mit Vorspielen</v>
      </c>
      <c r="S87" s="21" t="str">
        <f t="shared" si="12"/>
        <v>Altona</v>
      </c>
      <c r="T87" s="21">
        <f t="shared" si="13"/>
        <v>1803</v>
      </c>
      <c r="U87" s="9">
        <v>99</v>
      </c>
      <c r="Y87" s="9" t="s">
        <v>686</v>
      </c>
    </row>
    <row r="88" spans="1:25" x14ac:dyDescent="0.25">
      <c r="A88" s="28" t="str">
        <f t="shared" si="7"/>
        <v>KI1803-086</v>
      </c>
      <c r="B88" s="26">
        <v>457001493</v>
      </c>
      <c r="C88" s="22" t="str">
        <f t="shared" si="8"/>
        <v>RISM</v>
      </c>
      <c r="D88" s="28" t="str">
        <f t="shared" si="9"/>
        <v>KI1803</v>
      </c>
      <c r="E88" s="9">
        <v>86</v>
      </c>
      <c r="G88" s="30" t="s">
        <v>169</v>
      </c>
      <c r="H88" t="str">
        <f>_xlfn.IFNA(VLOOKUP(G88,Tabelle10[[SID]:[Zahn]],3,FALSE),"")</f>
        <v>I, 1978, Klug 1535</v>
      </c>
      <c r="I88" s="15" t="s">
        <v>687</v>
      </c>
      <c r="L88" s="9" t="s">
        <v>605</v>
      </c>
      <c r="Q88" s="21" t="str">
        <f t="shared" si="10"/>
        <v>Kittel, Johann Christian</v>
      </c>
      <c r="R88" s="21" t="str">
        <f t="shared" si="11"/>
        <v>Vierstimmige Choraele mit Vorspielen</v>
      </c>
      <c r="S88" s="21" t="str">
        <f t="shared" si="12"/>
        <v>Altona</v>
      </c>
      <c r="T88" s="21">
        <f t="shared" si="13"/>
        <v>1803</v>
      </c>
      <c r="U88" s="9">
        <v>100</v>
      </c>
    </row>
    <row r="89" spans="1:25" x14ac:dyDescent="0.25">
      <c r="A89" s="28" t="str">
        <f t="shared" si="7"/>
        <v>KI1803-087</v>
      </c>
      <c r="B89" s="26">
        <v>457001494</v>
      </c>
      <c r="C89" s="22" t="str">
        <f t="shared" si="8"/>
        <v>RISM</v>
      </c>
      <c r="D89" s="28" t="str">
        <f t="shared" si="9"/>
        <v>KI1803</v>
      </c>
      <c r="E89" s="9">
        <v>87</v>
      </c>
      <c r="G89" s="30"/>
      <c r="H89" t="str">
        <f>_xlfn.IFNA(VLOOKUP(G89,Tabelle10[[SID]:[Zahn]],3,FALSE),"")</f>
        <v/>
      </c>
      <c r="I89" s="15" t="s">
        <v>688</v>
      </c>
      <c r="Q89" s="21" t="str">
        <f t="shared" si="10"/>
        <v>Kittel, Johann Christian</v>
      </c>
      <c r="R89" s="21" t="str">
        <f t="shared" si="11"/>
        <v>Vierstimmige Choraele mit Vorspielen</v>
      </c>
      <c r="S89" s="21" t="str">
        <f t="shared" si="12"/>
        <v>Altona</v>
      </c>
      <c r="T89" s="21">
        <f t="shared" si="13"/>
        <v>1803</v>
      </c>
      <c r="U89" s="9">
        <v>101</v>
      </c>
    </row>
    <row r="90" spans="1:25" x14ac:dyDescent="0.25">
      <c r="A90" s="28" t="str">
        <f t="shared" si="7"/>
        <v>KI1803-088</v>
      </c>
      <c r="B90" s="26">
        <v>457001495</v>
      </c>
      <c r="C90" s="22" t="str">
        <f t="shared" si="8"/>
        <v>RISM</v>
      </c>
      <c r="D90" s="28" t="str">
        <f t="shared" si="9"/>
        <v>KI1803</v>
      </c>
      <c r="E90" s="9">
        <v>88</v>
      </c>
      <c r="G90" s="30" t="s">
        <v>309</v>
      </c>
      <c r="H90" t="str">
        <f>_xlfn.IFNA(VLOOKUP(G90,Tabelle10[[SID]:[Zahn]],3,FALSE),"")</f>
        <v>II, 3451a, 1674</v>
      </c>
      <c r="I90" s="15" t="s">
        <v>456</v>
      </c>
      <c r="L90" s="9" t="s">
        <v>605</v>
      </c>
      <c r="Q90" s="21" t="str">
        <f t="shared" si="10"/>
        <v>Kittel, Johann Christian</v>
      </c>
      <c r="R90" s="21" t="str">
        <f t="shared" si="11"/>
        <v>Vierstimmige Choraele mit Vorspielen</v>
      </c>
      <c r="S90" s="21" t="str">
        <f t="shared" si="12"/>
        <v>Altona</v>
      </c>
      <c r="T90" s="21">
        <f t="shared" si="13"/>
        <v>1803</v>
      </c>
      <c r="U90" s="9">
        <v>102</v>
      </c>
    </row>
    <row r="91" spans="1:25" x14ac:dyDescent="0.25">
      <c r="A91" s="28" t="str">
        <f t="shared" si="7"/>
        <v>KI1803-089</v>
      </c>
      <c r="B91" s="26">
        <v>457001496</v>
      </c>
      <c r="C91" s="22" t="str">
        <f t="shared" si="8"/>
        <v>RISM</v>
      </c>
      <c r="D91" s="28" t="str">
        <f t="shared" si="9"/>
        <v>KI1803</v>
      </c>
      <c r="E91" s="9">
        <v>89</v>
      </c>
      <c r="G91" s="30" t="s">
        <v>214</v>
      </c>
      <c r="H91" t="str">
        <f>_xlfn.IFNA(VLOOKUP(G91,Tabelle10[[SID]:[Zahn]],3,FALSE),"")</f>
        <v>II, 2293, Isaak 1539</v>
      </c>
      <c r="I91" s="15" t="s">
        <v>458</v>
      </c>
      <c r="L91" s="9" t="s">
        <v>605</v>
      </c>
      <c r="Q91" s="21" t="str">
        <f t="shared" si="10"/>
        <v>Kittel, Johann Christian</v>
      </c>
      <c r="R91" s="21" t="str">
        <f t="shared" si="11"/>
        <v>Vierstimmige Choraele mit Vorspielen</v>
      </c>
      <c r="S91" s="21" t="str">
        <f t="shared" si="12"/>
        <v>Altona</v>
      </c>
      <c r="T91" s="21">
        <f t="shared" si="13"/>
        <v>1803</v>
      </c>
      <c r="U91" s="9">
        <v>103</v>
      </c>
      <c r="V91" s="9" t="s">
        <v>215</v>
      </c>
    </row>
    <row r="92" spans="1:25" x14ac:dyDescent="0.25">
      <c r="A92" s="28" t="str">
        <f t="shared" si="7"/>
        <v>KI1803-090</v>
      </c>
      <c r="B92" s="26">
        <v>457001497</v>
      </c>
      <c r="C92" s="22" t="str">
        <f t="shared" si="8"/>
        <v>RISM</v>
      </c>
      <c r="D92" s="28" t="str">
        <f t="shared" si="9"/>
        <v>KI1803</v>
      </c>
      <c r="E92" s="9">
        <v>90</v>
      </c>
      <c r="G92" s="30" t="s">
        <v>175</v>
      </c>
      <c r="H92" t="str">
        <f>_xlfn.IFNA(VLOOKUP(G92,Tabelle10[[SID]:[Zahn]],3,FALSE),"")</f>
        <v>II, 2496c, Nürnberg 1535</v>
      </c>
      <c r="I92" s="15" t="s">
        <v>689</v>
      </c>
      <c r="L92" s="9" t="s">
        <v>605</v>
      </c>
      <c r="Q92" s="21" t="str">
        <f t="shared" si="10"/>
        <v>Kittel, Johann Christian</v>
      </c>
      <c r="R92" s="21" t="str">
        <f t="shared" si="11"/>
        <v>Vierstimmige Choraele mit Vorspielen</v>
      </c>
      <c r="S92" s="21" t="str">
        <f t="shared" si="12"/>
        <v>Altona</v>
      </c>
      <c r="T92" s="21">
        <f t="shared" si="13"/>
        <v>1803</v>
      </c>
      <c r="U92" s="9">
        <v>104</v>
      </c>
    </row>
    <row r="93" spans="1:25" x14ac:dyDescent="0.25">
      <c r="A93" s="28" t="str">
        <f t="shared" si="7"/>
        <v>KI1803-091</v>
      </c>
      <c r="B93" s="26">
        <v>457001498</v>
      </c>
      <c r="C93" s="22" t="str">
        <f t="shared" si="8"/>
        <v>RISM</v>
      </c>
      <c r="D93" s="28" t="str">
        <f t="shared" si="9"/>
        <v>KI1803</v>
      </c>
      <c r="E93" s="9">
        <v>91</v>
      </c>
      <c r="G93" s="30" t="s">
        <v>172</v>
      </c>
      <c r="H93" t="str">
        <f>_xlfn.IFNA(VLOOKUP(G93,Tabelle10[[SID]:[Zahn]],3,FALSE),"")</f>
        <v>IV, 7445, Erf. Enchiridion 1524</v>
      </c>
      <c r="I93" s="15" t="s">
        <v>173</v>
      </c>
      <c r="L93" s="9" t="s">
        <v>605</v>
      </c>
      <c r="Q93" s="21" t="str">
        <f t="shared" si="10"/>
        <v>Kittel, Johann Christian</v>
      </c>
      <c r="R93" s="21" t="str">
        <f t="shared" si="11"/>
        <v>Vierstimmige Choraele mit Vorspielen</v>
      </c>
      <c r="S93" s="21" t="str">
        <f t="shared" si="12"/>
        <v>Altona</v>
      </c>
      <c r="T93" s="21">
        <f t="shared" si="13"/>
        <v>1803</v>
      </c>
      <c r="U93" s="9">
        <v>105</v>
      </c>
    </row>
    <row r="94" spans="1:25" x14ac:dyDescent="0.25">
      <c r="A94" s="28" t="str">
        <f t="shared" si="7"/>
        <v>KI1803-092</v>
      </c>
      <c r="B94" s="26">
        <v>457001499</v>
      </c>
      <c r="C94" s="22" t="str">
        <f t="shared" si="8"/>
        <v>RISM</v>
      </c>
      <c r="D94" s="28" t="str">
        <f t="shared" si="9"/>
        <v>KI1803</v>
      </c>
      <c r="E94" s="9">
        <v>92</v>
      </c>
      <c r="G94" s="30" t="s">
        <v>179</v>
      </c>
      <c r="H94" t="str">
        <f>_xlfn.IFNA(VLOOKUP(G94,Tabelle10[[SID]:[Zahn]],3,FALSE),"")</f>
        <v>II, 3498b, Darmstadt 1687</v>
      </c>
      <c r="I94" s="15" t="s">
        <v>465</v>
      </c>
      <c r="L94" s="9" t="s">
        <v>605</v>
      </c>
      <c r="Q94" s="21" t="str">
        <f t="shared" si="10"/>
        <v>Kittel, Johann Christian</v>
      </c>
      <c r="R94" s="21" t="str">
        <f t="shared" si="11"/>
        <v>Vierstimmige Choraele mit Vorspielen</v>
      </c>
      <c r="S94" s="21" t="str">
        <f t="shared" si="12"/>
        <v>Altona</v>
      </c>
      <c r="T94" s="21">
        <f t="shared" si="13"/>
        <v>1803</v>
      </c>
      <c r="U94" s="9">
        <v>107</v>
      </c>
    </row>
    <row r="95" spans="1:25" x14ac:dyDescent="0.25">
      <c r="A95" s="28" t="str">
        <f t="shared" si="7"/>
        <v>KI1803-093a</v>
      </c>
      <c r="B95" s="26">
        <v>457001500</v>
      </c>
      <c r="C95" s="22" t="str">
        <f t="shared" si="8"/>
        <v>RISM</v>
      </c>
      <c r="D95" s="28" t="str">
        <f t="shared" si="9"/>
        <v>KI1803</v>
      </c>
      <c r="E95" s="9">
        <v>93</v>
      </c>
      <c r="F95" s="9" t="s">
        <v>3</v>
      </c>
      <c r="H95" t="str">
        <f>_xlfn.IFNA(VLOOKUP(G95,Tabelle10[[SID]:[Zahn]],3,FALSE),"")</f>
        <v/>
      </c>
      <c r="I95" s="15" t="s">
        <v>690</v>
      </c>
      <c r="Q95" s="21" t="str">
        <f t="shared" si="10"/>
        <v>Kittel, Johann Christian</v>
      </c>
      <c r="R95" s="21" t="str">
        <f t="shared" si="11"/>
        <v>Vierstimmige Choraele mit Vorspielen</v>
      </c>
      <c r="S95" s="21" t="str">
        <f t="shared" si="12"/>
        <v>Altona</v>
      </c>
      <c r="T95" s="21">
        <f t="shared" si="13"/>
        <v>1803</v>
      </c>
      <c r="U95" s="9">
        <v>108</v>
      </c>
      <c r="V95" s="9" t="s">
        <v>691</v>
      </c>
    </row>
    <row r="96" spans="1:25" x14ac:dyDescent="0.25">
      <c r="A96" s="28" t="str">
        <f t="shared" si="7"/>
        <v>KI1803-093b</v>
      </c>
      <c r="B96" s="26">
        <v>457001500</v>
      </c>
      <c r="C96" s="22" t="str">
        <f t="shared" si="8"/>
        <v>RISM</v>
      </c>
      <c r="D96" s="28" t="str">
        <f t="shared" si="9"/>
        <v>KI1803</v>
      </c>
      <c r="E96" s="9">
        <v>93</v>
      </c>
      <c r="F96" s="9" t="s">
        <v>358</v>
      </c>
      <c r="H96" t="str">
        <f>_xlfn.IFNA(VLOOKUP(G96,Tabelle10[[SID]:[Zahn]],3,FALSE),"")</f>
        <v/>
      </c>
      <c r="I96" s="15" t="s">
        <v>690</v>
      </c>
      <c r="Q96" s="21" t="str">
        <f t="shared" si="10"/>
        <v>Kittel, Johann Christian</v>
      </c>
      <c r="R96" s="21" t="str">
        <f t="shared" si="11"/>
        <v>Vierstimmige Choraele mit Vorspielen</v>
      </c>
      <c r="S96" s="21" t="str">
        <f t="shared" si="12"/>
        <v>Altona</v>
      </c>
      <c r="T96" s="21">
        <f t="shared" si="13"/>
        <v>1803</v>
      </c>
      <c r="U96" s="9">
        <v>108</v>
      </c>
      <c r="V96" s="9" t="s">
        <v>691</v>
      </c>
    </row>
    <row r="97" spans="1:25" x14ac:dyDescent="0.25">
      <c r="A97" s="28" t="str">
        <f t="shared" si="7"/>
        <v>KI1803-094</v>
      </c>
      <c r="B97" s="26">
        <v>457001501</v>
      </c>
      <c r="C97" s="22" t="str">
        <f t="shared" si="8"/>
        <v>RISM</v>
      </c>
      <c r="D97" s="28" t="str">
        <f t="shared" si="9"/>
        <v>KI1803</v>
      </c>
      <c r="E97" s="9">
        <v>94</v>
      </c>
      <c r="G97" s="30"/>
      <c r="H97" t="str">
        <f>_xlfn.IFNA(VLOOKUP(G97,Tabelle10[[SID]:[Zahn]],3,FALSE),"")</f>
        <v/>
      </c>
      <c r="I97" s="15" t="s">
        <v>692</v>
      </c>
      <c r="Q97" s="21" t="str">
        <f t="shared" si="10"/>
        <v>Kittel, Johann Christian</v>
      </c>
      <c r="R97" s="21" t="str">
        <f t="shared" si="11"/>
        <v>Vierstimmige Choraele mit Vorspielen</v>
      </c>
      <c r="S97" s="21" t="str">
        <f t="shared" si="12"/>
        <v>Altona</v>
      </c>
      <c r="T97" s="21">
        <f t="shared" si="13"/>
        <v>1803</v>
      </c>
      <c r="U97" s="9">
        <v>126</v>
      </c>
    </row>
    <row r="98" spans="1:25" x14ac:dyDescent="0.25">
      <c r="A98" s="28" t="str">
        <f t="shared" si="7"/>
        <v>KI1803-095</v>
      </c>
      <c r="B98" s="26">
        <v>457001502</v>
      </c>
      <c r="C98" s="22" t="str">
        <f t="shared" si="8"/>
        <v>RISM</v>
      </c>
      <c r="D98" s="28" t="str">
        <f t="shared" si="9"/>
        <v>KI1803</v>
      </c>
      <c r="E98" s="9">
        <v>95</v>
      </c>
      <c r="G98" s="30"/>
      <c r="H98" t="str">
        <f>_xlfn.IFNA(VLOOKUP(G98,Tabelle10[[SID]:[Zahn]],3,FALSE),"")</f>
        <v/>
      </c>
      <c r="I98" s="15" t="s">
        <v>693</v>
      </c>
      <c r="Q98" s="21" t="str">
        <f t="shared" si="10"/>
        <v>Kittel, Johann Christian</v>
      </c>
      <c r="R98" s="21" t="str">
        <f t="shared" si="11"/>
        <v>Vierstimmige Choraele mit Vorspielen</v>
      </c>
      <c r="S98" s="21" t="str">
        <f t="shared" si="12"/>
        <v>Altona</v>
      </c>
      <c r="T98" s="21">
        <f t="shared" si="13"/>
        <v>1803</v>
      </c>
      <c r="U98" s="9">
        <v>127</v>
      </c>
      <c r="V98" s="9" t="s">
        <v>694</v>
      </c>
    </row>
    <row r="99" spans="1:25" x14ac:dyDescent="0.25">
      <c r="A99" s="28" t="str">
        <f t="shared" si="7"/>
        <v>KI1803-096</v>
      </c>
      <c r="B99" s="26">
        <v>457001503</v>
      </c>
      <c r="C99" s="22" t="str">
        <f t="shared" si="8"/>
        <v>RISM</v>
      </c>
      <c r="D99" s="28" t="str">
        <f t="shared" si="9"/>
        <v>KI1803</v>
      </c>
      <c r="E99" s="9">
        <v>96</v>
      </c>
      <c r="G99" s="30" t="s">
        <v>182</v>
      </c>
      <c r="H99" t="str">
        <f>_xlfn.IFNA(VLOOKUP(G99,Tabelle10[[SID]:[Zahn]],3,FALSE),"")</f>
        <v>I, 198, N. Hermann 1554</v>
      </c>
      <c r="I99" s="15" t="s">
        <v>695</v>
      </c>
      <c r="L99" s="9" t="s">
        <v>605</v>
      </c>
      <c r="Q99" s="21" t="str">
        <f t="shared" si="10"/>
        <v>Kittel, Johann Christian</v>
      </c>
      <c r="R99" s="21" t="str">
        <f t="shared" si="11"/>
        <v>Vierstimmige Choraele mit Vorspielen</v>
      </c>
      <c r="S99" s="21" t="str">
        <f t="shared" si="12"/>
        <v>Altona</v>
      </c>
      <c r="T99" s="21">
        <f t="shared" si="13"/>
        <v>1803</v>
      </c>
      <c r="U99" s="9">
        <v>128</v>
      </c>
    </row>
    <row r="100" spans="1:25" x14ac:dyDescent="0.25">
      <c r="A100" s="28" t="str">
        <f t="shared" si="7"/>
        <v>KI1803-097</v>
      </c>
      <c r="B100" s="26">
        <v>457001504</v>
      </c>
      <c r="C100" s="22" t="str">
        <f t="shared" si="8"/>
        <v>RISM</v>
      </c>
      <c r="D100" s="28" t="str">
        <f t="shared" si="9"/>
        <v>KI1803</v>
      </c>
      <c r="E100" s="9">
        <v>97</v>
      </c>
      <c r="G100" s="30" t="s">
        <v>269</v>
      </c>
      <c r="H100" t="str">
        <f>_xlfn.IFNA(VLOOKUP(G100,Tabelle10[[SID]:[Zahn]],3,FALSE),"")</f>
        <v>deest</v>
      </c>
      <c r="I100" s="15" t="s">
        <v>696</v>
      </c>
      <c r="L100" s="9" t="s">
        <v>605</v>
      </c>
      <c r="Q100" s="21" t="str">
        <f t="shared" si="10"/>
        <v>Kittel, Johann Christian</v>
      </c>
      <c r="R100" s="21" t="str">
        <f t="shared" si="11"/>
        <v>Vierstimmige Choraele mit Vorspielen</v>
      </c>
      <c r="S100" s="21" t="str">
        <f t="shared" si="12"/>
        <v>Altona</v>
      </c>
      <c r="T100" s="21">
        <f t="shared" si="13"/>
        <v>1803</v>
      </c>
      <c r="U100" s="9">
        <v>130</v>
      </c>
      <c r="V100" s="9" t="s">
        <v>270</v>
      </c>
    </row>
    <row r="101" spans="1:25" x14ac:dyDescent="0.25">
      <c r="A101" s="28" t="str">
        <f t="shared" si="7"/>
        <v>KI1803-098</v>
      </c>
      <c r="B101" s="26">
        <v>457001505</v>
      </c>
      <c r="C101" s="22" t="str">
        <f t="shared" si="8"/>
        <v>RISM</v>
      </c>
      <c r="D101" s="28" t="str">
        <f t="shared" si="9"/>
        <v>KI1803</v>
      </c>
      <c r="E101" s="9">
        <v>98</v>
      </c>
      <c r="G101" s="30" t="s">
        <v>245</v>
      </c>
      <c r="H101" t="str">
        <f>_xlfn.IFNA(VLOOKUP(G101,Tabelle10[[SID]:[Zahn]],3,FALSE),"")</f>
        <v>IV, 6274, Dresden 1694</v>
      </c>
      <c r="I101" s="15" t="s">
        <v>697</v>
      </c>
      <c r="L101" s="9" t="s">
        <v>605</v>
      </c>
      <c r="Q101" s="21" t="str">
        <f t="shared" si="10"/>
        <v>Kittel, Johann Christian</v>
      </c>
      <c r="R101" s="21" t="str">
        <f t="shared" si="11"/>
        <v>Vierstimmige Choraele mit Vorspielen</v>
      </c>
      <c r="S101" s="21" t="str">
        <f t="shared" si="12"/>
        <v>Altona</v>
      </c>
      <c r="T101" s="21">
        <f t="shared" si="13"/>
        <v>1803</v>
      </c>
      <c r="U101" s="9">
        <v>131</v>
      </c>
      <c r="V101" s="9" t="s">
        <v>698</v>
      </c>
    </row>
    <row r="102" spans="1:25" x14ac:dyDescent="0.25">
      <c r="A102" s="28" t="str">
        <f t="shared" si="7"/>
        <v>KI1803-099</v>
      </c>
      <c r="B102" s="26">
        <v>457001506</v>
      </c>
      <c r="C102" s="22" t="str">
        <f t="shared" si="8"/>
        <v>RISM</v>
      </c>
      <c r="D102" s="28" t="str">
        <f t="shared" si="9"/>
        <v>KI1803</v>
      </c>
      <c r="E102" s="9">
        <v>99</v>
      </c>
      <c r="G102" s="30" t="s">
        <v>322</v>
      </c>
      <c r="H102" t="str">
        <f>_xlfn.IFNA(VLOOKUP(G102,Tabelle10[[SID]:[Zahn]],3,FALSE),"")</f>
        <v>II, 2383, Schein 1628</v>
      </c>
      <c r="I102" s="15" t="s">
        <v>699</v>
      </c>
      <c r="L102" s="9" t="s">
        <v>605</v>
      </c>
      <c r="Q102" s="21" t="str">
        <f t="shared" si="10"/>
        <v>Kittel, Johann Christian</v>
      </c>
      <c r="R102" s="21" t="str">
        <f t="shared" si="11"/>
        <v>Vierstimmige Choraele mit Vorspielen</v>
      </c>
      <c r="S102" s="21" t="str">
        <f t="shared" si="12"/>
        <v>Altona</v>
      </c>
      <c r="T102" s="21">
        <f t="shared" si="13"/>
        <v>1803</v>
      </c>
      <c r="U102" s="9">
        <v>132</v>
      </c>
    </row>
    <row r="103" spans="1:25" x14ac:dyDescent="0.25">
      <c r="A103" s="28" t="str">
        <f t="shared" si="7"/>
        <v>KI1803-100</v>
      </c>
      <c r="B103" s="26">
        <v>457001507</v>
      </c>
      <c r="C103" s="22" t="str">
        <f t="shared" si="8"/>
        <v>RISM</v>
      </c>
      <c r="D103" s="28" t="str">
        <f t="shared" si="9"/>
        <v>KI1803</v>
      </c>
      <c r="E103" s="9">
        <v>100</v>
      </c>
      <c r="G103" s="30" t="s">
        <v>185</v>
      </c>
      <c r="H103" t="str">
        <f>_xlfn.IFNA(VLOOKUP(G103,Tabelle10[[SID]:[Zahn]],3,FALSE),"")</f>
        <v>IV, 7774d, Rein 1755 (o.A.1733)</v>
      </c>
      <c r="I103" s="15" t="s">
        <v>700</v>
      </c>
      <c r="L103" s="9" t="s">
        <v>605</v>
      </c>
      <c r="Q103" s="21" t="str">
        <f t="shared" si="10"/>
        <v>Kittel, Johann Christian</v>
      </c>
      <c r="R103" s="21" t="str">
        <f t="shared" si="11"/>
        <v>Vierstimmige Choraele mit Vorspielen</v>
      </c>
      <c r="S103" s="21" t="str">
        <f t="shared" si="12"/>
        <v>Altona</v>
      </c>
      <c r="T103" s="21">
        <f t="shared" si="13"/>
        <v>1803</v>
      </c>
      <c r="U103" s="9">
        <v>133</v>
      </c>
    </row>
    <row r="104" spans="1:25" x14ac:dyDescent="0.25">
      <c r="A104" s="28" t="str">
        <f t="shared" si="7"/>
        <v>KI1803-101</v>
      </c>
      <c r="B104" s="26">
        <v>457001508</v>
      </c>
      <c r="C104" s="22" t="str">
        <f t="shared" si="8"/>
        <v>RISM</v>
      </c>
      <c r="D104" s="28" t="str">
        <f t="shared" si="9"/>
        <v>KI1803</v>
      </c>
      <c r="E104" s="9">
        <v>101</v>
      </c>
      <c r="G104" s="30"/>
      <c r="H104" t="str">
        <f>_xlfn.IFNA(VLOOKUP(G104,Tabelle10[[SID]:[Zahn]],3,FALSE),"")</f>
        <v/>
      </c>
      <c r="I104" s="15" t="s">
        <v>701</v>
      </c>
      <c r="Q104" s="21" t="str">
        <f t="shared" si="10"/>
        <v>Kittel, Johann Christian</v>
      </c>
      <c r="R104" s="21" t="str">
        <f t="shared" si="11"/>
        <v>Vierstimmige Choraele mit Vorspielen</v>
      </c>
      <c r="S104" s="21" t="str">
        <f t="shared" si="12"/>
        <v>Altona</v>
      </c>
      <c r="T104" s="21">
        <f t="shared" si="13"/>
        <v>1803</v>
      </c>
      <c r="U104" s="9">
        <v>134</v>
      </c>
    </row>
    <row r="105" spans="1:25" x14ac:dyDescent="0.25">
      <c r="A105" s="28" t="str">
        <f t="shared" si="7"/>
        <v>KI1803-102</v>
      </c>
      <c r="B105" s="26">
        <v>457001509</v>
      </c>
      <c r="C105" s="22" t="str">
        <f t="shared" si="8"/>
        <v>RISM</v>
      </c>
      <c r="D105" s="28" t="str">
        <f t="shared" si="9"/>
        <v>KI1803</v>
      </c>
      <c r="E105" s="9">
        <v>102</v>
      </c>
      <c r="G105" s="30" t="s">
        <v>188</v>
      </c>
      <c r="H105" t="str">
        <f>_xlfn.IFNA(VLOOKUP(G105,Tabelle10[[SID]:[Zahn]],3,FALSE),"")</f>
        <v>II, 3986, Walter 1524</v>
      </c>
      <c r="I105" s="15" t="s">
        <v>702</v>
      </c>
      <c r="L105" s="9" t="s">
        <v>605</v>
      </c>
      <c r="Q105" s="21" t="str">
        <f t="shared" si="10"/>
        <v>Kittel, Johann Christian</v>
      </c>
      <c r="R105" s="21" t="str">
        <f t="shared" si="11"/>
        <v>Vierstimmige Choraele mit Vorspielen</v>
      </c>
      <c r="S105" s="21" t="str">
        <f t="shared" si="12"/>
        <v>Altona</v>
      </c>
      <c r="T105" s="21">
        <f t="shared" si="13"/>
        <v>1803</v>
      </c>
      <c r="U105" s="9">
        <v>136</v>
      </c>
    </row>
    <row r="106" spans="1:25" x14ac:dyDescent="0.25">
      <c r="A106" s="28" t="str">
        <f t="shared" si="7"/>
        <v>KI1803-103</v>
      </c>
      <c r="B106" s="26">
        <v>457001510</v>
      </c>
      <c r="C106" s="22" t="str">
        <f t="shared" si="8"/>
        <v>RISM</v>
      </c>
      <c r="D106" s="28" t="str">
        <f t="shared" si="9"/>
        <v>KI1803</v>
      </c>
      <c r="E106" s="9">
        <v>103</v>
      </c>
      <c r="G106" s="30" t="s">
        <v>191</v>
      </c>
      <c r="H106" t="str">
        <f>_xlfn.IFNA(VLOOKUP(G106,Tabelle10[[SID]:[Zahn]],3,FALSE),"")</f>
        <v>V, 8502, Walter 1524</v>
      </c>
      <c r="I106" s="15" t="s">
        <v>192</v>
      </c>
      <c r="L106" s="9" t="s">
        <v>605</v>
      </c>
      <c r="Q106" s="21" t="str">
        <f t="shared" si="10"/>
        <v>Kittel, Johann Christian</v>
      </c>
      <c r="R106" s="21" t="str">
        <f t="shared" si="11"/>
        <v>Vierstimmige Choraele mit Vorspielen</v>
      </c>
      <c r="S106" s="21" t="str">
        <f t="shared" si="12"/>
        <v>Altona</v>
      </c>
      <c r="T106" s="21">
        <f t="shared" si="13"/>
        <v>1803</v>
      </c>
      <c r="U106" s="9">
        <v>137</v>
      </c>
    </row>
    <row r="107" spans="1:25" x14ac:dyDescent="0.25">
      <c r="A107" s="28" t="str">
        <f t="shared" si="7"/>
        <v>KI1803-104a</v>
      </c>
      <c r="B107" s="26">
        <v>457001511</v>
      </c>
      <c r="C107" s="22" t="str">
        <f t="shared" si="8"/>
        <v>RISM</v>
      </c>
      <c r="D107" s="28" t="str">
        <f t="shared" si="9"/>
        <v>KI1803</v>
      </c>
      <c r="E107" s="9">
        <v>104</v>
      </c>
      <c r="F107" s="9" t="s">
        <v>3</v>
      </c>
      <c r="G107" s="30"/>
      <c r="H107" t="str">
        <f>_xlfn.IFNA(VLOOKUP(G107,Tabelle10[[SID]:[Zahn]],3,FALSE),"")</f>
        <v/>
      </c>
      <c r="I107" s="15" t="s">
        <v>703</v>
      </c>
      <c r="Q107" s="21" t="str">
        <f t="shared" si="10"/>
        <v>Kittel, Johann Christian</v>
      </c>
      <c r="R107" s="21" t="str">
        <f t="shared" si="11"/>
        <v>Vierstimmige Choraele mit Vorspielen</v>
      </c>
      <c r="S107" s="21" t="str">
        <f t="shared" si="12"/>
        <v>Altona</v>
      </c>
      <c r="T107" s="21">
        <f t="shared" si="13"/>
        <v>1803</v>
      </c>
      <c r="U107" s="9">
        <v>138</v>
      </c>
      <c r="Y107" s="9" t="s">
        <v>704</v>
      </c>
    </row>
    <row r="108" spans="1:25" x14ac:dyDescent="0.25">
      <c r="A108" s="28" t="str">
        <f t="shared" si="7"/>
        <v>KI1803-104b</v>
      </c>
      <c r="B108" s="26">
        <v>457001511</v>
      </c>
      <c r="C108" s="22" t="str">
        <f t="shared" si="8"/>
        <v>RISM</v>
      </c>
      <c r="D108" s="28" t="str">
        <f t="shared" si="9"/>
        <v>KI1803</v>
      </c>
      <c r="E108" s="9">
        <v>104</v>
      </c>
      <c r="F108" s="9" t="s">
        <v>358</v>
      </c>
      <c r="G108" s="30"/>
      <c r="H108" t="str">
        <f>_xlfn.IFNA(VLOOKUP(G108,Tabelle10[[SID]:[Zahn]],3,FALSE),"")</f>
        <v/>
      </c>
      <c r="I108" s="15" t="s">
        <v>703</v>
      </c>
      <c r="Q108" s="21" t="str">
        <f t="shared" si="10"/>
        <v>Kittel, Johann Christian</v>
      </c>
      <c r="R108" s="21" t="str">
        <f t="shared" si="11"/>
        <v>Vierstimmige Choraele mit Vorspielen</v>
      </c>
      <c r="S108" s="21" t="str">
        <f t="shared" si="12"/>
        <v>Altona</v>
      </c>
      <c r="T108" s="21">
        <f t="shared" si="13"/>
        <v>1803</v>
      </c>
      <c r="U108" s="9">
        <v>138</v>
      </c>
      <c r="Y108" s="9" t="s">
        <v>704</v>
      </c>
    </row>
    <row r="109" spans="1:25" x14ac:dyDescent="0.25">
      <c r="A109" s="28" t="str">
        <f t="shared" si="7"/>
        <v>KI1803-105</v>
      </c>
      <c r="B109" s="26">
        <v>457001512</v>
      </c>
      <c r="C109" s="22" t="str">
        <f t="shared" si="8"/>
        <v>RISM</v>
      </c>
      <c r="D109" s="28" t="str">
        <f t="shared" si="9"/>
        <v>KI1803</v>
      </c>
      <c r="E109" s="9">
        <v>105</v>
      </c>
      <c r="G109" s="30" t="s">
        <v>195</v>
      </c>
      <c r="H109" t="str">
        <f>_xlfn.IFNA(VLOOKUP(G109,Tabelle10[[SID]:[Zahn]],3,FALSE),"")</f>
        <v>I, 2029a, Walter 1524</v>
      </c>
      <c r="I109" s="15" t="s">
        <v>196</v>
      </c>
      <c r="L109" s="9" t="s">
        <v>605</v>
      </c>
      <c r="Q109" s="21" t="str">
        <f t="shared" si="10"/>
        <v>Kittel, Johann Christian</v>
      </c>
      <c r="R109" s="21" t="str">
        <f t="shared" si="11"/>
        <v>Vierstimmige Choraele mit Vorspielen</v>
      </c>
      <c r="S109" s="21" t="str">
        <f t="shared" si="12"/>
        <v>Altona</v>
      </c>
      <c r="T109" s="21">
        <f t="shared" si="13"/>
        <v>1803</v>
      </c>
      <c r="U109" s="9">
        <v>140</v>
      </c>
    </row>
    <row r="110" spans="1:25" x14ac:dyDescent="0.25">
      <c r="A110" s="28" t="str">
        <f t="shared" si="7"/>
        <v>KI1803-106</v>
      </c>
      <c r="B110" s="26">
        <v>457001513</v>
      </c>
      <c r="C110" s="22" t="str">
        <f t="shared" si="8"/>
        <v>RISM</v>
      </c>
      <c r="D110" s="28" t="str">
        <f t="shared" si="9"/>
        <v>KI1803</v>
      </c>
      <c r="E110" s="9">
        <v>106</v>
      </c>
      <c r="G110" s="30" t="s">
        <v>198</v>
      </c>
      <c r="H110" t="str">
        <f>_xlfn.IFNA(VLOOKUP(G110,Tabelle10[[SID]:[Zahn]],3,FALSE),"")</f>
        <v>III, 5142, Crüger 1649</v>
      </c>
      <c r="I110" s="15" t="s">
        <v>705</v>
      </c>
      <c r="L110" s="9" t="s">
        <v>605</v>
      </c>
      <c r="Q110" s="21" t="str">
        <f t="shared" si="10"/>
        <v>Kittel, Johann Christian</v>
      </c>
      <c r="R110" s="21" t="str">
        <f t="shared" si="11"/>
        <v>Vierstimmige Choraele mit Vorspielen</v>
      </c>
      <c r="S110" s="21" t="str">
        <f t="shared" si="12"/>
        <v>Altona</v>
      </c>
      <c r="T110" s="21">
        <f t="shared" si="13"/>
        <v>1803</v>
      </c>
      <c r="U110" s="9">
        <v>141</v>
      </c>
    </row>
    <row r="111" spans="1:25" x14ac:dyDescent="0.25">
      <c r="A111" s="28" t="str">
        <f t="shared" si="7"/>
        <v>KI1803-107</v>
      </c>
      <c r="B111" s="26">
        <v>457001514</v>
      </c>
      <c r="C111" s="22" t="str">
        <f t="shared" si="8"/>
        <v>RISM</v>
      </c>
      <c r="D111" s="28" t="str">
        <f t="shared" si="9"/>
        <v>KI1803</v>
      </c>
      <c r="E111" s="9">
        <v>107</v>
      </c>
      <c r="G111" s="30" t="s">
        <v>201</v>
      </c>
      <c r="H111" t="str">
        <f>_xlfn.IFNA(VLOOKUP(G111,Tabelle10[[SID]:[Zahn]],3,FALSE),"")</f>
        <v>III, 4427, Walter 1524</v>
      </c>
      <c r="I111" s="15" t="s">
        <v>202</v>
      </c>
      <c r="L111" s="9" t="s">
        <v>605</v>
      </c>
      <c r="Q111" s="21" t="str">
        <f t="shared" si="10"/>
        <v>Kittel, Johann Christian</v>
      </c>
      <c r="R111" s="21" t="str">
        <f t="shared" si="11"/>
        <v>Vierstimmige Choraele mit Vorspielen</v>
      </c>
      <c r="S111" s="21" t="str">
        <f t="shared" si="12"/>
        <v>Altona</v>
      </c>
      <c r="T111" s="21">
        <f t="shared" si="13"/>
        <v>1803</v>
      </c>
      <c r="U111" s="9">
        <v>142</v>
      </c>
    </row>
    <row r="112" spans="1:25" x14ac:dyDescent="0.25">
      <c r="A112" s="28" t="str">
        <f t="shared" si="7"/>
        <v>KI1803-108a</v>
      </c>
      <c r="B112" s="26">
        <v>457001515</v>
      </c>
      <c r="C112" s="22" t="str">
        <f t="shared" si="8"/>
        <v>RISM</v>
      </c>
      <c r="D112" s="28" t="str">
        <f t="shared" si="9"/>
        <v>KI1803</v>
      </c>
      <c r="E112" s="9">
        <v>108</v>
      </c>
      <c r="F112" s="9" t="s">
        <v>3</v>
      </c>
      <c r="G112" s="30" t="s">
        <v>318</v>
      </c>
      <c r="H112" t="str">
        <f>_xlfn.IFNA(VLOOKUP(G112,Tabelle10[[SID]:[Zahn]],3,FALSE),"")</f>
        <v>I, 159, N. Selnecker 1587</v>
      </c>
      <c r="I112" s="15" t="s">
        <v>706</v>
      </c>
      <c r="Q112" s="21" t="str">
        <f t="shared" si="10"/>
        <v>Kittel, Johann Christian</v>
      </c>
      <c r="R112" s="21" t="str">
        <f t="shared" si="11"/>
        <v>Vierstimmige Choraele mit Vorspielen</v>
      </c>
      <c r="S112" s="21" t="str">
        <f t="shared" si="12"/>
        <v>Altona</v>
      </c>
      <c r="T112" s="21">
        <f t="shared" si="13"/>
        <v>1803</v>
      </c>
      <c r="U112" s="9">
        <v>144</v>
      </c>
      <c r="V112" s="9" t="s">
        <v>707</v>
      </c>
      <c r="W112" s="9" t="s">
        <v>708</v>
      </c>
    </row>
    <row r="113" spans="1:23" x14ac:dyDescent="0.25">
      <c r="A113" s="28" t="str">
        <f t="shared" si="7"/>
        <v>KI1803-108b</v>
      </c>
      <c r="B113" s="26">
        <v>457001515</v>
      </c>
      <c r="C113" s="22" t="str">
        <f t="shared" si="8"/>
        <v>RISM</v>
      </c>
      <c r="D113" s="28" t="str">
        <f t="shared" si="9"/>
        <v>KI1803</v>
      </c>
      <c r="E113" s="9">
        <v>108</v>
      </c>
      <c r="F113" s="9" t="s">
        <v>358</v>
      </c>
      <c r="G113" s="30" t="s">
        <v>318</v>
      </c>
      <c r="H113" t="str">
        <f>_xlfn.IFNA(VLOOKUP(G113,Tabelle10[[SID]:[Zahn]],3,FALSE),"")</f>
        <v>I, 159, N. Selnecker 1587</v>
      </c>
      <c r="I113" s="15" t="s">
        <v>706</v>
      </c>
      <c r="Q113" s="21" t="str">
        <f t="shared" si="10"/>
        <v>Kittel, Johann Christian</v>
      </c>
      <c r="R113" s="21" t="str">
        <f t="shared" si="11"/>
        <v>Vierstimmige Choraele mit Vorspielen</v>
      </c>
      <c r="S113" s="21" t="str">
        <f t="shared" si="12"/>
        <v>Altona</v>
      </c>
      <c r="T113" s="21">
        <f t="shared" si="13"/>
        <v>1803</v>
      </c>
      <c r="U113" s="9">
        <v>144</v>
      </c>
      <c r="V113" s="9" t="s">
        <v>707</v>
      </c>
      <c r="W113" s="9" t="s">
        <v>708</v>
      </c>
    </row>
    <row r="114" spans="1:23" x14ac:dyDescent="0.25">
      <c r="A114" s="28" t="str">
        <f t="shared" si="7"/>
        <v>KI1803-109</v>
      </c>
      <c r="B114" s="26">
        <v>457001516</v>
      </c>
      <c r="C114" s="22" t="str">
        <f t="shared" si="8"/>
        <v>RISM</v>
      </c>
      <c r="D114" s="28" t="str">
        <f t="shared" si="9"/>
        <v>KI1803</v>
      </c>
      <c r="E114" s="9">
        <v>109</v>
      </c>
      <c r="G114" s="30"/>
      <c r="H114" t="str">
        <f>_xlfn.IFNA(VLOOKUP(G114,Tabelle10[[SID]:[Zahn]],3,FALSE),"")</f>
        <v/>
      </c>
      <c r="I114" s="15" t="s">
        <v>709</v>
      </c>
      <c r="Q114" s="21" t="str">
        <f t="shared" si="10"/>
        <v>Kittel, Johann Christian</v>
      </c>
      <c r="R114" s="21" t="str">
        <f t="shared" si="11"/>
        <v>Vierstimmige Choraele mit Vorspielen</v>
      </c>
      <c r="S114" s="21" t="str">
        <f t="shared" si="12"/>
        <v>Altona</v>
      </c>
      <c r="T114" s="21">
        <f t="shared" si="13"/>
        <v>1803</v>
      </c>
      <c r="U114" s="9">
        <v>145</v>
      </c>
    </row>
    <row r="115" spans="1:23" x14ac:dyDescent="0.25">
      <c r="A115" s="28" t="str">
        <f t="shared" si="7"/>
        <v>KI1803-110</v>
      </c>
      <c r="B115" s="26">
        <v>457001517</v>
      </c>
      <c r="C115" s="22" t="str">
        <f t="shared" si="8"/>
        <v>RISM</v>
      </c>
      <c r="D115" s="28" t="str">
        <f t="shared" si="9"/>
        <v>KI1803</v>
      </c>
      <c r="E115" s="9">
        <v>110</v>
      </c>
      <c r="G115" s="30" t="s">
        <v>217</v>
      </c>
      <c r="H115" t="str">
        <f>_xlfn.IFNA(VLOOKUP(G115,Tabelle10[[SID]:[Zahn]],3,FALSE),"")</f>
        <v>III, 5820, Crüger 1653</v>
      </c>
      <c r="I115" s="15" t="s">
        <v>218</v>
      </c>
      <c r="L115" s="9" t="s">
        <v>605</v>
      </c>
      <c r="Q115" s="21" t="str">
        <f t="shared" si="10"/>
        <v>Kittel, Johann Christian</v>
      </c>
      <c r="R115" s="21" t="str">
        <f t="shared" si="11"/>
        <v>Vierstimmige Choraele mit Vorspielen</v>
      </c>
      <c r="S115" s="21" t="str">
        <f t="shared" si="12"/>
        <v>Altona</v>
      </c>
      <c r="T115" s="21">
        <f t="shared" si="13"/>
        <v>1803</v>
      </c>
      <c r="U115" s="9">
        <v>146</v>
      </c>
    </row>
    <row r="116" spans="1:23" x14ac:dyDescent="0.25">
      <c r="A116" s="28" t="str">
        <f t="shared" si="7"/>
        <v>KI1803-111</v>
      </c>
      <c r="B116" s="26">
        <v>457001518</v>
      </c>
      <c r="C116" s="22" t="str">
        <f t="shared" si="8"/>
        <v>RISM</v>
      </c>
      <c r="D116" s="28" t="str">
        <f t="shared" si="9"/>
        <v>KI1803</v>
      </c>
      <c r="E116" s="9">
        <v>111</v>
      </c>
      <c r="G116" s="30" t="s">
        <v>220</v>
      </c>
      <c r="H116" t="str">
        <f>_xlfn.IFNA(VLOOKUP(G116,Tabelle10[[SID]:[Zahn]],3,FALSE),"")</f>
        <v>III, 5138, Hannover 1646, Hamburg 1690</v>
      </c>
      <c r="I116" s="15" t="s">
        <v>710</v>
      </c>
      <c r="L116" s="9" t="s">
        <v>605</v>
      </c>
      <c r="Q116" s="21" t="str">
        <f t="shared" si="10"/>
        <v>Kittel, Johann Christian</v>
      </c>
      <c r="R116" s="21" t="str">
        <f t="shared" si="11"/>
        <v>Vierstimmige Choraele mit Vorspielen</v>
      </c>
      <c r="S116" s="21" t="str">
        <f t="shared" si="12"/>
        <v>Altona</v>
      </c>
      <c r="T116" s="21">
        <f t="shared" si="13"/>
        <v>1803</v>
      </c>
      <c r="U116" s="9">
        <v>147</v>
      </c>
    </row>
    <row r="117" spans="1:23" x14ac:dyDescent="0.25">
      <c r="A117" s="28" t="str">
        <f t="shared" si="7"/>
        <v>KI1803-112</v>
      </c>
      <c r="B117" s="26">
        <v>457001519</v>
      </c>
      <c r="C117" s="22" t="str">
        <f t="shared" si="8"/>
        <v>RISM</v>
      </c>
      <c r="D117" s="28" t="str">
        <f t="shared" si="9"/>
        <v>KI1803</v>
      </c>
      <c r="E117" s="9">
        <v>112</v>
      </c>
      <c r="G117" s="30"/>
      <c r="H117" t="str">
        <f>_xlfn.IFNA(VLOOKUP(G117,Tabelle10[[SID]:[Zahn]],3,FALSE),"")</f>
        <v/>
      </c>
      <c r="I117" s="15" t="s">
        <v>711</v>
      </c>
      <c r="Q117" s="21" t="str">
        <f t="shared" si="10"/>
        <v>Kittel, Johann Christian</v>
      </c>
      <c r="R117" s="21" t="str">
        <f t="shared" si="11"/>
        <v>Vierstimmige Choraele mit Vorspielen</v>
      </c>
      <c r="S117" s="21" t="str">
        <f t="shared" si="12"/>
        <v>Altona</v>
      </c>
      <c r="T117" s="21">
        <f t="shared" si="13"/>
        <v>1803</v>
      </c>
      <c r="U117" s="9">
        <v>148</v>
      </c>
      <c r="V117" s="9" t="s">
        <v>712</v>
      </c>
    </row>
    <row r="118" spans="1:23" x14ac:dyDescent="0.25">
      <c r="A118" s="28" t="str">
        <f t="shared" si="7"/>
        <v>KI1803-113</v>
      </c>
      <c r="B118" s="26">
        <v>457001520</v>
      </c>
      <c r="C118" s="22" t="str">
        <f t="shared" si="8"/>
        <v>RISM</v>
      </c>
      <c r="D118" s="28" t="str">
        <f t="shared" si="9"/>
        <v>KI1803</v>
      </c>
      <c r="E118" s="9">
        <v>113</v>
      </c>
      <c r="G118" s="30"/>
      <c r="H118" t="str">
        <f>_xlfn.IFNA(VLOOKUP(G118,Tabelle10[[SID]:[Zahn]],3,FALSE),"")</f>
        <v/>
      </c>
      <c r="I118" s="15" t="s">
        <v>713</v>
      </c>
      <c r="Q118" s="21" t="str">
        <f t="shared" si="10"/>
        <v>Kittel, Johann Christian</v>
      </c>
      <c r="R118" s="21" t="str">
        <f t="shared" si="11"/>
        <v>Vierstimmige Choraele mit Vorspielen</v>
      </c>
      <c r="S118" s="21" t="str">
        <f t="shared" si="12"/>
        <v>Altona</v>
      </c>
      <c r="T118" s="21">
        <f t="shared" si="13"/>
        <v>1803</v>
      </c>
      <c r="U118" s="9">
        <v>150</v>
      </c>
    </row>
    <row r="119" spans="1:23" x14ac:dyDescent="0.25">
      <c r="A119" s="28" t="str">
        <f t="shared" si="7"/>
        <v>KI1803-114</v>
      </c>
      <c r="B119" s="26">
        <v>457001521</v>
      </c>
      <c r="C119" s="22" t="str">
        <f t="shared" si="8"/>
        <v>RISM</v>
      </c>
      <c r="D119" s="28" t="str">
        <f t="shared" si="9"/>
        <v>KI1803</v>
      </c>
      <c r="E119" s="9">
        <v>114</v>
      </c>
      <c r="G119" s="30"/>
      <c r="H119" t="str">
        <f>_xlfn.IFNA(VLOOKUP(G119,Tabelle10[[SID]:[Zahn]],3,FALSE),"")</f>
        <v/>
      </c>
      <c r="I119" s="15" t="s">
        <v>714</v>
      </c>
      <c r="Q119" s="21" t="str">
        <f t="shared" si="10"/>
        <v>Kittel, Johann Christian</v>
      </c>
      <c r="R119" s="21" t="str">
        <f t="shared" si="11"/>
        <v>Vierstimmige Choraele mit Vorspielen</v>
      </c>
      <c r="S119" s="21" t="str">
        <f t="shared" si="12"/>
        <v>Altona</v>
      </c>
      <c r="T119" s="21">
        <f t="shared" si="13"/>
        <v>1803</v>
      </c>
      <c r="U119" s="9">
        <v>151</v>
      </c>
    </row>
    <row r="120" spans="1:23" x14ac:dyDescent="0.25">
      <c r="A120" s="28" t="str">
        <f t="shared" si="7"/>
        <v>KI1803-115</v>
      </c>
      <c r="B120" s="26">
        <v>457001522</v>
      </c>
      <c r="C120" s="22" t="str">
        <f t="shared" si="8"/>
        <v>RISM</v>
      </c>
      <c r="D120" s="28" t="str">
        <f t="shared" si="9"/>
        <v>KI1803</v>
      </c>
      <c r="E120" s="9">
        <v>115</v>
      </c>
      <c r="G120" s="30" t="s">
        <v>325</v>
      </c>
      <c r="H120" t="str">
        <f>_xlfn.IFNA(VLOOKUP(G120,Tabelle10[[SID]:[Zahn]],3,FALSE),"")</f>
        <v>I, 423, J. Eccard 1597</v>
      </c>
      <c r="I120" s="15" t="s">
        <v>715</v>
      </c>
      <c r="L120" s="9" t="s">
        <v>605</v>
      </c>
      <c r="Q120" s="21" t="str">
        <f t="shared" si="10"/>
        <v>Kittel, Johann Christian</v>
      </c>
      <c r="R120" s="21" t="str">
        <f t="shared" si="11"/>
        <v>Vierstimmige Choraele mit Vorspielen</v>
      </c>
      <c r="S120" s="21" t="str">
        <f t="shared" si="12"/>
        <v>Altona</v>
      </c>
      <c r="T120" s="21">
        <f t="shared" si="13"/>
        <v>1803</v>
      </c>
      <c r="U120" s="9">
        <v>152</v>
      </c>
      <c r="V120" s="9" t="s">
        <v>716</v>
      </c>
    </row>
    <row r="121" spans="1:23" x14ac:dyDescent="0.25">
      <c r="A121" s="28" t="str">
        <f t="shared" si="7"/>
        <v>KI1803-116</v>
      </c>
      <c r="B121" s="26">
        <v>457001523</v>
      </c>
      <c r="C121" s="22" t="str">
        <f t="shared" si="8"/>
        <v>RISM</v>
      </c>
      <c r="D121" s="28" t="str">
        <f t="shared" si="9"/>
        <v>KI1803</v>
      </c>
      <c r="E121" s="9">
        <v>116</v>
      </c>
      <c r="G121" s="30" t="s">
        <v>223</v>
      </c>
      <c r="H121" t="str">
        <f>_xlfn.IFNA(VLOOKUP(G121,Tabelle10[[SID]:[Zahn]],3,FALSE),"")</f>
        <v>III, 4361a, Spangenberg 1545</v>
      </c>
      <c r="I121" s="15" t="s">
        <v>717</v>
      </c>
      <c r="L121" s="9" t="s">
        <v>605</v>
      </c>
      <c r="Q121" s="21" t="str">
        <f t="shared" si="10"/>
        <v>Kittel, Johann Christian</v>
      </c>
      <c r="R121" s="21" t="str">
        <f t="shared" si="11"/>
        <v>Vierstimmige Choraele mit Vorspielen</v>
      </c>
      <c r="S121" s="21" t="str">
        <f t="shared" si="12"/>
        <v>Altona</v>
      </c>
      <c r="T121" s="21">
        <f t="shared" si="13"/>
        <v>1803</v>
      </c>
      <c r="U121" s="9">
        <v>153</v>
      </c>
    </row>
    <row r="122" spans="1:23" x14ac:dyDescent="0.25">
      <c r="A122" s="28" t="str">
        <f t="shared" si="7"/>
        <v>KI1803-117</v>
      </c>
      <c r="B122" s="26">
        <v>457001524</v>
      </c>
      <c r="C122" s="22" t="str">
        <f t="shared" si="8"/>
        <v>RISM</v>
      </c>
      <c r="D122" s="28" t="str">
        <f t="shared" si="9"/>
        <v>KI1803</v>
      </c>
      <c r="E122" s="9">
        <v>117</v>
      </c>
      <c r="G122" s="30"/>
      <c r="H122" t="str">
        <f>_xlfn.IFNA(VLOOKUP(G122,Tabelle10[[SID]:[Zahn]],3,FALSE),"")</f>
        <v/>
      </c>
      <c r="I122" s="15" t="s">
        <v>718</v>
      </c>
      <c r="Q122" s="21" t="str">
        <f t="shared" si="10"/>
        <v>Kittel, Johann Christian</v>
      </c>
      <c r="R122" s="21" t="str">
        <f t="shared" si="11"/>
        <v>Vierstimmige Choraele mit Vorspielen</v>
      </c>
      <c r="S122" s="21" t="str">
        <f t="shared" si="12"/>
        <v>Altona</v>
      </c>
      <c r="T122" s="21">
        <f t="shared" si="13"/>
        <v>1803</v>
      </c>
      <c r="U122" s="9">
        <v>154</v>
      </c>
      <c r="V122" s="9" t="s">
        <v>719</v>
      </c>
    </row>
    <row r="123" spans="1:23" x14ac:dyDescent="0.25">
      <c r="A123" s="28" t="str">
        <f t="shared" si="7"/>
        <v>KI1803-118</v>
      </c>
      <c r="B123" s="26">
        <v>457001525</v>
      </c>
      <c r="C123" s="22" t="str">
        <f t="shared" si="8"/>
        <v>RISM</v>
      </c>
      <c r="D123" s="28" t="str">
        <f t="shared" si="9"/>
        <v>KI1803</v>
      </c>
      <c r="E123" s="9">
        <v>118</v>
      </c>
      <c r="G123" s="30" t="s">
        <v>226</v>
      </c>
      <c r="H123" t="str">
        <f>_xlfn.IFNA(VLOOKUP(G123,Tabelle10[[SID]:[Zahn]],3,FALSE),"")</f>
        <v>I, 1915, Rist 1641</v>
      </c>
      <c r="I123" s="15" t="s">
        <v>720</v>
      </c>
      <c r="L123" s="9" t="s">
        <v>605</v>
      </c>
      <c r="Q123" s="21" t="str">
        <f t="shared" si="10"/>
        <v>Kittel, Johann Christian</v>
      </c>
      <c r="R123" s="21" t="str">
        <f t="shared" si="11"/>
        <v>Vierstimmige Choraele mit Vorspielen</v>
      </c>
      <c r="S123" s="21" t="str">
        <f t="shared" si="12"/>
        <v>Altona</v>
      </c>
      <c r="T123" s="21">
        <f t="shared" si="13"/>
        <v>1803</v>
      </c>
      <c r="U123" s="9">
        <v>155</v>
      </c>
    </row>
    <row r="124" spans="1:23" x14ac:dyDescent="0.25">
      <c r="A124" s="28" t="str">
        <f t="shared" si="7"/>
        <v>KI1803-119</v>
      </c>
      <c r="B124" s="26">
        <v>457001526</v>
      </c>
      <c r="C124" s="22" t="str">
        <f t="shared" si="8"/>
        <v>RISM</v>
      </c>
      <c r="D124" s="28" t="str">
        <f t="shared" si="9"/>
        <v>KI1803</v>
      </c>
      <c r="E124" s="9">
        <v>119</v>
      </c>
      <c r="G124" s="30" t="s">
        <v>229</v>
      </c>
      <c r="H124" t="str">
        <f>_xlfn.IFNA(VLOOKUP(G124,Tabelle10[[SID]:[Zahn]],3,FALSE),"")</f>
        <v>I, 1583, Crüger 1649</v>
      </c>
      <c r="I124" s="15" t="s">
        <v>721</v>
      </c>
      <c r="L124" s="9" t="s">
        <v>605</v>
      </c>
      <c r="Q124" s="21" t="str">
        <f t="shared" si="10"/>
        <v>Kittel, Johann Christian</v>
      </c>
      <c r="R124" s="21" t="str">
        <f t="shared" si="11"/>
        <v>Vierstimmige Choraele mit Vorspielen</v>
      </c>
      <c r="S124" s="21" t="str">
        <f t="shared" si="12"/>
        <v>Altona</v>
      </c>
      <c r="T124" s="21">
        <f t="shared" si="13"/>
        <v>1803</v>
      </c>
      <c r="U124" s="9">
        <v>156</v>
      </c>
    </row>
    <row r="125" spans="1:23" x14ac:dyDescent="0.25">
      <c r="A125" s="28" t="str">
        <f t="shared" si="7"/>
        <v>KI1803-120a</v>
      </c>
      <c r="B125" s="26">
        <v>457001527</v>
      </c>
      <c r="C125" s="22" t="str">
        <f t="shared" si="8"/>
        <v>RISM</v>
      </c>
      <c r="D125" s="28" t="str">
        <f t="shared" si="9"/>
        <v>KI1803</v>
      </c>
      <c r="E125" s="9">
        <v>120</v>
      </c>
      <c r="F125" s="9" t="s">
        <v>3</v>
      </c>
      <c r="G125" s="30" t="s">
        <v>232</v>
      </c>
      <c r="H125" t="str">
        <f>_xlfn.IFNA(VLOOKUP(G125,Tabelle10[[SID]:[Zahn]],3,FALSE),"")</f>
        <v>V, 8187e, Eler 1588</v>
      </c>
      <c r="I125" s="15" t="s">
        <v>233</v>
      </c>
      <c r="J125" s="9" t="s">
        <v>722</v>
      </c>
      <c r="L125" s="9" t="s">
        <v>605</v>
      </c>
      <c r="Q125" s="21" t="str">
        <f t="shared" si="10"/>
        <v>Kittel, Johann Christian</v>
      </c>
      <c r="R125" s="21" t="str">
        <f t="shared" si="11"/>
        <v>Vierstimmige Choraele mit Vorspielen</v>
      </c>
      <c r="S125" s="21" t="str">
        <f t="shared" si="12"/>
        <v>Altona</v>
      </c>
      <c r="T125" s="21">
        <f t="shared" si="13"/>
        <v>1803</v>
      </c>
      <c r="U125" s="9">
        <v>157</v>
      </c>
      <c r="V125" s="9" t="s">
        <v>723</v>
      </c>
    </row>
    <row r="126" spans="1:23" x14ac:dyDescent="0.25">
      <c r="A126" s="28" t="str">
        <f t="shared" si="7"/>
        <v>KI1803-120b</v>
      </c>
      <c r="B126" s="26">
        <v>457001527</v>
      </c>
      <c r="C126" s="22" t="str">
        <f t="shared" si="8"/>
        <v>RISM</v>
      </c>
      <c r="D126" s="28" t="str">
        <f t="shared" si="9"/>
        <v>KI1803</v>
      </c>
      <c r="E126" s="9">
        <v>120</v>
      </c>
      <c r="F126" s="9" t="s">
        <v>358</v>
      </c>
      <c r="G126" s="30" t="s">
        <v>232</v>
      </c>
      <c r="H126" t="str">
        <f>_xlfn.IFNA(VLOOKUP(G126,Tabelle10[[SID]:[Zahn]],3,FALSE),"")</f>
        <v>V, 8187e, Eler 1588</v>
      </c>
      <c r="I126" s="15" t="s">
        <v>233</v>
      </c>
      <c r="J126" s="9" t="s">
        <v>724</v>
      </c>
      <c r="L126" s="9" t="s">
        <v>605</v>
      </c>
      <c r="Q126" s="21" t="str">
        <f t="shared" si="10"/>
        <v>Kittel, Johann Christian</v>
      </c>
      <c r="R126" s="21" t="str">
        <f t="shared" si="11"/>
        <v>Vierstimmige Choraele mit Vorspielen</v>
      </c>
      <c r="S126" s="21" t="str">
        <f t="shared" si="12"/>
        <v>Altona</v>
      </c>
      <c r="T126" s="21">
        <f t="shared" si="13"/>
        <v>1803</v>
      </c>
      <c r="U126" s="9">
        <v>157</v>
      </c>
      <c r="V126" s="9" t="s">
        <v>723</v>
      </c>
    </row>
    <row r="127" spans="1:23" x14ac:dyDescent="0.25">
      <c r="A127" s="28" t="str">
        <f t="shared" si="7"/>
        <v>KI1803-120c</v>
      </c>
      <c r="B127" s="26">
        <v>457001527</v>
      </c>
      <c r="C127" s="22" t="str">
        <f t="shared" si="8"/>
        <v>RISM</v>
      </c>
      <c r="D127" s="28" t="str">
        <f t="shared" si="9"/>
        <v>KI1803</v>
      </c>
      <c r="E127" s="9">
        <v>120</v>
      </c>
      <c r="F127" s="9" t="s">
        <v>457</v>
      </c>
      <c r="G127" s="30" t="s">
        <v>232</v>
      </c>
      <c r="H127" t="str">
        <f>_xlfn.IFNA(VLOOKUP(G127,Tabelle10[[SID]:[Zahn]],3,FALSE),"")</f>
        <v>V, 8187e, Eler 1588</v>
      </c>
      <c r="I127" s="15" t="s">
        <v>233</v>
      </c>
      <c r="J127" s="9" t="s">
        <v>725</v>
      </c>
      <c r="L127" s="9" t="s">
        <v>605</v>
      </c>
      <c r="Q127" s="21" t="str">
        <f t="shared" si="10"/>
        <v>Kittel, Johann Christian</v>
      </c>
      <c r="R127" s="21" t="str">
        <f t="shared" si="11"/>
        <v>Vierstimmige Choraele mit Vorspielen</v>
      </c>
      <c r="S127" s="21" t="str">
        <f t="shared" si="12"/>
        <v>Altona</v>
      </c>
      <c r="T127" s="21">
        <f t="shared" si="13"/>
        <v>1803</v>
      </c>
      <c r="U127" s="9">
        <v>157</v>
      </c>
      <c r="V127" s="9" t="s">
        <v>723</v>
      </c>
    </row>
    <row r="128" spans="1:23" x14ac:dyDescent="0.25">
      <c r="A128" s="28" t="str">
        <f t="shared" si="7"/>
        <v>KI1803-121</v>
      </c>
      <c r="B128" s="26">
        <v>457001528</v>
      </c>
      <c r="C128" s="22" t="str">
        <f t="shared" si="8"/>
        <v>RISM</v>
      </c>
      <c r="D128" s="28" t="str">
        <f t="shared" si="9"/>
        <v>KI1803</v>
      </c>
      <c r="E128" s="9">
        <v>121</v>
      </c>
      <c r="G128" s="30" t="s">
        <v>242</v>
      </c>
      <c r="H128" t="str">
        <f>_xlfn.IFNA(VLOOKUP(G128,Tabelle10[[SID]:[Zahn]],3,FALSE),"")</f>
        <v>IV, 7886b, Witt 1715</v>
      </c>
      <c r="I128" s="15" t="s">
        <v>726</v>
      </c>
      <c r="J128" s="9" t="s">
        <v>727</v>
      </c>
      <c r="L128" s="9" t="s">
        <v>605</v>
      </c>
      <c r="Q128" s="21" t="str">
        <f t="shared" si="10"/>
        <v>Kittel, Johann Christian</v>
      </c>
      <c r="R128" s="21" t="str">
        <f t="shared" si="11"/>
        <v>Vierstimmige Choraele mit Vorspielen</v>
      </c>
      <c r="S128" s="21" t="str">
        <f t="shared" si="12"/>
        <v>Altona</v>
      </c>
      <c r="T128" s="21">
        <f t="shared" si="13"/>
        <v>1803</v>
      </c>
      <c r="U128" s="9">
        <v>160</v>
      </c>
      <c r="V128" s="9" t="s">
        <v>728</v>
      </c>
    </row>
    <row r="129" spans="1:23" x14ac:dyDescent="0.25">
      <c r="A129" s="28" t="str">
        <f t="shared" si="7"/>
        <v>KI1803-122</v>
      </c>
      <c r="B129" s="26">
        <v>457001529</v>
      </c>
      <c r="C129" s="22" t="str">
        <f t="shared" si="8"/>
        <v>RISM</v>
      </c>
      <c r="D129" s="28" t="str">
        <f t="shared" si="9"/>
        <v>KI1803</v>
      </c>
      <c r="E129" s="9">
        <v>122</v>
      </c>
      <c r="G129" s="30"/>
      <c r="H129" t="str">
        <f>_xlfn.IFNA(VLOOKUP(G129,Tabelle10[[SID]:[Zahn]],3,FALSE),"")</f>
        <v/>
      </c>
      <c r="I129" s="15" t="s">
        <v>729</v>
      </c>
      <c r="Q129" s="21" t="str">
        <f t="shared" si="10"/>
        <v>Kittel, Johann Christian</v>
      </c>
      <c r="R129" s="21" t="str">
        <f t="shared" si="11"/>
        <v>Vierstimmige Choraele mit Vorspielen</v>
      </c>
      <c r="S129" s="21" t="str">
        <f t="shared" si="12"/>
        <v>Altona</v>
      </c>
      <c r="T129" s="21">
        <f t="shared" si="13"/>
        <v>1803</v>
      </c>
      <c r="U129" s="9">
        <v>161</v>
      </c>
    </row>
    <row r="130" spans="1:23" x14ac:dyDescent="0.25">
      <c r="A130" s="28" t="str">
        <f t="shared" ref="A130:A163" si="14">D130&amp;"-"&amp;IF(E130&lt;10,"00",IF(E130&gt;99,"","0"))&amp;E130&amp;F130</f>
        <v>KI1803-123</v>
      </c>
      <c r="B130" s="26">
        <v>457001530</v>
      </c>
      <c r="C130" s="22" t="str">
        <f t="shared" ref="C130:C163" si="15">HYPERLINK("https://opac.rism.info/search?id="&amp;B130&amp;"&amp;View=rism", "RISM")</f>
        <v>RISM</v>
      </c>
      <c r="D130" s="28" t="str">
        <f t="shared" si="9"/>
        <v>KI1803</v>
      </c>
      <c r="E130" s="9">
        <v>123</v>
      </c>
      <c r="G130" s="30"/>
      <c r="H130" t="str">
        <f>_xlfn.IFNA(VLOOKUP(G130,Tabelle10[[SID]:[Zahn]],3,FALSE),"")</f>
        <v/>
      </c>
      <c r="I130" s="15" t="s">
        <v>730</v>
      </c>
      <c r="Q130" s="21" t="str">
        <f t="shared" si="10"/>
        <v>Kittel, Johann Christian</v>
      </c>
      <c r="R130" s="21" t="str">
        <f t="shared" si="11"/>
        <v>Vierstimmige Choraele mit Vorspielen</v>
      </c>
      <c r="S130" s="21" t="str">
        <f t="shared" si="12"/>
        <v>Altona</v>
      </c>
      <c r="T130" s="21">
        <f t="shared" si="13"/>
        <v>1803</v>
      </c>
      <c r="U130" s="9">
        <v>162</v>
      </c>
    </row>
    <row r="131" spans="1:23" x14ac:dyDescent="0.25">
      <c r="A131" s="28" t="str">
        <f t="shared" si="14"/>
        <v>KI1803-124</v>
      </c>
      <c r="B131" s="26">
        <v>457001531</v>
      </c>
      <c r="C131" s="22" t="str">
        <f t="shared" si="15"/>
        <v>RISM</v>
      </c>
      <c r="D131" s="28" t="str">
        <f t="shared" ref="D131:D163" si="16">$D$2</f>
        <v>KI1803</v>
      </c>
      <c r="E131" s="9">
        <v>124</v>
      </c>
      <c r="G131" s="30" t="s">
        <v>236</v>
      </c>
      <c r="H131" t="str">
        <f>_xlfn.IFNA(VLOOKUP(G131,Tabelle10[[SID]:[Zahn]],3,FALSE),"")</f>
        <v>IV, 6923, Crüger 1649</v>
      </c>
      <c r="I131" s="15" t="s">
        <v>731</v>
      </c>
      <c r="L131" s="9" t="s">
        <v>605</v>
      </c>
      <c r="Q131" s="21" t="str">
        <f t="shared" ref="Q131:Q163" si="17">$Q$2</f>
        <v>Kittel, Johann Christian</v>
      </c>
      <c r="R131" s="21" t="str">
        <f t="shared" ref="R131:R163" si="18">$R$2</f>
        <v>Vierstimmige Choraele mit Vorspielen</v>
      </c>
      <c r="S131" s="21" t="str">
        <f t="shared" ref="S131:S163" si="19">$S$2</f>
        <v>Altona</v>
      </c>
      <c r="T131" s="21">
        <f t="shared" ref="T131:T163" si="20">$T$2</f>
        <v>1803</v>
      </c>
      <c r="U131" s="9">
        <v>163</v>
      </c>
      <c r="V131" s="9" t="s">
        <v>237</v>
      </c>
    </row>
    <row r="132" spans="1:23" x14ac:dyDescent="0.25">
      <c r="A132" s="28" t="str">
        <f t="shared" si="14"/>
        <v>KI1803-125</v>
      </c>
      <c r="B132" s="26">
        <v>457001532</v>
      </c>
      <c r="C132" s="22" t="str">
        <f t="shared" si="15"/>
        <v>RISM</v>
      </c>
      <c r="D132" s="28" t="str">
        <f t="shared" si="16"/>
        <v>KI1803</v>
      </c>
      <c r="E132" s="9">
        <v>125</v>
      </c>
      <c r="G132" s="30" t="s">
        <v>112</v>
      </c>
      <c r="H132" t="str">
        <f>_xlfn.IFNA(VLOOKUP(G132,Tabelle10[[SID]:[Zahn]],3,FALSE),"")</f>
        <v>III, 4430, 1524</v>
      </c>
      <c r="I132" s="15" t="s">
        <v>732</v>
      </c>
      <c r="L132" s="9" t="s">
        <v>605</v>
      </c>
      <c r="Q132" s="21" t="str">
        <f t="shared" si="17"/>
        <v>Kittel, Johann Christian</v>
      </c>
      <c r="R132" s="21" t="str">
        <f t="shared" si="18"/>
        <v>Vierstimmige Choraele mit Vorspielen</v>
      </c>
      <c r="S132" s="21" t="str">
        <f t="shared" si="19"/>
        <v>Altona</v>
      </c>
      <c r="T132" s="21">
        <f t="shared" si="20"/>
        <v>1803</v>
      </c>
      <c r="U132" s="9">
        <v>165</v>
      </c>
      <c r="V132" s="9" t="s">
        <v>733</v>
      </c>
    </row>
    <row r="133" spans="1:23" x14ac:dyDescent="0.25">
      <c r="A133" s="28" t="str">
        <f t="shared" si="14"/>
        <v>KI1803-126</v>
      </c>
      <c r="B133" s="26">
        <v>457001533</v>
      </c>
      <c r="C133" s="22" t="str">
        <f t="shared" si="15"/>
        <v>RISM</v>
      </c>
      <c r="D133" s="28" t="str">
        <f t="shared" si="16"/>
        <v>KI1803</v>
      </c>
      <c r="E133" s="9">
        <v>126</v>
      </c>
      <c r="G133" s="30"/>
      <c r="H133" t="str">
        <f>_xlfn.IFNA(VLOOKUP(G133,Tabelle10[[SID]:[Zahn]],3,FALSE),"")</f>
        <v/>
      </c>
      <c r="I133" s="15" t="s">
        <v>496</v>
      </c>
      <c r="J133" s="9" t="s">
        <v>734</v>
      </c>
      <c r="Q133" s="21" t="str">
        <f t="shared" si="17"/>
        <v>Kittel, Johann Christian</v>
      </c>
      <c r="R133" s="21" t="str">
        <f t="shared" si="18"/>
        <v>Vierstimmige Choraele mit Vorspielen</v>
      </c>
      <c r="S133" s="21" t="str">
        <f t="shared" si="19"/>
        <v>Altona</v>
      </c>
      <c r="T133" s="21">
        <f t="shared" si="20"/>
        <v>1803</v>
      </c>
      <c r="U133" s="9">
        <v>166</v>
      </c>
    </row>
    <row r="134" spans="1:23" x14ac:dyDescent="0.25">
      <c r="A134" s="28" t="str">
        <f t="shared" si="14"/>
        <v>KI1803-127</v>
      </c>
      <c r="B134" s="26">
        <v>457001534</v>
      </c>
      <c r="C134" s="22" t="str">
        <f t="shared" si="15"/>
        <v>RISM</v>
      </c>
      <c r="D134" s="28" t="str">
        <f t="shared" si="16"/>
        <v>KI1803</v>
      </c>
      <c r="E134" s="9">
        <v>127</v>
      </c>
      <c r="G134" s="30" t="s">
        <v>248</v>
      </c>
      <c r="H134" t="str">
        <f>_xlfn.IFNA(VLOOKUP(G134,Tabelle10[[SID]:[Zahn]],3,FALSE),"")</f>
        <v>II, 2561, Leipzig 1539</v>
      </c>
      <c r="I134" s="15" t="s">
        <v>249</v>
      </c>
      <c r="L134" s="9" t="s">
        <v>605</v>
      </c>
      <c r="Q134" s="21" t="str">
        <f t="shared" si="17"/>
        <v>Kittel, Johann Christian</v>
      </c>
      <c r="R134" s="21" t="str">
        <f t="shared" si="18"/>
        <v>Vierstimmige Choraele mit Vorspielen</v>
      </c>
      <c r="S134" s="21" t="str">
        <f t="shared" si="19"/>
        <v>Altona</v>
      </c>
      <c r="T134" s="21">
        <f t="shared" si="20"/>
        <v>1803</v>
      </c>
      <c r="U134" s="9">
        <v>168</v>
      </c>
    </row>
    <row r="135" spans="1:23" x14ac:dyDescent="0.25">
      <c r="A135" s="28" t="str">
        <f t="shared" si="14"/>
        <v>KI1803-128</v>
      </c>
      <c r="B135" s="26">
        <v>457001535</v>
      </c>
      <c r="C135" s="22" t="str">
        <f t="shared" si="15"/>
        <v>RISM</v>
      </c>
      <c r="D135" s="28" t="str">
        <f t="shared" si="16"/>
        <v>KI1803</v>
      </c>
      <c r="E135" s="9">
        <v>128</v>
      </c>
      <c r="G135" s="30" t="s">
        <v>251</v>
      </c>
      <c r="H135" t="str">
        <f>_xlfn.IFNA(VLOOKUP(G135,Tabelle10[[SID]:[Zahn]],3,FALSE),"")</f>
        <v>I, 1945a, Nürnberg 1531</v>
      </c>
      <c r="I135" s="15" t="s">
        <v>735</v>
      </c>
      <c r="L135" s="9" t="s">
        <v>605</v>
      </c>
      <c r="Q135" s="21" t="str">
        <f t="shared" si="17"/>
        <v>Kittel, Johann Christian</v>
      </c>
      <c r="R135" s="21" t="str">
        <f t="shared" si="18"/>
        <v>Vierstimmige Choraele mit Vorspielen</v>
      </c>
      <c r="S135" s="21" t="str">
        <f t="shared" si="19"/>
        <v>Altona</v>
      </c>
      <c r="T135" s="21">
        <f t="shared" si="20"/>
        <v>1803</v>
      </c>
      <c r="U135" s="9">
        <v>169</v>
      </c>
    </row>
    <row r="136" spans="1:23" x14ac:dyDescent="0.25">
      <c r="A136" s="28" t="str">
        <f t="shared" si="14"/>
        <v>KI1803-129</v>
      </c>
      <c r="B136" s="26">
        <v>457001536</v>
      </c>
      <c r="C136" s="22" t="str">
        <f t="shared" si="15"/>
        <v>RISM</v>
      </c>
      <c r="D136" s="28" t="str">
        <f t="shared" si="16"/>
        <v>KI1803</v>
      </c>
      <c r="E136" s="9">
        <v>129</v>
      </c>
      <c r="G136" s="30" t="s">
        <v>254</v>
      </c>
      <c r="H136" t="str">
        <f>_xlfn.IFNA(VLOOKUP(G136,Tabelle10[[SID]:[Zahn]],3,FALSE),"")</f>
        <v>I, 346, Schumann 1539</v>
      </c>
      <c r="I136" s="15" t="s">
        <v>736</v>
      </c>
      <c r="L136" s="9" t="s">
        <v>605</v>
      </c>
      <c r="Q136" s="21" t="str">
        <f t="shared" si="17"/>
        <v>Kittel, Johann Christian</v>
      </c>
      <c r="R136" s="21" t="str">
        <f t="shared" si="18"/>
        <v>Vierstimmige Choraele mit Vorspielen</v>
      </c>
      <c r="S136" s="21" t="str">
        <f t="shared" si="19"/>
        <v>Altona</v>
      </c>
      <c r="T136" s="21">
        <f t="shared" si="20"/>
        <v>1803</v>
      </c>
      <c r="U136" s="9">
        <v>171</v>
      </c>
    </row>
    <row r="137" spans="1:23" x14ac:dyDescent="0.25">
      <c r="A137" s="28" t="str">
        <f t="shared" si="14"/>
        <v>KI1803-130</v>
      </c>
      <c r="B137" s="26">
        <v>457001537</v>
      </c>
      <c r="C137" s="22" t="str">
        <f t="shared" si="15"/>
        <v>RISM</v>
      </c>
      <c r="D137" s="28" t="str">
        <f t="shared" si="16"/>
        <v>KI1803</v>
      </c>
      <c r="E137" s="9">
        <v>130</v>
      </c>
      <c r="G137" s="30" t="s">
        <v>257</v>
      </c>
      <c r="H137" t="str">
        <f>_xlfn.IFNA(VLOOKUP(G137,Tabelle10[[SID]:[Zahn]],3,FALSE),"")</f>
        <v>III, 5264b, Magdeburg 1571</v>
      </c>
      <c r="I137" s="15" t="s">
        <v>737</v>
      </c>
      <c r="L137" s="9" t="s">
        <v>605</v>
      </c>
      <c r="Q137" s="21" t="str">
        <f t="shared" si="17"/>
        <v>Kittel, Johann Christian</v>
      </c>
      <c r="R137" s="21" t="str">
        <f t="shared" si="18"/>
        <v>Vierstimmige Choraele mit Vorspielen</v>
      </c>
      <c r="S137" s="21" t="str">
        <f t="shared" si="19"/>
        <v>Altona</v>
      </c>
      <c r="T137" s="21">
        <f t="shared" si="20"/>
        <v>1803</v>
      </c>
      <c r="U137" s="9">
        <v>172</v>
      </c>
    </row>
    <row r="138" spans="1:23" x14ac:dyDescent="0.25">
      <c r="A138" s="28" t="str">
        <f t="shared" si="14"/>
        <v>KI1803-131</v>
      </c>
      <c r="B138" s="26">
        <v>457001538</v>
      </c>
      <c r="C138" s="22" t="str">
        <f t="shared" si="15"/>
        <v>RISM</v>
      </c>
      <c r="D138" s="28" t="str">
        <f t="shared" si="16"/>
        <v>KI1803</v>
      </c>
      <c r="E138" s="9">
        <v>131</v>
      </c>
      <c r="G138" s="30" t="s">
        <v>260</v>
      </c>
      <c r="H138" t="str">
        <f>_xlfn.IFNA(VLOOKUP(G138,Tabelle10[[SID]:[Zahn]],3,FALSE),"")</f>
        <v>V, 8405a, Ph. Nicolai 1599</v>
      </c>
      <c r="I138" s="15" t="s">
        <v>738</v>
      </c>
      <c r="L138" s="9" t="s">
        <v>605</v>
      </c>
      <c r="Q138" s="21" t="str">
        <f t="shared" si="17"/>
        <v>Kittel, Johann Christian</v>
      </c>
      <c r="R138" s="21" t="str">
        <f t="shared" si="18"/>
        <v>Vierstimmige Choraele mit Vorspielen</v>
      </c>
      <c r="S138" s="21" t="str">
        <f t="shared" si="19"/>
        <v>Altona</v>
      </c>
      <c r="T138" s="21">
        <f t="shared" si="20"/>
        <v>1803</v>
      </c>
      <c r="U138" s="9">
        <v>174</v>
      </c>
    </row>
    <row r="139" spans="1:23" x14ac:dyDescent="0.25">
      <c r="A139" s="28" t="str">
        <f t="shared" si="14"/>
        <v>KI1803-132</v>
      </c>
      <c r="B139" s="26">
        <v>457001539</v>
      </c>
      <c r="C139" s="22" t="str">
        <f t="shared" si="15"/>
        <v>RISM</v>
      </c>
      <c r="D139" s="28" t="str">
        <f t="shared" si="16"/>
        <v>KI1803</v>
      </c>
      <c r="E139" s="9">
        <v>132</v>
      </c>
      <c r="G139" s="30" t="s">
        <v>263</v>
      </c>
      <c r="H139" t="str">
        <f>_xlfn.IFNA(VLOOKUP(G139,Tabelle10[[SID]:[Zahn]],3,FALSE),"")</f>
        <v>I, 1689a, Crailsheim 1565</v>
      </c>
      <c r="I139" s="15" t="s">
        <v>739</v>
      </c>
      <c r="L139" s="9" t="s">
        <v>605</v>
      </c>
      <c r="Q139" s="21" t="str">
        <f t="shared" si="17"/>
        <v>Kittel, Johann Christian</v>
      </c>
      <c r="R139" s="21" t="str">
        <f t="shared" si="18"/>
        <v>Vierstimmige Choraele mit Vorspielen</v>
      </c>
      <c r="S139" s="21" t="str">
        <f t="shared" si="19"/>
        <v>Altona</v>
      </c>
      <c r="T139" s="21">
        <f t="shared" si="20"/>
        <v>1803</v>
      </c>
      <c r="U139" s="9">
        <v>175</v>
      </c>
    </row>
    <row r="140" spans="1:23" x14ac:dyDescent="0.25">
      <c r="A140" s="28" t="str">
        <f t="shared" si="14"/>
        <v>KI1803-133</v>
      </c>
      <c r="B140" s="26">
        <v>457001540</v>
      </c>
      <c r="C140" s="22" t="str">
        <f t="shared" si="15"/>
        <v>RISM</v>
      </c>
      <c r="D140" s="28" t="str">
        <f t="shared" si="16"/>
        <v>KI1803</v>
      </c>
      <c r="E140" s="9">
        <v>133</v>
      </c>
      <c r="G140" s="30"/>
      <c r="H140" t="str">
        <f>_xlfn.IFNA(VLOOKUP(G140,Tabelle10[[SID]:[Zahn]],3,FALSE),"")</f>
        <v/>
      </c>
      <c r="I140" s="15" t="s">
        <v>740</v>
      </c>
      <c r="Q140" s="21" t="str">
        <f t="shared" si="17"/>
        <v>Kittel, Johann Christian</v>
      </c>
      <c r="R140" s="21" t="str">
        <f t="shared" si="18"/>
        <v>Vierstimmige Choraele mit Vorspielen</v>
      </c>
      <c r="S140" s="21" t="str">
        <f t="shared" si="19"/>
        <v>Altona</v>
      </c>
      <c r="T140" s="21">
        <f t="shared" si="20"/>
        <v>1803</v>
      </c>
      <c r="U140" s="9">
        <v>176</v>
      </c>
    </row>
    <row r="141" spans="1:23" x14ac:dyDescent="0.25">
      <c r="A141" s="28" t="str">
        <f t="shared" si="14"/>
        <v>KI1803-134</v>
      </c>
      <c r="B141" s="26">
        <v>457001541</v>
      </c>
      <c r="C141" s="22" t="str">
        <f t="shared" si="15"/>
        <v>RISM</v>
      </c>
      <c r="D141" s="28" t="str">
        <f t="shared" si="16"/>
        <v>KI1803</v>
      </c>
      <c r="E141" s="9">
        <v>134</v>
      </c>
      <c r="G141" s="30" t="s">
        <v>266</v>
      </c>
      <c r="H141" t="str">
        <f>_xlfn.IFNA(VLOOKUP(G141,Tabelle10[[SID]:[Zahn]],3,FALSE),"")</f>
        <v>III, 5629, Nürnberg 1690</v>
      </c>
      <c r="I141" s="15" t="s">
        <v>741</v>
      </c>
      <c r="L141" s="9" t="s">
        <v>605</v>
      </c>
      <c r="Q141" s="21" t="str">
        <f t="shared" si="17"/>
        <v>Kittel, Johann Christian</v>
      </c>
      <c r="R141" s="21" t="str">
        <f t="shared" si="18"/>
        <v>Vierstimmige Choraele mit Vorspielen</v>
      </c>
      <c r="S141" s="21" t="str">
        <f t="shared" si="19"/>
        <v>Altona</v>
      </c>
      <c r="T141" s="21">
        <f t="shared" si="20"/>
        <v>1803</v>
      </c>
      <c r="U141" s="9">
        <v>178</v>
      </c>
    </row>
    <row r="142" spans="1:23" x14ac:dyDescent="0.25">
      <c r="A142" s="28" t="str">
        <f t="shared" si="14"/>
        <v>KI1803-135</v>
      </c>
      <c r="B142" s="26">
        <v>457001542</v>
      </c>
      <c r="C142" s="22" t="str">
        <f t="shared" si="15"/>
        <v>RISM</v>
      </c>
      <c r="D142" s="28" t="str">
        <f t="shared" si="16"/>
        <v>KI1803</v>
      </c>
      <c r="E142" s="9">
        <v>135</v>
      </c>
      <c r="G142" s="30" t="s">
        <v>272</v>
      </c>
      <c r="H142" t="str">
        <f>_xlfn.IFNA(VLOOKUP(G142,Tabelle10[[SID]:[Zahn]],3,FALSE),"")</f>
        <v>IV, 7568, 1572</v>
      </c>
      <c r="I142" s="15" t="s">
        <v>742</v>
      </c>
      <c r="L142" s="9" t="s">
        <v>605</v>
      </c>
      <c r="Q142" s="21" t="str">
        <f t="shared" si="17"/>
        <v>Kittel, Johann Christian</v>
      </c>
      <c r="R142" s="21" t="str">
        <f t="shared" si="18"/>
        <v>Vierstimmige Choraele mit Vorspielen</v>
      </c>
      <c r="S142" s="21" t="str">
        <f t="shared" si="19"/>
        <v>Altona</v>
      </c>
      <c r="T142" s="21">
        <f t="shared" si="20"/>
        <v>1803</v>
      </c>
      <c r="U142" s="9">
        <v>179</v>
      </c>
    </row>
    <row r="143" spans="1:23" x14ac:dyDescent="0.25">
      <c r="A143" s="28" t="str">
        <f t="shared" si="14"/>
        <v>KI1803-136</v>
      </c>
      <c r="B143" s="26">
        <v>457001543</v>
      </c>
      <c r="C143" s="22" t="str">
        <f t="shared" si="15"/>
        <v>RISM</v>
      </c>
      <c r="D143" s="28" t="str">
        <f t="shared" si="16"/>
        <v>KI1803</v>
      </c>
      <c r="E143" s="9">
        <v>136</v>
      </c>
      <c r="G143" s="30"/>
      <c r="H143" t="str">
        <f>_xlfn.IFNA(VLOOKUP(G143,Tabelle10[[SID]:[Zahn]],3,FALSE),"")</f>
        <v/>
      </c>
      <c r="I143" s="15" t="s">
        <v>743</v>
      </c>
      <c r="Q143" s="21" t="str">
        <f t="shared" si="17"/>
        <v>Kittel, Johann Christian</v>
      </c>
      <c r="R143" s="21" t="str">
        <f t="shared" si="18"/>
        <v>Vierstimmige Choraele mit Vorspielen</v>
      </c>
      <c r="S143" s="21" t="str">
        <f t="shared" si="19"/>
        <v>Altona</v>
      </c>
      <c r="T143" s="21">
        <f t="shared" si="20"/>
        <v>1803</v>
      </c>
      <c r="U143" s="9">
        <v>180</v>
      </c>
      <c r="V143" s="9" t="s">
        <v>304</v>
      </c>
      <c r="W143" s="9" t="s">
        <v>636</v>
      </c>
    </row>
    <row r="144" spans="1:23" x14ac:dyDescent="0.25">
      <c r="A144" s="28" t="str">
        <f t="shared" si="14"/>
        <v>KI1803-137</v>
      </c>
      <c r="B144" s="26">
        <v>457001544</v>
      </c>
      <c r="C144" s="22" t="str">
        <f t="shared" si="15"/>
        <v>RISM</v>
      </c>
      <c r="D144" s="28" t="str">
        <f t="shared" si="16"/>
        <v>KI1803</v>
      </c>
      <c r="E144" s="9">
        <v>137</v>
      </c>
      <c r="G144" s="30" t="s">
        <v>204</v>
      </c>
      <c r="H144" t="str">
        <f>_xlfn.IFNA(VLOOKUP(G144,Tabelle10[[SID]:[Zahn]],3,FALSE),"")</f>
        <v>I, 1174, Erf. Enchiridion 1524</v>
      </c>
      <c r="I144" s="15" t="s">
        <v>744</v>
      </c>
      <c r="L144" s="9" t="s">
        <v>605</v>
      </c>
      <c r="Q144" s="21" t="str">
        <f t="shared" si="17"/>
        <v>Kittel, Johann Christian</v>
      </c>
      <c r="R144" s="21" t="str">
        <f t="shared" si="18"/>
        <v>Vierstimmige Choraele mit Vorspielen</v>
      </c>
      <c r="S144" s="21" t="str">
        <f t="shared" si="19"/>
        <v>Altona</v>
      </c>
      <c r="T144" s="21">
        <f t="shared" si="20"/>
        <v>1803</v>
      </c>
      <c r="U144" s="9">
        <v>181</v>
      </c>
      <c r="V144" s="9" t="s">
        <v>745</v>
      </c>
    </row>
    <row r="145" spans="1:25" x14ac:dyDescent="0.25">
      <c r="A145" s="28" t="str">
        <f t="shared" si="14"/>
        <v>KI1803-138</v>
      </c>
      <c r="B145" s="26">
        <v>457001545</v>
      </c>
      <c r="C145" s="22" t="str">
        <f t="shared" si="15"/>
        <v>RISM</v>
      </c>
      <c r="D145" s="28" t="str">
        <f t="shared" si="16"/>
        <v>KI1803</v>
      </c>
      <c r="E145" s="9">
        <v>138</v>
      </c>
      <c r="G145" s="30" t="s">
        <v>275</v>
      </c>
      <c r="H145" t="str">
        <f>_xlfn.IFNA(VLOOKUP(G145,Tabelle10[[SID]:[Zahn]],3,FALSE),"")</f>
        <v>III, 4482b, 1596</v>
      </c>
      <c r="I145" s="15" t="s">
        <v>746</v>
      </c>
      <c r="L145" s="9" t="s">
        <v>605</v>
      </c>
      <c r="Q145" s="21" t="str">
        <f t="shared" si="17"/>
        <v>Kittel, Johann Christian</v>
      </c>
      <c r="R145" s="21" t="str">
        <f t="shared" si="18"/>
        <v>Vierstimmige Choraele mit Vorspielen</v>
      </c>
      <c r="S145" s="21" t="str">
        <f t="shared" si="19"/>
        <v>Altona</v>
      </c>
      <c r="T145" s="21">
        <f t="shared" si="20"/>
        <v>1803</v>
      </c>
      <c r="U145" s="9">
        <v>182</v>
      </c>
      <c r="V145" s="9" t="s">
        <v>747</v>
      </c>
    </row>
    <row r="146" spans="1:25" x14ac:dyDescent="0.25">
      <c r="A146" s="28" t="str">
        <f t="shared" si="14"/>
        <v>KI1803-139</v>
      </c>
      <c r="B146" s="26">
        <v>457001546</v>
      </c>
      <c r="C146" s="22" t="str">
        <f t="shared" si="15"/>
        <v>RISM</v>
      </c>
      <c r="D146" s="28" t="str">
        <f t="shared" si="16"/>
        <v>KI1803</v>
      </c>
      <c r="E146" s="9">
        <v>139</v>
      </c>
      <c r="G146" s="30"/>
      <c r="H146" t="str">
        <f>_xlfn.IFNA(VLOOKUP(G146,Tabelle10[[SID]:[Zahn]],3,FALSE),"")</f>
        <v/>
      </c>
      <c r="I146" s="15" t="s">
        <v>748</v>
      </c>
      <c r="Q146" s="21" t="str">
        <f t="shared" si="17"/>
        <v>Kittel, Johann Christian</v>
      </c>
      <c r="R146" s="21" t="str">
        <f t="shared" si="18"/>
        <v>Vierstimmige Choraele mit Vorspielen</v>
      </c>
      <c r="S146" s="21" t="str">
        <f t="shared" si="19"/>
        <v>Altona</v>
      </c>
      <c r="T146" s="21">
        <f t="shared" si="20"/>
        <v>1803</v>
      </c>
      <c r="U146" s="9">
        <v>183</v>
      </c>
    </row>
    <row r="147" spans="1:25" x14ac:dyDescent="0.25">
      <c r="A147" s="28" t="str">
        <f t="shared" si="14"/>
        <v>KI1803-140</v>
      </c>
      <c r="B147" s="26">
        <v>457001547</v>
      </c>
      <c r="C147" s="22" t="str">
        <f t="shared" si="15"/>
        <v>RISM</v>
      </c>
      <c r="D147" s="28" t="str">
        <f t="shared" si="16"/>
        <v>KI1803</v>
      </c>
      <c r="E147" s="9">
        <v>140</v>
      </c>
      <c r="G147" s="30" t="s">
        <v>278</v>
      </c>
      <c r="H147" t="str">
        <f>_xlfn.IFNA(VLOOKUP(G147,Tabelle10[[SID]:[Zahn]],3,FALSE),"")</f>
        <v>I, 750, Lyon 1547</v>
      </c>
      <c r="I147" s="15" t="s">
        <v>749</v>
      </c>
      <c r="L147" s="9" t="s">
        <v>605</v>
      </c>
      <c r="Q147" s="21" t="str">
        <f t="shared" si="17"/>
        <v>Kittel, Johann Christian</v>
      </c>
      <c r="R147" s="21" t="str">
        <f t="shared" si="18"/>
        <v>Vierstimmige Choraele mit Vorspielen</v>
      </c>
      <c r="S147" s="21" t="str">
        <f t="shared" si="19"/>
        <v>Altona</v>
      </c>
      <c r="T147" s="21">
        <f t="shared" si="20"/>
        <v>1803</v>
      </c>
      <c r="U147" s="9">
        <v>184</v>
      </c>
      <c r="V147" s="9" t="s">
        <v>519</v>
      </c>
      <c r="W147" s="9" t="s">
        <v>520</v>
      </c>
    </row>
    <row r="148" spans="1:25" x14ac:dyDescent="0.25">
      <c r="A148" s="28" t="str">
        <f t="shared" si="14"/>
        <v>KI1803-141</v>
      </c>
      <c r="B148" s="26">
        <v>457001548</v>
      </c>
      <c r="C148" s="22" t="str">
        <f t="shared" si="15"/>
        <v>RISM</v>
      </c>
      <c r="D148" s="28" t="str">
        <f t="shared" si="16"/>
        <v>KI1803</v>
      </c>
      <c r="E148" s="9">
        <v>141</v>
      </c>
      <c r="G148" s="30"/>
      <c r="H148" t="str">
        <f>_xlfn.IFNA(VLOOKUP(G148,Tabelle10[[SID]:[Zahn]],3,FALSE),"")</f>
        <v/>
      </c>
      <c r="I148" s="15" t="s">
        <v>750</v>
      </c>
      <c r="Q148" s="21" t="str">
        <f t="shared" si="17"/>
        <v>Kittel, Johann Christian</v>
      </c>
      <c r="R148" s="21" t="str">
        <f t="shared" si="18"/>
        <v>Vierstimmige Choraele mit Vorspielen</v>
      </c>
      <c r="S148" s="21" t="str">
        <f t="shared" si="19"/>
        <v>Altona</v>
      </c>
      <c r="T148" s="21">
        <f t="shared" si="20"/>
        <v>1803</v>
      </c>
      <c r="U148" s="9">
        <v>185</v>
      </c>
    </row>
    <row r="149" spans="1:25" x14ac:dyDescent="0.25">
      <c r="A149" s="28" t="str">
        <f t="shared" si="14"/>
        <v>KI1803-142</v>
      </c>
      <c r="B149" s="26">
        <v>457001549</v>
      </c>
      <c r="C149" s="22" t="str">
        <f t="shared" si="15"/>
        <v>RISM</v>
      </c>
      <c r="D149" s="28" t="str">
        <f t="shared" si="16"/>
        <v>KI1803</v>
      </c>
      <c r="E149" s="9">
        <v>142</v>
      </c>
      <c r="G149" s="30"/>
      <c r="H149" t="str">
        <f>_xlfn.IFNA(VLOOKUP(G149,Tabelle10[[SID]:[Zahn]],3,FALSE),"")</f>
        <v/>
      </c>
      <c r="I149" s="15" t="s">
        <v>751</v>
      </c>
      <c r="Q149" s="21" t="str">
        <f t="shared" si="17"/>
        <v>Kittel, Johann Christian</v>
      </c>
      <c r="R149" s="21" t="str">
        <f t="shared" si="18"/>
        <v>Vierstimmige Choraele mit Vorspielen</v>
      </c>
      <c r="S149" s="21" t="str">
        <f t="shared" si="19"/>
        <v>Altona</v>
      </c>
      <c r="T149" s="21">
        <f t="shared" si="20"/>
        <v>1803</v>
      </c>
      <c r="U149" s="9">
        <v>187</v>
      </c>
    </row>
    <row r="150" spans="1:25" x14ac:dyDescent="0.25">
      <c r="A150" s="28" t="str">
        <f t="shared" si="14"/>
        <v>KI1803-143</v>
      </c>
      <c r="B150" s="26">
        <v>457001550</v>
      </c>
      <c r="C150" s="22" t="str">
        <f t="shared" si="15"/>
        <v>RISM</v>
      </c>
      <c r="D150" s="28" t="str">
        <f t="shared" si="16"/>
        <v>KI1803</v>
      </c>
      <c r="E150" s="9">
        <v>143</v>
      </c>
      <c r="G150" s="30" t="s">
        <v>315</v>
      </c>
      <c r="H150" t="str">
        <f>_xlfn.IFNA(VLOOKUP(G150,Tabelle10[[SID]:[Zahn]],3,FALSE),"")</f>
        <v>IV, 6551a, J. Schop 1642</v>
      </c>
      <c r="I150" s="15" t="s">
        <v>752</v>
      </c>
      <c r="L150" s="9" t="s">
        <v>605</v>
      </c>
      <c r="Q150" s="21" t="str">
        <f t="shared" si="17"/>
        <v>Kittel, Johann Christian</v>
      </c>
      <c r="R150" s="21" t="str">
        <f t="shared" si="18"/>
        <v>Vierstimmige Choraele mit Vorspielen</v>
      </c>
      <c r="S150" s="21" t="str">
        <f t="shared" si="19"/>
        <v>Altona</v>
      </c>
      <c r="T150" s="21">
        <f t="shared" si="20"/>
        <v>1803</v>
      </c>
      <c r="U150" s="9">
        <v>188</v>
      </c>
      <c r="V150" s="9" t="s">
        <v>316</v>
      </c>
    </row>
    <row r="151" spans="1:25" x14ac:dyDescent="0.25">
      <c r="A151" s="28" t="str">
        <f t="shared" si="14"/>
        <v>KI1803-144</v>
      </c>
      <c r="B151" s="26">
        <v>457001551</v>
      </c>
      <c r="C151" s="22" t="str">
        <f t="shared" si="15"/>
        <v>RISM</v>
      </c>
      <c r="D151" s="28" t="str">
        <f t="shared" si="16"/>
        <v>KI1803</v>
      </c>
      <c r="E151" s="9">
        <v>144</v>
      </c>
      <c r="G151" s="30"/>
      <c r="H151" t="str">
        <f>_xlfn.IFNA(VLOOKUP(G151,Tabelle10[[SID]:[Zahn]],3,FALSE),"")</f>
        <v/>
      </c>
      <c r="I151" s="15" t="s">
        <v>524</v>
      </c>
      <c r="Q151" s="21" t="str">
        <f t="shared" si="17"/>
        <v>Kittel, Johann Christian</v>
      </c>
      <c r="R151" s="21" t="str">
        <f t="shared" si="18"/>
        <v>Vierstimmige Choraele mit Vorspielen</v>
      </c>
      <c r="S151" s="21" t="str">
        <f t="shared" si="19"/>
        <v>Altona</v>
      </c>
      <c r="T151" s="21">
        <f t="shared" si="20"/>
        <v>1803</v>
      </c>
      <c r="U151" s="9">
        <v>189</v>
      </c>
    </row>
    <row r="152" spans="1:25" x14ac:dyDescent="0.25">
      <c r="A152" s="28" t="str">
        <f t="shared" si="14"/>
        <v>KI1803-145a</v>
      </c>
      <c r="B152" s="26">
        <v>457001552</v>
      </c>
      <c r="C152" s="22" t="str">
        <f t="shared" si="15"/>
        <v>RISM</v>
      </c>
      <c r="D152" s="28" t="str">
        <f t="shared" si="16"/>
        <v>KI1803</v>
      </c>
      <c r="E152" s="9">
        <v>145</v>
      </c>
      <c r="F152" s="9" t="s">
        <v>3</v>
      </c>
      <c r="G152" s="30" t="s">
        <v>281</v>
      </c>
      <c r="H152" t="str">
        <f>_xlfn.IFNA(VLOOKUP(G152,Tabelle10[[SID]:[Zahn]],3,FALSE),"")</f>
        <v>II, 2778, G. Neumark 1657</v>
      </c>
      <c r="I152" s="15" t="s">
        <v>753</v>
      </c>
      <c r="J152" s="9" t="s">
        <v>754</v>
      </c>
      <c r="L152" s="9" t="s">
        <v>605</v>
      </c>
      <c r="Q152" s="21" t="str">
        <f t="shared" si="17"/>
        <v>Kittel, Johann Christian</v>
      </c>
      <c r="R152" s="21" t="str">
        <f t="shared" si="18"/>
        <v>Vierstimmige Choraele mit Vorspielen</v>
      </c>
      <c r="S152" s="21" t="str">
        <f t="shared" si="19"/>
        <v>Altona</v>
      </c>
      <c r="T152" s="21">
        <f t="shared" si="20"/>
        <v>1803</v>
      </c>
      <c r="U152" s="9">
        <v>190</v>
      </c>
      <c r="V152" s="9" t="s">
        <v>643</v>
      </c>
      <c r="Y152" s="9" t="s">
        <v>755</v>
      </c>
    </row>
    <row r="153" spans="1:25" x14ac:dyDescent="0.25">
      <c r="A153" s="28" t="str">
        <f t="shared" si="14"/>
        <v>KI1803-145b</v>
      </c>
      <c r="B153" s="26">
        <v>457001552</v>
      </c>
      <c r="C153" s="22" t="str">
        <f t="shared" si="15"/>
        <v>RISM</v>
      </c>
      <c r="D153" s="28" t="str">
        <f t="shared" si="16"/>
        <v>KI1803</v>
      </c>
      <c r="E153" s="9">
        <v>145</v>
      </c>
      <c r="F153" s="9" t="s">
        <v>358</v>
      </c>
      <c r="G153" s="30" t="s">
        <v>281</v>
      </c>
      <c r="H153" t="str">
        <f>_xlfn.IFNA(VLOOKUP(G153,Tabelle10[[SID]:[Zahn]],3,FALSE),"")</f>
        <v>II, 2778, G. Neumark 1657</v>
      </c>
      <c r="I153" s="15" t="s">
        <v>753</v>
      </c>
      <c r="J153" s="9" t="s">
        <v>754</v>
      </c>
      <c r="L153" s="9" t="s">
        <v>605</v>
      </c>
      <c r="Q153" s="21" t="str">
        <f t="shared" si="17"/>
        <v>Kittel, Johann Christian</v>
      </c>
      <c r="R153" s="21" t="str">
        <f t="shared" si="18"/>
        <v>Vierstimmige Choraele mit Vorspielen</v>
      </c>
      <c r="S153" s="21" t="str">
        <f t="shared" si="19"/>
        <v>Altona</v>
      </c>
      <c r="T153" s="21">
        <f t="shared" si="20"/>
        <v>1803</v>
      </c>
      <c r="U153" s="9">
        <v>190</v>
      </c>
      <c r="V153" s="9" t="s">
        <v>643</v>
      </c>
      <c r="Y153" s="9" t="s">
        <v>755</v>
      </c>
    </row>
    <row r="154" spans="1:25" x14ac:dyDescent="0.25">
      <c r="A154" s="28" t="str">
        <f t="shared" si="14"/>
        <v>KI1803-146</v>
      </c>
      <c r="B154" s="26">
        <v>457001553</v>
      </c>
      <c r="C154" s="22" t="str">
        <f t="shared" si="15"/>
        <v>RISM</v>
      </c>
      <c r="D154" s="28" t="str">
        <f t="shared" si="16"/>
        <v>KI1803</v>
      </c>
      <c r="E154" s="9">
        <v>146</v>
      </c>
      <c r="G154" s="30"/>
      <c r="H154" t="str">
        <f>_xlfn.IFNA(VLOOKUP(G154,Tabelle10[[SID]:[Zahn]],3,FALSE),"")</f>
        <v/>
      </c>
      <c r="I154" s="15" t="s">
        <v>756</v>
      </c>
      <c r="Q154" s="21" t="str">
        <f t="shared" si="17"/>
        <v>Kittel, Johann Christian</v>
      </c>
      <c r="R154" s="21" t="str">
        <f t="shared" si="18"/>
        <v>Vierstimmige Choraele mit Vorspielen</v>
      </c>
      <c r="S154" s="21" t="str">
        <f t="shared" si="19"/>
        <v>Altona</v>
      </c>
      <c r="T154" s="21">
        <f t="shared" si="20"/>
        <v>1803</v>
      </c>
      <c r="U154" s="9">
        <v>192</v>
      </c>
    </row>
    <row r="155" spans="1:25" x14ac:dyDescent="0.25">
      <c r="A155" s="28" t="str">
        <f t="shared" si="14"/>
        <v>KI1803-147</v>
      </c>
      <c r="B155" s="26">
        <v>457001554</v>
      </c>
      <c r="C155" s="22" t="str">
        <f t="shared" si="15"/>
        <v>RISM</v>
      </c>
      <c r="D155" s="28" t="str">
        <f t="shared" si="16"/>
        <v>KI1803</v>
      </c>
      <c r="E155" s="9">
        <v>147</v>
      </c>
      <c r="G155" s="30"/>
      <c r="H155" t="str">
        <f>_xlfn.IFNA(VLOOKUP(G155,Tabelle10[[SID]:[Zahn]],3,FALSE),"")</f>
        <v/>
      </c>
      <c r="I155" s="15" t="s">
        <v>757</v>
      </c>
      <c r="Q155" s="21" t="str">
        <f t="shared" si="17"/>
        <v>Kittel, Johann Christian</v>
      </c>
      <c r="R155" s="21" t="str">
        <f t="shared" si="18"/>
        <v>Vierstimmige Choraele mit Vorspielen</v>
      </c>
      <c r="S155" s="21" t="str">
        <f t="shared" si="19"/>
        <v>Altona</v>
      </c>
      <c r="T155" s="21">
        <f t="shared" si="20"/>
        <v>1803</v>
      </c>
      <c r="U155" s="9">
        <v>194</v>
      </c>
    </row>
    <row r="156" spans="1:25" x14ac:dyDescent="0.25">
      <c r="A156" s="28" t="str">
        <f t="shared" si="14"/>
        <v>KI1803-148</v>
      </c>
      <c r="B156" s="26">
        <v>457001555</v>
      </c>
      <c r="C156" s="22" t="str">
        <f t="shared" si="15"/>
        <v>RISM</v>
      </c>
      <c r="D156" s="28" t="str">
        <f t="shared" si="16"/>
        <v>KI1803</v>
      </c>
      <c r="E156" s="9">
        <v>148</v>
      </c>
      <c r="G156" s="30"/>
      <c r="H156" t="str">
        <f>_xlfn.IFNA(VLOOKUP(G156,Tabelle10[[SID]:[Zahn]],3,FALSE),"")</f>
        <v/>
      </c>
      <c r="I156" s="15" t="s">
        <v>758</v>
      </c>
      <c r="Q156" s="21" t="str">
        <f t="shared" si="17"/>
        <v>Kittel, Johann Christian</v>
      </c>
      <c r="R156" s="21" t="str">
        <f t="shared" si="18"/>
        <v>Vierstimmige Choraele mit Vorspielen</v>
      </c>
      <c r="S156" s="21" t="str">
        <f t="shared" si="19"/>
        <v>Altona</v>
      </c>
      <c r="T156" s="21">
        <f t="shared" si="20"/>
        <v>1803</v>
      </c>
      <c r="U156" s="9">
        <v>195</v>
      </c>
      <c r="V156" s="9" t="s">
        <v>759</v>
      </c>
    </row>
    <row r="157" spans="1:25" x14ac:dyDescent="0.25">
      <c r="A157" s="28" t="str">
        <f t="shared" si="14"/>
        <v>KI1803-149</v>
      </c>
      <c r="B157" s="26">
        <v>457001556</v>
      </c>
      <c r="C157" s="22" t="str">
        <f t="shared" si="15"/>
        <v>RISM</v>
      </c>
      <c r="D157" s="28" t="str">
        <f t="shared" si="16"/>
        <v>KI1803</v>
      </c>
      <c r="E157" s="9">
        <v>149</v>
      </c>
      <c r="G157" s="30" t="s">
        <v>285</v>
      </c>
      <c r="H157" t="str">
        <f>_xlfn.IFNA(VLOOKUP(G157,Tabelle10[[SID]:[Zahn]],3,FALSE),"")</f>
        <v>V, 8359, Ph. Nicolai 1599</v>
      </c>
      <c r="I157" s="15" t="s">
        <v>528</v>
      </c>
      <c r="L157" s="9" t="s">
        <v>605</v>
      </c>
      <c r="Q157" s="21" t="str">
        <f t="shared" si="17"/>
        <v>Kittel, Johann Christian</v>
      </c>
      <c r="R157" s="21" t="str">
        <f t="shared" si="18"/>
        <v>Vierstimmige Choraele mit Vorspielen</v>
      </c>
      <c r="S157" s="21" t="str">
        <f t="shared" si="19"/>
        <v>Altona</v>
      </c>
      <c r="T157" s="21">
        <f t="shared" si="20"/>
        <v>1803</v>
      </c>
      <c r="U157" s="9">
        <v>197</v>
      </c>
    </row>
    <row r="158" spans="1:25" x14ac:dyDescent="0.25">
      <c r="A158" s="28" t="str">
        <f t="shared" si="14"/>
        <v>KI1803-150</v>
      </c>
      <c r="B158" s="26">
        <v>457001557</v>
      </c>
      <c r="C158" s="22" t="str">
        <f t="shared" si="15"/>
        <v>RISM</v>
      </c>
      <c r="D158" s="28" t="str">
        <f t="shared" si="16"/>
        <v>KI1803</v>
      </c>
      <c r="E158" s="9">
        <v>150</v>
      </c>
      <c r="G158" s="30"/>
      <c r="H158" t="str">
        <f>_xlfn.IFNA(VLOOKUP(G158,Tabelle10[[SID]:[Zahn]],3,FALSE),"")</f>
        <v/>
      </c>
      <c r="I158" s="15" t="s">
        <v>760</v>
      </c>
      <c r="Q158" s="21" t="str">
        <f t="shared" si="17"/>
        <v>Kittel, Johann Christian</v>
      </c>
      <c r="R158" s="21" t="str">
        <f t="shared" si="18"/>
        <v>Vierstimmige Choraele mit Vorspielen</v>
      </c>
      <c r="S158" s="21" t="str">
        <f t="shared" si="19"/>
        <v>Altona</v>
      </c>
      <c r="T158" s="21">
        <f t="shared" si="20"/>
        <v>1803</v>
      </c>
      <c r="U158" s="9">
        <v>198</v>
      </c>
    </row>
    <row r="159" spans="1:25" x14ac:dyDescent="0.25">
      <c r="A159" s="28" t="str">
        <f t="shared" si="14"/>
        <v>KI1803-151</v>
      </c>
      <c r="B159" s="26">
        <v>457001558</v>
      </c>
      <c r="C159" s="22" t="str">
        <f t="shared" si="15"/>
        <v>RISM</v>
      </c>
      <c r="D159" s="28" t="str">
        <f t="shared" si="16"/>
        <v>KI1803</v>
      </c>
      <c r="E159" s="9">
        <v>151</v>
      </c>
      <c r="G159" s="30" t="s">
        <v>288</v>
      </c>
      <c r="H159" t="str">
        <f>_xlfn.IFNA(VLOOKUP(G159,Tabelle10[[SID]:[Zahn]],3,FALSE),"")</f>
        <v>IV, 7792, Freylinghausen 1704</v>
      </c>
      <c r="I159" s="15" t="s">
        <v>761</v>
      </c>
      <c r="L159" s="9" t="s">
        <v>605</v>
      </c>
      <c r="Q159" s="21" t="str">
        <f t="shared" si="17"/>
        <v>Kittel, Johann Christian</v>
      </c>
      <c r="R159" s="21" t="str">
        <f t="shared" si="18"/>
        <v>Vierstimmige Choraele mit Vorspielen</v>
      </c>
      <c r="S159" s="21" t="str">
        <f t="shared" si="19"/>
        <v>Altona</v>
      </c>
      <c r="T159" s="21">
        <f t="shared" si="20"/>
        <v>1803</v>
      </c>
      <c r="U159" s="9">
        <v>200</v>
      </c>
      <c r="Y159" s="9" t="s">
        <v>532</v>
      </c>
    </row>
    <row r="160" spans="1:25" x14ac:dyDescent="0.25">
      <c r="A160" s="28" t="str">
        <f t="shared" si="14"/>
        <v>KI1803-152</v>
      </c>
      <c r="B160" s="26">
        <v>457001559</v>
      </c>
      <c r="C160" s="22" t="str">
        <f t="shared" si="15"/>
        <v>RISM</v>
      </c>
      <c r="D160" s="28" t="str">
        <f t="shared" si="16"/>
        <v>KI1803</v>
      </c>
      <c r="E160" s="9">
        <v>152</v>
      </c>
      <c r="G160" s="30" t="s">
        <v>294</v>
      </c>
      <c r="H160" t="str">
        <f>_xlfn.IFNA(VLOOKUP(G160,Tabelle10[[SID]:[Zahn]],3,FALSE),"")</f>
        <v>IV, 7971, Walter 1524</v>
      </c>
      <c r="I160" s="15" t="s">
        <v>762</v>
      </c>
      <c r="L160" s="9" t="s">
        <v>605</v>
      </c>
      <c r="Q160" s="21" t="str">
        <f t="shared" si="17"/>
        <v>Kittel, Johann Christian</v>
      </c>
      <c r="R160" s="21" t="str">
        <f t="shared" si="18"/>
        <v>Vierstimmige Choraele mit Vorspielen</v>
      </c>
      <c r="S160" s="21" t="str">
        <f t="shared" si="19"/>
        <v>Altona</v>
      </c>
      <c r="T160" s="21">
        <f t="shared" si="20"/>
        <v>1803</v>
      </c>
      <c r="U160" s="9">
        <v>201</v>
      </c>
    </row>
    <row r="161" spans="1:22" x14ac:dyDescent="0.25">
      <c r="A161" s="28" t="str">
        <f t="shared" si="14"/>
        <v>KI1803-153</v>
      </c>
      <c r="B161" s="26">
        <v>457001560</v>
      </c>
      <c r="C161" s="22" t="str">
        <f t="shared" si="15"/>
        <v>RISM</v>
      </c>
      <c r="D161" s="28" t="str">
        <f t="shared" si="16"/>
        <v>KI1803</v>
      </c>
      <c r="E161" s="9">
        <v>153</v>
      </c>
      <c r="G161" s="30" t="s">
        <v>297</v>
      </c>
      <c r="H161" t="str">
        <f>_xlfn.IFNA(VLOOKUP(G161,Tabelle10[[SID]:[Zahn]],3,FALSE),"")</f>
        <v>III, 4441a, Klug 1535</v>
      </c>
      <c r="I161" s="15" t="s">
        <v>763</v>
      </c>
      <c r="L161" s="9" t="s">
        <v>605</v>
      </c>
      <c r="Q161" s="21" t="str">
        <f t="shared" si="17"/>
        <v>Kittel, Johann Christian</v>
      </c>
      <c r="R161" s="21" t="str">
        <f t="shared" si="18"/>
        <v>Vierstimmige Choraele mit Vorspielen</v>
      </c>
      <c r="S161" s="21" t="str">
        <f t="shared" si="19"/>
        <v>Altona</v>
      </c>
      <c r="T161" s="21">
        <f t="shared" si="20"/>
        <v>1803</v>
      </c>
      <c r="U161" s="9">
        <v>202</v>
      </c>
      <c r="V161" s="9" t="s">
        <v>764</v>
      </c>
    </row>
    <row r="162" spans="1:22" x14ac:dyDescent="0.25">
      <c r="A162" s="28" t="str">
        <f t="shared" si="14"/>
        <v>KI1803-154</v>
      </c>
      <c r="B162" s="26">
        <v>457001561</v>
      </c>
      <c r="C162" s="22" t="str">
        <f t="shared" si="15"/>
        <v>RISM</v>
      </c>
      <c r="D162" s="28" t="str">
        <f t="shared" si="16"/>
        <v>KI1803</v>
      </c>
      <c r="E162" s="9">
        <v>154</v>
      </c>
      <c r="G162" s="30"/>
      <c r="H162" t="str">
        <f>_xlfn.IFNA(VLOOKUP(G162,Tabelle10[[SID]:[Zahn]],3,FALSE),"")</f>
        <v/>
      </c>
      <c r="I162" s="15" t="s">
        <v>765</v>
      </c>
      <c r="Q162" s="21" t="str">
        <f t="shared" si="17"/>
        <v>Kittel, Johann Christian</v>
      </c>
      <c r="R162" s="21" t="str">
        <f t="shared" si="18"/>
        <v>Vierstimmige Choraele mit Vorspielen</v>
      </c>
      <c r="S162" s="21" t="str">
        <f t="shared" si="19"/>
        <v>Altona</v>
      </c>
      <c r="T162" s="21">
        <f t="shared" si="20"/>
        <v>1803</v>
      </c>
      <c r="U162" s="9">
        <v>204</v>
      </c>
      <c r="V162" s="9" t="s">
        <v>81</v>
      </c>
    </row>
    <row r="163" spans="1:22" x14ac:dyDescent="0.25">
      <c r="A163" s="28" t="str">
        <f t="shared" si="14"/>
        <v>KI1803-155</v>
      </c>
      <c r="B163" s="26">
        <v>457001562</v>
      </c>
      <c r="C163" s="22" t="str">
        <f t="shared" si="15"/>
        <v>RISM</v>
      </c>
      <c r="D163" s="28" t="str">
        <f t="shared" si="16"/>
        <v>KI1803</v>
      </c>
      <c r="E163" s="9">
        <v>155</v>
      </c>
      <c r="G163" s="30"/>
      <c r="H163" t="str">
        <f>_xlfn.IFNA(VLOOKUP(G163,Tabelle10[[SID]:[Zahn]],3,FALSE),"")</f>
        <v/>
      </c>
      <c r="I163" s="15" t="s">
        <v>537</v>
      </c>
      <c r="Q163" s="21" t="str">
        <f t="shared" si="17"/>
        <v>Kittel, Johann Christian</v>
      </c>
      <c r="R163" s="21" t="str">
        <f t="shared" si="18"/>
        <v>Vierstimmige Choraele mit Vorspielen</v>
      </c>
      <c r="S163" s="21" t="str">
        <f t="shared" si="19"/>
        <v>Altona</v>
      </c>
      <c r="T163" s="21">
        <f t="shared" si="20"/>
        <v>1803</v>
      </c>
      <c r="U163" s="9">
        <v>205</v>
      </c>
    </row>
  </sheetData>
  <sheetProtection sheet="1" objects="1" scenarios="1" autoFilter="0"/>
  <conditionalFormatting sqref="G164:H1048576 G1:G163">
    <cfRule type="duplicateValues" dxfId="10" priority="1"/>
  </conditionalFormatting>
  <dataValidations count="17">
    <dataValidation allowBlank="1" showInputMessage="1" showErrorMessage="1" promptTitle="Title of the choral" prompt="Enter the title of the choral in its original writing" sqref="I2:I1048576" xr:uid="{00000000-0002-0000-0500-000000000000}"/>
    <dataValidation allowBlank="1" showInputMessage="1" showErrorMessage="1" promptTitle="Additional information" prompt="If the source offers additional information within the choral, enter here" sqref="J2:J1048576" xr:uid="{00000000-0002-0000-0500-000001000000}"/>
    <dataValidation allowBlank="1" showInputMessage="1" showErrorMessage="1" promptTitle="Notes" prompt="If necessery, enter informations about the transcription process" sqref="K2:K1048576" xr:uid="{00000000-0002-0000-0500-000002000000}"/>
    <dataValidation allowBlank="1" showInputMessage="1" showErrorMessage="1" promptTitle="Figured bass editor" prompt="Enter the name(s) of figured bass editor(s) for each choral" sqref="L2:L1048576" xr:uid="{00000000-0002-0000-0500-000003000000}"/>
    <dataValidation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3:D1048576" xr:uid="{00000000-0002-0000-0500-000004000000}"/>
    <dataValidation allowBlank="1" showInputMessage="1" showErrorMessage="1" errorTitle="Possible key" error="Please enter only the key. The mode can be added in the following column" promptTitle="Possible key" prompt="Enter possible key for each individual choral. The mode can be added in the following column" sqref="M2:M1048576 O2:O1048576" xr:uid="{00000000-0002-0000-0500-000005000000}"/>
    <dataValidation allowBlank="1" showInputMessage="1" showErrorMessage="1" promptTitle="Choral book" prompt="Enter full name of the choral book._x000a__x000a_Following cells will be filled automatically" sqref="R2:R1048576" xr:uid="{00000000-0002-0000-0500-000006000000}"/>
    <dataValidation allowBlank="1" showInputMessage="1" showErrorMessage="1" promptTitle="Place" prompt="Enter place of publication for each choral book. If not retraceable enter N.N._x000a__x000a_Following cells will be filled automatically" sqref="S2:S1048576" xr:uid="{00000000-0002-0000-0500-000007000000}"/>
    <dataValidation allowBlank="1" showInputMessage="1" showErrorMessage="1" promptTitle="Year" prompt="Enter year of publication for each choral book. If not retraceable enter N.N._x000a__x000a_Following cells will be filled automatically._x000a_" sqref="T2:T1048576" xr:uid="{00000000-0002-0000-0500-000008000000}"/>
    <dataValidation allowBlank="1" showInputMessage="1" showErrorMessage="1" promptTitle="Pages" prompt="Enter pages for each choral. " sqref="U2:U1048576" xr:uid="{00000000-0002-0000-0500-000009000000}"/>
    <dataValidation allowBlank="1" showInputMessage="1" showErrorMessage="1" promptTitle="Alternative Title" prompt="If there are alternative titles for a choral, enter one in each column" sqref="V2:Y1048576" xr:uid="{00000000-0002-0000-0500-00000A000000}"/>
    <dataValidation type="custom" allowBlank="1" showInputMessage="1" showErrorMessage="1" promptTitle="SID" prompt="If identified, enter SID following the schema: &quot;SID&quot; + number in three digits" sqref="G2:G3 G5:G1048576 H164:H1048576" xr:uid="{008300E2-0090-4EE5-82FE-006800720058}">
      <formula1>EXACT(LEFT(G2,3),"SID")</formula1>
    </dataValidation>
    <dataValidation type="whole" allowBlank="1" showInputMessage="1" showErrorMessage="1" errorTitle="Please enter only numbers" error="If one number lists more than one melody, add a new line for each version and sort them with letters entered in the following column" promptTitle="Choral Number" prompt="Enter number of each individual choral. If one number lists more than one melody, add a new line for each version and sort them with letters entered in the following column" sqref="E2:E1048576" xr:uid="{00F200FC-0076-4C35-BE0F-00E5004A0090}">
      <formula1>0</formula1>
      <formula2>9999</formula2>
    </dataValidation>
    <dataValidation type="custom" allowBlank="1" showInputMessage="1" showErrorMessage="1" errorTitle="Please only enter letters" error="This column only needs to be filled, in case there is more than one melody in a number. The versions should be sorted by small letters" promptTitle="Addition to Choral-Nr" prompt="If one number lists more than one melody, add a new line for each version and sort them with small letters entered in this column" sqref="F2:F1048576" xr:uid="{0059004A-0016-43D4-8873-00FA006D009B}">
      <formula1>AND(EXACT(F2,LOWER(F2)),LEN(F2)=1)</formula1>
    </dataValidation>
    <dataValidation type="custom" allowBlank="1" showInputMessage="1" showErrorMessage="1" errorTitle="Please follow schema for SID" error="Schema: &quot;SID&quot; + number in three digits" promptTitle="SID" prompt="If identified, enter SID following the schema: &quot;SID&quot; + number in three digits" sqref="G4" xr:uid="{006D00F9-0058-4814-AE34-001800E00008}">
      <formula1>EXACT(LEFT(G4,3),"SID")</formula1>
    </dataValidation>
    <dataValidation type="list" allowBlank="1" showInputMessage="1" showErrorMessage="1" errorTitle="Possible Mode" error="Please select mode from dropdown list" promptTitle="Possible Mode" prompt="Enter mode of the key identified in the previous column" sqref="N2:N1048576 P2:P1048576" xr:uid="{00820033-00B5-46F2-9A0E-00D2006200CA}">
      <formula1>"Major,Minor,Dorian,Phrygian,Lydian,Mixolydian,Aeolian,Locrian"</formula1>
    </dataValidation>
    <dataValidation type="custom"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2" xr:uid="{00290026-001E-498E-90C7-0022001800FF}">
      <formula1>AND(LEN(D2)&lt;8,LEN(D2)&gt;5,SUM(--ISNUMBER(FIND(MID(D2,ROW(INDIRECT("1:"&amp;"2")),1),"ABCDEFGHIJKLMNOPQRSTUVWXYZÄÖÜ")))=2,SUM(--ISNUMBER(FIND(MID(D2,ROW(INDIRECT("3:"&amp;"6")),1),"0123456789")))=4,--ISNUMBER(--MID(D2,7,1))=0)</formula1>
    </dataValidation>
  </dataValidations>
  <pageMargins left="0.7" right="0.7" top="0.78740157500000008" bottom="0.78740157500000008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03"/>
  <sheetViews>
    <sheetView workbookViewId="0">
      <selection activeCell="H28" sqref="H28"/>
    </sheetView>
  </sheetViews>
  <sheetFormatPr baseColWidth="10" defaultRowHeight="15" x14ac:dyDescent="0.25"/>
  <cols>
    <col min="1" max="1" width="12" bestFit="1" customWidth="1"/>
    <col min="2" max="2" width="10.140625" bestFit="1" customWidth="1"/>
    <col min="3" max="3" width="12.140625" bestFit="1" customWidth="1"/>
    <col min="4" max="4" width="10.28515625" bestFit="1" customWidth="1"/>
    <col min="5" max="5" width="11.85546875" style="9" bestFit="1" customWidth="1"/>
    <col min="6" max="6" width="4" style="9" bestFit="1" customWidth="1"/>
    <col min="7" max="7" width="8.7109375" style="9" bestFit="1" customWidth="1"/>
    <col min="8" max="8" width="35.7109375" style="9" bestFit="1" customWidth="1"/>
    <col min="9" max="9" width="42.42578125" style="9" bestFit="1" customWidth="1"/>
    <col min="10" max="10" width="145.7109375" style="9" bestFit="1" customWidth="1"/>
    <col min="11" max="11" width="8.5703125" style="9" bestFit="1" customWidth="1"/>
    <col min="12" max="12" width="31.140625" style="9" bestFit="1" customWidth="1"/>
    <col min="13" max="16" width="9.5703125" style="9" bestFit="1" customWidth="1"/>
    <col min="17" max="17" width="21" bestFit="1" customWidth="1"/>
    <col min="18" max="18" width="22.5703125" bestFit="1" customWidth="1"/>
    <col min="19" max="19" width="8" bestFit="1" customWidth="1"/>
    <col min="20" max="20" width="7.28515625" bestFit="1" customWidth="1"/>
    <col min="21" max="21" width="9.85546875" style="9" bestFit="1" customWidth="1"/>
    <col min="22" max="22" width="69.140625" style="9" bestFit="1" customWidth="1"/>
    <col min="23" max="25" width="18.85546875" style="9" bestFit="1" customWidth="1"/>
  </cols>
  <sheetData>
    <row r="1" spans="1:25" s="10" customFormat="1" x14ac:dyDescent="0.25">
      <c r="A1" s="10" t="s">
        <v>4</v>
      </c>
      <c r="B1" s="10" t="s">
        <v>339</v>
      </c>
      <c r="C1" s="10" t="s">
        <v>340</v>
      </c>
      <c r="D1" s="10" t="s">
        <v>341</v>
      </c>
      <c r="E1" s="10" t="s">
        <v>342</v>
      </c>
      <c r="F1" s="10" t="s">
        <v>343</v>
      </c>
      <c r="G1" s="10" t="s">
        <v>5</v>
      </c>
      <c r="H1" s="10" t="s">
        <v>344</v>
      </c>
      <c r="I1" s="2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345</v>
      </c>
      <c r="X1" s="10" t="s">
        <v>346</v>
      </c>
      <c r="Y1" s="10" t="s">
        <v>347</v>
      </c>
    </row>
    <row r="2" spans="1:25" x14ac:dyDescent="0.25">
      <c r="A2" s="28" t="str">
        <f t="shared" ref="A2:A65" si="0">D2&amp;"-"&amp;IF(E2&lt;10,"00",IF(E2&gt;99,"","0"))&amp;E2&amp;F2</f>
        <v>RE1755-001</v>
      </c>
      <c r="B2">
        <v>457001563</v>
      </c>
      <c r="C2" s="22" t="str">
        <f t="shared" ref="C2:C65" si="1">HYPERLINK("https://opac.rism.info/search?id="&amp;B2&amp;"&amp;View=rism", "RISM")</f>
        <v>RISM</v>
      </c>
      <c r="D2" s="30" t="s">
        <v>2</v>
      </c>
      <c r="E2" s="9">
        <v>1</v>
      </c>
      <c r="G2" s="30" t="s">
        <v>281</v>
      </c>
      <c r="H2" t="str">
        <f>_xlfn.IFNA(VLOOKUP(G2,Tabelle10[[SID]:[Zahn]],3,FALSE),"")</f>
        <v>II, 2778, G. Neumark 1657</v>
      </c>
      <c r="I2" s="15" t="s">
        <v>766</v>
      </c>
      <c r="L2" s="9" t="s">
        <v>605</v>
      </c>
      <c r="Q2" s="9" t="s">
        <v>767</v>
      </c>
      <c r="R2" s="9" t="s">
        <v>768</v>
      </c>
      <c r="S2" s="9" t="s">
        <v>608</v>
      </c>
      <c r="T2" s="9">
        <v>1755</v>
      </c>
      <c r="U2" s="9">
        <v>1</v>
      </c>
      <c r="V2" s="9" t="s">
        <v>282</v>
      </c>
    </row>
    <row r="3" spans="1:25" x14ac:dyDescent="0.25">
      <c r="A3" s="28" t="str">
        <f t="shared" si="0"/>
        <v>RE1755-002</v>
      </c>
      <c r="B3">
        <v>457001564</v>
      </c>
      <c r="C3" s="22" t="str">
        <f t="shared" si="1"/>
        <v>RISM</v>
      </c>
      <c r="D3" s="21" t="str">
        <f t="shared" ref="D3:D66" si="2">$D$2</f>
        <v>RE1755</v>
      </c>
      <c r="E3" s="9">
        <v>2</v>
      </c>
      <c r="G3" s="30"/>
      <c r="H3" t="str">
        <f>_xlfn.IFNA(VLOOKUP(G3,Tabelle10[[SID]:[Zahn]],3,FALSE),"")</f>
        <v/>
      </c>
      <c r="I3" s="15" t="s">
        <v>769</v>
      </c>
      <c r="Q3" s="21" t="str">
        <f t="shared" ref="Q3:Q66" si="3">$Q$2</f>
        <v>Rein, Johann Balthasar</v>
      </c>
      <c r="R3" s="21" t="str">
        <f t="shared" ref="R3:R66" si="4">$R$2</f>
        <v>Vierstimmig Choralbuch</v>
      </c>
      <c r="S3" s="21" t="str">
        <f t="shared" ref="S3:S66" si="5">$S$2</f>
        <v>Altona</v>
      </c>
      <c r="T3" s="21">
        <f t="shared" ref="T3:T66" si="6">$T$2</f>
        <v>1755</v>
      </c>
      <c r="U3" s="9">
        <v>1</v>
      </c>
    </row>
    <row r="4" spans="1:25" x14ac:dyDescent="0.25">
      <c r="A4" s="28" t="str">
        <f t="shared" si="0"/>
        <v>RE1755-003</v>
      </c>
      <c r="B4">
        <v>457001565</v>
      </c>
      <c r="C4" s="22" t="str">
        <f t="shared" si="1"/>
        <v>RISM</v>
      </c>
      <c r="D4" s="21" t="str">
        <f t="shared" si="2"/>
        <v>RE1755</v>
      </c>
      <c r="E4" s="9">
        <v>3</v>
      </c>
      <c r="G4" s="30"/>
      <c r="H4" t="str">
        <f>_xlfn.IFNA(VLOOKUP(G4,Tabelle10[[SID]:[Zahn]],3,FALSE),"")</f>
        <v/>
      </c>
      <c r="I4" s="15" t="s">
        <v>770</v>
      </c>
      <c r="Q4" s="21" t="str">
        <f t="shared" si="3"/>
        <v>Rein, Johann Balthasar</v>
      </c>
      <c r="R4" s="21" t="str">
        <f t="shared" si="4"/>
        <v>Vierstimmig Choralbuch</v>
      </c>
      <c r="S4" s="21" t="str">
        <f t="shared" si="5"/>
        <v>Altona</v>
      </c>
      <c r="T4" s="21">
        <f t="shared" si="6"/>
        <v>1755</v>
      </c>
      <c r="U4" s="9">
        <v>2</v>
      </c>
      <c r="V4" s="9" t="s">
        <v>631</v>
      </c>
    </row>
    <row r="5" spans="1:25" x14ac:dyDescent="0.25">
      <c r="A5" s="28" t="str">
        <f t="shared" si="0"/>
        <v>RE1755-004</v>
      </c>
      <c r="B5">
        <v>457001566</v>
      </c>
      <c r="C5" s="22" t="str">
        <f t="shared" si="1"/>
        <v>RISM</v>
      </c>
      <c r="D5" s="21" t="str">
        <f t="shared" si="2"/>
        <v>RE1755</v>
      </c>
      <c r="E5" s="9">
        <v>4</v>
      </c>
      <c r="G5" s="30" t="s">
        <v>175</v>
      </c>
      <c r="H5" t="str">
        <f>_xlfn.IFNA(VLOOKUP(G5,Tabelle10[[SID]:[Zahn]],3,FALSE),"")</f>
        <v>II, 2496c, Nürnberg 1535</v>
      </c>
      <c r="I5" s="15" t="s">
        <v>771</v>
      </c>
      <c r="L5" s="9" t="s">
        <v>605</v>
      </c>
      <c r="Q5" s="21" t="str">
        <f t="shared" si="3"/>
        <v>Rein, Johann Balthasar</v>
      </c>
      <c r="R5" s="21" t="str">
        <f t="shared" si="4"/>
        <v>Vierstimmig Choralbuch</v>
      </c>
      <c r="S5" s="21" t="str">
        <f t="shared" si="5"/>
        <v>Altona</v>
      </c>
      <c r="T5" s="21">
        <f t="shared" si="6"/>
        <v>1755</v>
      </c>
      <c r="U5" s="9">
        <v>2</v>
      </c>
      <c r="V5" s="9" t="s">
        <v>772</v>
      </c>
    </row>
    <row r="6" spans="1:25" x14ac:dyDescent="0.25">
      <c r="A6" s="28" t="str">
        <f t="shared" si="0"/>
        <v>RE1755-005</v>
      </c>
      <c r="B6">
        <v>457001567</v>
      </c>
      <c r="C6" s="22" t="str">
        <f t="shared" si="1"/>
        <v>RISM</v>
      </c>
      <c r="D6" s="21" t="str">
        <f t="shared" si="2"/>
        <v>RE1755</v>
      </c>
      <c r="E6" s="9">
        <v>5</v>
      </c>
      <c r="G6" s="30" t="s">
        <v>334</v>
      </c>
      <c r="H6" t="str">
        <f>_xlfn.IFNA(VLOOKUP(G6,Tabelle10[[SID]:[Zahn]],3,FALSE),"")</f>
        <v>IV, 6804, Frankfurt 1662</v>
      </c>
      <c r="I6" s="15" t="s">
        <v>773</v>
      </c>
      <c r="L6" s="9" t="s">
        <v>605</v>
      </c>
      <c r="Q6" s="21" t="str">
        <f t="shared" si="3"/>
        <v>Rein, Johann Balthasar</v>
      </c>
      <c r="R6" s="21" t="str">
        <f t="shared" si="4"/>
        <v>Vierstimmig Choralbuch</v>
      </c>
      <c r="S6" s="21" t="str">
        <f t="shared" si="5"/>
        <v>Altona</v>
      </c>
      <c r="T6" s="21">
        <f t="shared" si="6"/>
        <v>1755</v>
      </c>
      <c r="U6" s="9">
        <v>3</v>
      </c>
      <c r="V6" s="9" t="s">
        <v>774</v>
      </c>
    </row>
    <row r="7" spans="1:25" x14ac:dyDescent="0.25">
      <c r="A7" s="28" t="str">
        <f t="shared" si="0"/>
        <v>RE1755-006</v>
      </c>
      <c r="B7">
        <v>457001568</v>
      </c>
      <c r="C7" s="22" t="str">
        <f t="shared" si="1"/>
        <v>RISM</v>
      </c>
      <c r="D7" s="21" t="str">
        <f t="shared" si="2"/>
        <v>RE1755</v>
      </c>
      <c r="E7" s="9">
        <v>6</v>
      </c>
      <c r="G7" s="30" t="s">
        <v>248</v>
      </c>
      <c r="H7" t="str">
        <f>_xlfn.IFNA(VLOOKUP(G7,Tabelle10[[SID]:[Zahn]],3,FALSE),"")</f>
        <v>II, 2561, Leipzig 1539</v>
      </c>
      <c r="I7" s="15" t="s">
        <v>775</v>
      </c>
      <c r="L7" s="9" t="s">
        <v>605</v>
      </c>
      <c r="Q7" s="21" t="str">
        <f t="shared" si="3"/>
        <v>Rein, Johann Balthasar</v>
      </c>
      <c r="R7" s="21" t="str">
        <f t="shared" si="4"/>
        <v>Vierstimmig Choralbuch</v>
      </c>
      <c r="S7" s="21" t="str">
        <f t="shared" si="5"/>
        <v>Altona</v>
      </c>
      <c r="T7" s="21">
        <f t="shared" si="6"/>
        <v>1755</v>
      </c>
      <c r="U7" s="9">
        <v>3</v>
      </c>
      <c r="V7" s="9" t="s">
        <v>249</v>
      </c>
    </row>
    <row r="8" spans="1:25" x14ac:dyDescent="0.25">
      <c r="A8" s="28" t="str">
        <f t="shared" si="0"/>
        <v>RE1755-007</v>
      </c>
      <c r="B8">
        <v>457001569</v>
      </c>
      <c r="C8" s="22" t="str">
        <f t="shared" si="1"/>
        <v>RISM</v>
      </c>
      <c r="D8" s="21" t="str">
        <f t="shared" si="2"/>
        <v>RE1755</v>
      </c>
      <c r="E8" s="9">
        <v>7</v>
      </c>
      <c r="G8" s="30" t="s">
        <v>148</v>
      </c>
      <c r="H8" t="str">
        <f>_xlfn.IFNA(VLOOKUP(G8,Tabelle10[[SID]:[Zahn]],3,FALSE),"")</f>
        <v>III, 4489, Scheidt 1650</v>
      </c>
      <c r="I8" s="15" t="s">
        <v>776</v>
      </c>
      <c r="L8" s="9" t="s">
        <v>605</v>
      </c>
      <c r="Q8" s="21" t="str">
        <f t="shared" si="3"/>
        <v>Rein, Johann Balthasar</v>
      </c>
      <c r="R8" s="21" t="str">
        <f t="shared" si="4"/>
        <v>Vierstimmig Choralbuch</v>
      </c>
      <c r="S8" s="21" t="str">
        <f t="shared" si="5"/>
        <v>Altona</v>
      </c>
      <c r="T8" s="21">
        <f t="shared" si="6"/>
        <v>1755</v>
      </c>
      <c r="U8" s="9">
        <v>4</v>
      </c>
      <c r="V8" s="9" t="s">
        <v>149</v>
      </c>
    </row>
    <row r="9" spans="1:25" x14ac:dyDescent="0.25">
      <c r="A9" s="28" t="str">
        <f t="shared" si="0"/>
        <v>RE1755-008</v>
      </c>
      <c r="B9">
        <v>457001570</v>
      </c>
      <c r="C9" s="22" t="str">
        <f t="shared" si="1"/>
        <v>RISM</v>
      </c>
      <c r="D9" s="21" t="str">
        <f t="shared" si="2"/>
        <v>RE1755</v>
      </c>
      <c r="E9" s="9">
        <v>8</v>
      </c>
      <c r="G9" s="30" t="s">
        <v>331</v>
      </c>
      <c r="H9" t="str">
        <f>_xlfn.IFNA(VLOOKUP(G9,Tabelle10[[SID]:[Zahn]],3,FALSE),"")</f>
        <v>V, 8451, Straßburg 1526</v>
      </c>
      <c r="I9" s="15" t="s">
        <v>777</v>
      </c>
      <c r="L9" s="9" t="s">
        <v>605</v>
      </c>
      <c r="Q9" s="21" t="str">
        <f t="shared" si="3"/>
        <v>Rein, Johann Balthasar</v>
      </c>
      <c r="R9" s="21" t="str">
        <f t="shared" si="4"/>
        <v>Vierstimmig Choralbuch</v>
      </c>
      <c r="S9" s="21" t="str">
        <f t="shared" si="5"/>
        <v>Altona</v>
      </c>
      <c r="T9" s="21">
        <f t="shared" si="6"/>
        <v>1755</v>
      </c>
      <c r="U9" s="9">
        <v>4</v>
      </c>
      <c r="V9" s="9" t="s">
        <v>778</v>
      </c>
    </row>
    <row r="10" spans="1:25" x14ac:dyDescent="0.25">
      <c r="A10" s="28" t="str">
        <f t="shared" si="0"/>
        <v>RE1755-009</v>
      </c>
      <c r="B10">
        <v>457001571</v>
      </c>
      <c r="C10" s="22" t="str">
        <f t="shared" si="1"/>
        <v>RISM</v>
      </c>
      <c r="D10" s="21" t="str">
        <f t="shared" si="2"/>
        <v>RE1755</v>
      </c>
      <c r="E10" s="9">
        <v>9</v>
      </c>
      <c r="G10" s="30" t="s">
        <v>145</v>
      </c>
      <c r="H10" t="str">
        <f>_xlfn.IFNA(VLOOKUP(G10,Tabelle10[[SID]:[Zahn]],3,FALSE),"")</f>
        <v>I, 533b, Dresden 1656</v>
      </c>
      <c r="I10" s="15" t="s">
        <v>779</v>
      </c>
      <c r="L10" s="9" t="s">
        <v>605</v>
      </c>
      <c r="Q10" s="21" t="str">
        <f t="shared" si="3"/>
        <v>Rein, Johann Balthasar</v>
      </c>
      <c r="R10" s="21" t="str">
        <f t="shared" si="4"/>
        <v>Vierstimmig Choralbuch</v>
      </c>
      <c r="S10" s="21" t="str">
        <f t="shared" si="5"/>
        <v>Altona</v>
      </c>
      <c r="T10" s="21">
        <f t="shared" si="6"/>
        <v>1755</v>
      </c>
      <c r="U10" s="9">
        <v>5</v>
      </c>
      <c r="V10" s="9" t="s">
        <v>439</v>
      </c>
    </row>
    <row r="11" spans="1:25" x14ac:dyDescent="0.25">
      <c r="A11" s="28" t="str">
        <f t="shared" si="0"/>
        <v>RE1755-010</v>
      </c>
      <c r="B11">
        <v>457001572</v>
      </c>
      <c r="C11" s="22" t="str">
        <f t="shared" si="1"/>
        <v>RISM</v>
      </c>
      <c r="D11" s="21" t="str">
        <f t="shared" si="2"/>
        <v>RE1755</v>
      </c>
      <c r="E11" s="9">
        <v>10</v>
      </c>
      <c r="G11" s="30" t="s">
        <v>68</v>
      </c>
      <c r="H11" t="str">
        <f>_xlfn.IFNA(VLOOKUP(G11,Tabelle10[[SID]:[Zahn]],3,FALSE),"")</f>
        <v>IV, 7012a, Walter 1524</v>
      </c>
      <c r="I11" s="15" t="s">
        <v>780</v>
      </c>
      <c r="L11" s="9" t="s">
        <v>605</v>
      </c>
      <c r="Q11" s="21" t="str">
        <f t="shared" si="3"/>
        <v>Rein, Johann Balthasar</v>
      </c>
      <c r="R11" s="21" t="str">
        <f t="shared" si="4"/>
        <v>Vierstimmig Choralbuch</v>
      </c>
      <c r="S11" s="21" t="str">
        <f t="shared" si="5"/>
        <v>Altona</v>
      </c>
      <c r="T11" s="21">
        <f t="shared" si="6"/>
        <v>1755</v>
      </c>
      <c r="U11" s="9">
        <v>5</v>
      </c>
      <c r="V11" s="9" t="s">
        <v>69</v>
      </c>
    </row>
    <row r="12" spans="1:25" x14ac:dyDescent="0.25">
      <c r="A12" s="28" t="str">
        <f t="shared" si="0"/>
        <v>RE1755-011</v>
      </c>
      <c r="B12">
        <v>457001573</v>
      </c>
      <c r="C12" s="22" t="str">
        <f t="shared" si="1"/>
        <v>RISM</v>
      </c>
      <c r="D12" s="21" t="str">
        <f t="shared" si="2"/>
        <v>RE1755</v>
      </c>
      <c r="E12" s="9">
        <v>11</v>
      </c>
      <c r="G12" s="30" t="s">
        <v>36</v>
      </c>
      <c r="H12" t="str">
        <f>_xlfn.IFNA(VLOOKUP(G12,Tabelle10[[SID]:[Zahn]],3,FALSE),"")</f>
        <v>II, 2051, Ch. Peter 1655</v>
      </c>
      <c r="I12" s="15" t="s">
        <v>781</v>
      </c>
      <c r="L12" s="9" t="s">
        <v>605</v>
      </c>
      <c r="Q12" s="21" t="str">
        <f t="shared" si="3"/>
        <v>Rein, Johann Balthasar</v>
      </c>
      <c r="R12" s="21" t="str">
        <f t="shared" si="4"/>
        <v>Vierstimmig Choralbuch</v>
      </c>
      <c r="S12" s="21" t="str">
        <f t="shared" si="5"/>
        <v>Altona</v>
      </c>
      <c r="T12" s="21">
        <f t="shared" si="6"/>
        <v>1755</v>
      </c>
      <c r="U12" s="9">
        <v>5</v>
      </c>
      <c r="V12" s="9" t="s">
        <v>37</v>
      </c>
    </row>
    <row r="13" spans="1:25" x14ac:dyDescent="0.25">
      <c r="A13" s="28" t="str">
        <f t="shared" si="0"/>
        <v>RE1755-012</v>
      </c>
      <c r="B13">
        <v>457001574</v>
      </c>
      <c r="C13" s="22" t="str">
        <f t="shared" si="1"/>
        <v>RISM</v>
      </c>
      <c r="D13" s="21" t="str">
        <f t="shared" si="2"/>
        <v>RE1755</v>
      </c>
      <c r="E13" s="9">
        <v>12</v>
      </c>
      <c r="G13" s="30" t="s">
        <v>39</v>
      </c>
      <c r="H13" t="str">
        <f>_xlfn.IFNA(VLOOKUP(G13,Tabelle10[[SID]:[Zahn]],3,FALSE),"")</f>
        <v>III, 4431, Erf. Enchiridion 1524</v>
      </c>
      <c r="I13" s="15" t="s">
        <v>782</v>
      </c>
      <c r="L13" s="9" t="s">
        <v>605</v>
      </c>
      <c r="Q13" s="21" t="str">
        <f t="shared" si="3"/>
        <v>Rein, Johann Balthasar</v>
      </c>
      <c r="R13" s="21" t="str">
        <f t="shared" si="4"/>
        <v>Vierstimmig Choralbuch</v>
      </c>
      <c r="S13" s="21" t="str">
        <f t="shared" si="5"/>
        <v>Altona</v>
      </c>
      <c r="T13" s="21">
        <f t="shared" si="6"/>
        <v>1755</v>
      </c>
      <c r="U13" s="9">
        <v>6</v>
      </c>
      <c r="V13" s="9" t="s">
        <v>359</v>
      </c>
    </row>
    <row r="14" spans="1:25" x14ac:dyDescent="0.25">
      <c r="A14" s="28" t="str">
        <f t="shared" si="0"/>
        <v>RE1755-013</v>
      </c>
      <c r="B14">
        <v>457001575</v>
      </c>
      <c r="C14" s="22" t="str">
        <f t="shared" si="1"/>
        <v>RISM</v>
      </c>
      <c r="D14" s="21" t="str">
        <f t="shared" si="2"/>
        <v>RE1755</v>
      </c>
      <c r="E14" s="9">
        <v>13</v>
      </c>
      <c r="G14" s="30" t="s">
        <v>71</v>
      </c>
      <c r="H14" t="str">
        <f>_xlfn.IFNA(VLOOKUP(G14,Tabelle10[[SID]:[Zahn]],3,FALSE),"")</f>
        <v>IV, 7246, Walter 1524</v>
      </c>
      <c r="I14" s="15" t="s">
        <v>783</v>
      </c>
      <c r="L14" s="9" t="s">
        <v>605</v>
      </c>
      <c r="Q14" s="21" t="str">
        <f t="shared" si="3"/>
        <v>Rein, Johann Balthasar</v>
      </c>
      <c r="R14" s="21" t="str">
        <f t="shared" si="4"/>
        <v>Vierstimmig Choralbuch</v>
      </c>
      <c r="S14" s="21" t="str">
        <f t="shared" si="5"/>
        <v>Altona</v>
      </c>
      <c r="T14" s="21">
        <f t="shared" si="6"/>
        <v>1755</v>
      </c>
      <c r="U14" s="9">
        <v>6</v>
      </c>
      <c r="V14" s="9" t="s">
        <v>384</v>
      </c>
    </row>
    <row r="15" spans="1:25" x14ac:dyDescent="0.25">
      <c r="A15" s="28" t="str">
        <f t="shared" si="0"/>
        <v>RE1755-014</v>
      </c>
      <c r="B15">
        <v>457001576</v>
      </c>
      <c r="C15" s="22" t="str">
        <f t="shared" si="1"/>
        <v>RISM</v>
      </c>
      <c r="D15" s="21" t="str">
        <f t="shared" si="2"/>
        <v>RE1755</v>
      </c>
      <c r="E15" s="9">
        <v>14</v>
      </c>
      <c r="G15" s="30" t="s">
        <v>100</v>
      </c>
      <c r="H15" t="str">
        <f>_xlfn.IFNA(VLOOKUP(G15,Tabelle10[[SID]:[Zahn]],3,FALSE),"")</f>
        <v>III, 5851, Walter 1524</v>
      </c>
      <c r="I15" s="15" t="s">
        <v>784</v>
      </c>
      <c r="L15" s="9" t="s">
        <v>605</v>
      </c>
      <c r="Q15" s="21" t="str">
        <f t="shared" si="3"/>
        <v>Rein, Johann Balthasar</v>
      </c>
      <c r="R15" s="21" t="str">
        <f t="shared" si="4"/>
        <v>Vierstimmig Choralbuch</v>
      </c>
      <c r="S15" s="21" t="str">
        <f t="shared" si="5"/>
        <v>Altona</v>
      </c>
      <c r="T15" s="21">
        <f t="shared" si="6"/>
        <v>1755</v>
      </c>
      <c r="U15" s="9">
        <v>7</v>
      </c>
      <c r="V15" s="9" t="s">
        <v>574</v>
      </c>
    </row>
    <row r="16" spans="1:25" x14ac:dyDescent="0.25">
      <c r="A16" s="28" t="str">
        <f t="shared" si="0"/>
        <v>RE1755-015</v>
      </c>
      <c r="B16">
        <v>457001577</v>
      </c>
      <c r="C16" s="22" t="str">
        <f t="shared" si="1"/>
        <v>RISM</v>
      </c>
      <c r="D16" s="21" t="str">
        <f t="shared" si="2"/>
        <v>RE1755</v>
      </c>
      <c r="E16" s="9">
        <v>15</v>
      </c>
      <c r="G16" s="30" t="s">
        <v>297</v>
      </c>
      <c r="H16" t="str">
        <f>_xlfn.IFNA(VLOOKUP(G16,Tabelle10[[SID]:[Zahn]],3,FALSE),"")</f>
        <v>III, 4441a, Klug 1535</v>
      </c>
      <c r="I16" s="15" t="s">
        <v>785</v>
      </c>
      <c r="L16" s="9" t="s">
        <v>605</v>
      </c>
      <c r="Q16" s="21" t="str">
        <f t="shared" si="3"/>
        <v>Rein, Johann Balthasar</v>
      </c>
      <c r="R16" s="21" t="str">
        <f t="shared" si="4"/>
        <v>Vierstimmig Choralbuch</v>
      </c>
      <c r="S16" s="21" t="str">
        <f t="shared" si="5"/>
        <v>Altona</v>
      </c>
      <c r="T16" s="21">
        <f t="shared" si="6"/>
        <v>1755</v>
      </c>
      <c r="U16" s="9">
        <v>7</v>
      </c>
      <c r="V16" s="9" t="s">
        <v>298</v>
      </c>
    </row>
    <row r="17" spans="1:22" x14ac:dyDescent="0.25">
      <c r="A17" s="28" t="str">
        <f t="shared" si="0"/>
        <v>RE1755-016</v>
      </c>
      <c r="B17">
        <v>457001578</v>
      </c>
      <c r="C17" s="22" t="str">
        <f t="shared" si="1"/>
        <v>RISM</v>
      </c>
      <c r="D17" s="21" t="str">
        <f t="shared" si="2"/>
        <v>RE1755</v>
      </c>
      <c r="E17" s="9">
        <v>16</v>
      </c>
      <c r="G17" s="30" t="s">
        <v>124</v>
      </c>
      <c r="H17" t="str">
        <f>_xlfn.IFNA(VLOOKUP(G17,Tabelle10[[SID]:[Zahn]],3,FALSE),"")</f>
        <v>IV, 6543, Görlitz 1613</v>
      </c>
      <c r="I17" s="15" t="s">
        <v>786</v>
      </c>
      <c r="L17" s="9" t="s">
        <v>605</v>
      </c>
      <c r="Q17" s="21" t="str">
        <f t="shared" si="3"/>
        <v>Rein, Johann Balthasar</v>
      </c>
      <c r="R17" s="21" t="str">
        <f t="shared" si="4"/>
        <v>Vierstimmig Choralbuch</v>
      </c>
      <c r="S17" s="21" t="str">
        <f t="shared" si="5"/>
        <v>Altona</v>
      </c>
      <c r="T17" s="21">
        <f t="shared" si="6"/>
        <v>1755</v>
      </c>
      <c r="U17" s="9">
        <v>8</v>
      </c>
      <c r="V17" s="9" t="s">
        <v>125</v>
      </c>
    </row>
    <row r="18" spans="1:22" x14ac:dyDescent="0.25">
      <c r="A18" s="28" t="str">
        <f t="shared" si="0"/>
        <v>RE1755-017</v>
      </c>
      <c r="B18">
        <v>457001579</v>
      </c>
      <c r="C18" s="22" t="str">
        <f t="shared" si="1"/>
        <v>RISM</v>
      </c>
      <c r="D18" s="21" t="str">
        <f t="shared" si="2"/>
        <v>RE1755</v>
      </c>
      <c r="E18" s="9">
        <v>17</v>
      </c>
      <c r="G18" s="30" t="s">
        <v>272</v>
      </c>
      <c r="H18" t="str">
        <f>_xlfn.IFNA(VLOOKUP(G18,Tabelle10[[SID]:[Zahn]],3,FALSE),"")</f>
        <v>IV, 7568, 1572</v>
      </c>
      <c r="I18" s="15" t="s">
        <v>787</v>
      </c>
      <c r="L18" s="9" t="s">
        <v>605</v>
      </c>
      <c r="Q18" s="21" t="str">
        <f t="shared" si="3"/>
        <v>Rein, Johann Balthasar</v>
      </c>
      <c r="R18" s="21" t="str">
        <f t="shared" si="4"/>
        <v>Vierstimmig Choralbuch</v>
      </c>
      <c r="S18" s="21" t="str">
        <f t="shared" si="5"/>
        <v>Altona</v>
      </c>
      <c r="T18" s="21">
        <f t="shared" si="6"/>
        <v>1755</v>
      </c>
      <c r="U18" s="9">
        <v>8</v>
      </c>
      <c r="V18" s="9" t="s">
        <v>273</v>
      </c>
    </row>
    <row r="19" spans="1:22" x14ac:dyDescent="0.25">
      <c r="A19" s="28" t="str">
        <f t="shared" si="0"/>
        <v>RE1755-018</v>
      </c>
      <c r="B19">
        <v>457001580</v>
      </c>
      <c r="C19" s="22" t="str">
        <f t="shared" si="1"/>
        <v>RISM</v>
      </c>
      <c r="D19" s="21" t="str">
        <f t="shared" si="2"/>
        <v>RE1755</v>
      </c>
      <c r="E19" s="9">
        <v>18</v>
      </c>
      <c r="G19" s="30"/>
      <c r="H19" t="str">
        <f>_xlfn.IFNA(VLOOKUP(G19,Tabelle10[[SID]:[Zahn]],3,FALSE),"")</f>
        <v/>
      </c>
      <c r="I19" s="15" t="s">
        <v>788</v>
      </c>
      <c r="Q19" s="21" t="str">
        <f t="shared" si="3"/>
        <v>Rein, Johann Balthasar</v>
      </c>
      <c r="R19" s="21" t="str">
        <f t="shared" si="4"/>
        <v>Vierstimmig Choralbuch</v>
      </c>
      <c r="S19" s="21" t="str">
        <f t="shared" si="5"/>
        <v>Altona</v>
      </c>
      <c r="T19" s="21">
        <f t="shared" si="6"/>
        <v>1755</v>
      </c>
      <c r="U19" s="9">
        <v>9</v>
      </c>
    </row>
    <row r="20" spans="1:22" x14ac:dyDescent="0.25">
      <c r="A20" s="28" t="str">
        <f t="shared" si="0"/>
        <v>RE1755-019</v>
      </c>
      <c r="B20">
        <v>457001581</v>
      </c>
      <c r="C20" s="22" t="str">
        <f t="shared" si="1"/>
        <v>RISM</v>
      </c>
      <c r="D20" s="21" t="str">
        <f t="shared" si="2"/>
        <v>RE1755</v>
      </c>
      <c r="E20" s="9">
        <v>19</v>
      </c>
      <c r="G20" s="30" t="s">
        <v>220</v>
      </c>
      <c r="H20" t="str">
        <f>_xlfn.IFNA(VLOOKUP(G20,Tabelle10[[SID]:[Zahn]],3,FALSE),"")</f>
        <v>III, 5138, Hannover 1646, Hamburg 1690</v>
      </c>
      <c r="I20" s="15" t="s">
        <v>789</v>
      </c>
      <c r="L20" s="9" t="s">
        <v>605</v>
      </c>
      <c r="Q20" s="21" t="str">
        <f t="shared" si="3"/>
        <v>Rein, Johann Balthasar</v>
      </c>
      <c r="R20" s="21" t="str">
        <f t="shared" si="4"/>
        <v>Vierstimmig Choralbuch</v>
      </c>
      <c r="S20" s="21" t="str">
        <f t="shared" si="5"/>
        <v>Altona</v>
      </c>
      <c r="T20" s="21">
        <f t="shared" si="6"/>
        <v>1755</v>
      </c>
      <c r="U20" s="9">
        <v>9</v>
      </c>
    </row>
    <row r="21" spans="1:22" x14ac:dyDescent="0.25">
      <c r="A21" s="28" t="str">
        <f t="shared" si="0"/>
        <v>RE1755-020</v>
      </c>
      <c r="B21">
        <v>457001582</v>
      </c>
      <c r="C21" s="22" t="str">
        <f t="shared" si="1"/>
        <v>RISM</v>
      </c>
      <c r="D21" s="21" t="str">
        <f t="shared" si="2"/>
        <v>RE1755</v>
      </c>
      <c r="E21" s="9">
        <v>20</v>
      </c>
      <c r="G21" s="30" t="s">
        <v>303</v>
      </c>
      <c r="H21" t="str">
        <f>_xlfn.IFNA(VLOOKUP(G21,Tabelle10[[SID]:[Zahn]],3,FALSE),"")</f>
        <v>?</v>
      </c>
      <c r="I21" s="15" t="s">
        <v>790</v>
      </c>
      <c r="L21" s="9" t="s">
        <v>605</v>
      </c>
      <c r="Q21" s="21" t="str">
        <f t="shared" si="3"/>
        <v>Rein, Johann Balthasar</v>
      </c>
      <c r="R21" s="21" t="str">
        <f t="shared" si="4"/>
        <v>Vierstimmig Choralbuch</v>
      </c>
      <c r="S21" s="21" t="str">
        <f t="shared" si="5"/>
        <v>Altona</v>
      </c>
      <c r="T21" s="21">
        <f t="shared" si="6"/>
        <v>1755</v>
      </c>
      <c r="U21" s="9">
        <v>10</v>
      </c>
      <c r="V21" s="9" t="s">
        <v>636</v>
      </c>
    </row>
    <row r="22" spans="1:22" x14ac:dyDescent="0.25">
      <c r="A22" s="28" t="str">
        <f t="shared" si="0"/>
        <v>RE1755-021</v>
      </c>
      <c r="B22">
        <v>457001583</v>
      </c>
      <c r="C22" s="22" t="str">
        <f t="shared" si="1"/>
        <v>RISM</v>
      </c>
      <c r="D22" s="21" t="str">
        <f t="shared" si="2"/>
        <v>RE1755</v>
      </c>
      <c r="E22" s="9">
        <v>21</v>
      </c>
      <c r="G22" s="30"/>
      <c r="H22" t="str">
        <f>_xlfn.IFNA(VLOOKUP(G22,Tabelle10[[SID]:[Zahn]],3,FALSE),"")</f>
        <v/>
      </c>
      <c r="I22" s="15" t="s">
        <v>791</v>
      </c>
      <c r="Q22" s="21" t="str">
        <f t="shared" si="3"/>
        <v>Rein, Johann Balthasar</v>
      </c>
      <c r="R22" s="21" t="str">
        <f t="shared" si="4"/>
        <v>Vierstimmig Choralbuch</v>
      </c>
      <c r="S22" s="21" t="str">
        <f t="shared" si="5"/>
        <v>Altona</v>
      </c>
      <c r="T22" s="21">
        <f t="shared" si="6"/>
        <v>1755</v>
      </c>
      <c r="U22" s="9">
        <v>10</v>
      </c>
    </row>
    <row r="23" spans="1:22" x14ac:dyDescent="0.25">
      <c r="A23" s="28" t="str">
        <f t="shared" si="0"/>
        <v>RE1755-022</v>
      </c>
      <c r="B23">
        <v>457001584</v>
      </c>
      <c r="C23" s="22" t="str">
        <f t="shared" si="1"/>
        <v>RISM</v>
      </c>
      <c r="D23" s="21" t="str">
        <f t="shared" si="2"/>
        <v>RE1755</v>
      </c>
      <c r="E23" s="9">
        <v>22</v>
      </c>
      <c r="G23" s="30" t="s">
        <v>154</v>
      </c>
      <c r="H23" t="str">
        <f>_xlfn.IFNA(VLOOKUP(G23,Tabelle10[[SID]:[Zahn]],3,FALSE),"")</f>
        <v>I, 247b, Praetorius 1610</v>
      </c>
      <c r="I23" s="15" t="s">
        <v>792</v>
      </c>
      <c r="L23" s="9" t="s">
        <v>605</v>
      </c>
      <c r="Q23" s="21" t="str">
        <f t="shared" si="3"/>
        <v>Rein, Johann Balthasar</v>
      </c>
      <c r="R23" s="21" t="str">
        <f t="shared" si="4"/>
        <v>Vierstimmig Choralbuch</v>
      </c>
      <c r="S23" s="21" t="str">
        <f t="shared" si="5"/>
        <v>Altona</v>
      </c>
      <c r="T23" s="21">
        <f t="shared" si="6"/>
        <v>1755</v>
      </c>
      <c r="U23" s="9">
        <v>10</v>
      </c>
      <c r="V23" s="9" t="s">
        <v>364</v>
      </c>
    </row>
    <row r="24" spans="1:22" x14ac:dyDescent="0.25">
      <c r="A24" s="28" t="str">
        <f t="shared" si="0"/>
        <v>RE1755-023</v>
      </c>
      <c r="B24">
        <v>457001585</v>
      </c>
      <c r="C24" s="22" t="str">
        <f t="shared" si="1"/>
        <v>RISM</v>
      </c>
      <c r="D24" s="21" t="str">
        <f t="shared" si="2"/>
        <v>RE1755</v>
      </c>
      <c r="E24" s="9">
        <v>23</v>
      </c>
      <c r="G24" s="30" t="s">
        <v>175</v>
      </c>
      <c r="H24" t="str">
        <f>_xlfn.IFNA(VLOOKUP(G24,Tabelle10[[SID]:[Zahn]],3,FALSE),"")</f>
        <v>II, 2496c, Nürnberg 1535</v>
      </c>
      <c r="I24" s="15" t="s">
        <v>793</v>
      </c>
      <c r="Q24" s="21" t="str">
        <f t="shared" si="3"/>
        <v>Rein, Johann Balthasar</v>
      </c>
      <c r="R24" s="21" t="str">
        <f t="shared" si="4"/>
        <v>Vierstimmig Choralbuch</v>
      </c>
      <c r="S24" s="21" t="str">
        <f t="shared" si="5"/>
        <v>Altona</v>
      </c>
      <c r="T24" s="21">
        <f t="shared" si="6"/>
        <v>1755</v>
      </c>
      <c r="U24" s="9">
        <v>11</v>
      </c>
      <c r="V24" s="9" t="s">
        <v>794</v>
      </c>
    </row>
    <row r="25" spans="1:22" x14ac:dyDescent="0.25">
      <c r="A25" s="28" t="str">
        <f t="shared" si="0"/>
        <v>RE1755-024</v>
      </c>
      <c r="B25">
        <v>457001586</v>
      </c>
      <c r="C25" s="22" t="str">
        <f t="shared" si="1"/>
        <v>RISM</v>
      </c>
      <c r="D25" s="21" t="str">
        <f t="shared" si="2"/>
        <v>RE1755</v>
      </c>
      <c r="E25" s="9">
        <v>24</v>
      </c>
      <c r="G25" s="30" t="s">
        <v>306</v>
      </c>
      <c r="H25" t="str">
        <f>_xlfn.IFNA(VLOOKUP(G25,Tabelle10[[SID]:[Zahn]],3,FALSE),"")</f>
        <v>II, 3695, Crüger 1649, Witt 1715</v>
      </c>
      <c r="I25" s="15" t="s">
        <v>795</v>
      </c>
      <c r="L25" s="9" t="s">
        <v>605</v>
      </c>
      <c r="Q25" s="21" t="str">
        <f t="shared" si="3"/>
        <v>Rein, Johann Balthasar</v>
      </c>
      <c r="R25" s="21" t="str">
        <f t="shared" si="4"/>
        <v>Vierstimmig Choralbuch</v>
      </c>
      <c r="S25" s="21" t="str">
        <f t="shared" si="5"/>
        <v>Altona</v>
      </c>
      <c r="T25" s="21">
        <f t="shared" si="6"/>
        <v>1755</v>
      </c>
      <c r="U25" s="9">
        <v>11</v>
      </c>
    </row>
    <row r="26" spans="1:22" x14ac:dyDescent="0.25">
      <c r="A26" s="28" t="str">
        <f t="shared" si="0"/>
        <v>RE1755-025</v>
      </c>
      <c r="B26">
        <v>457001587</v>
      </c>
      <c r="C26" s="22" t="str">
        <f t="shared" si="1"/>
        <v>RISM</v>
      </c>
      <c r="D26" s="21" t="str">
        <f t="shared" si="2"/>
        <v>RE1755</v>
      </c>
      <c r="E26" s="9">
        <v>25</v>
      </c>
      <c r="G26" s="30"/>
      <c r="H26" t="str">
        <f>_xlfn.IFNA(VLOOKUP(G26,Tabelle10[[SID]:[Zahn]],3,FALSE),"")</f>
        <v/>
      </c>
      <c r="I26" s="15" t="s">
        <v>796</v>
      </c>
      <c r="Q26" s="21" t="str">
        <f t="shared" si="3"/>
        <v>Rein, Johann Balthasar</v>
      </c>
      <c r="R26" s="21" t="str">
        <f t="shared" si="4"/>
        <v>Vierstimmig Choralbuch</v>
      </c>
      <c r="S26" s="21" t="str">
        <f t="shared" si="5"/>
        <v>Altona</v>
      </c>
      <c r="T26" s="21">
        <f t="shared" si="6"/>
        <v>1755</v>
      </c>
      <c r="U26" s="9">
        <v>12</v>
      </c>
    </row>
    <row r="27" spans="1:22" x14ac:dyDescent="0.25">
      <c r="A27" s="28" t="str">
        <f t="shared" si="0"/>
        <v>RE1755-026</v>
      </c>
      <c r="B27">
        <v>457001588</v>
      </c>
      <c r="C27" s="22" t="str">
        <f t="shared" si="1"/>
        <v>RISM</v>
      </c>
      <c r="D27" s="21" t="str">
        <f t="shared" si="2"/>
        <v>RE1755</v>
      </c>
      <c r="E27" s="9">
        <v>26</v>
      </c>
      <c r="G27" s="30" t="s">
        <v>115</v>
      </c>
      <c r="H27" t="str">
        <f>_xlfn.IFNA(VLOOKUP(G27,Tabelle10[[SID]:[Zahn]],3,FALSE),"")</f>
        <v>III, 4429a, Klug 1535</v>
      </c>
      <c r="I27" s="15" t="s">
        <v>797</v>
      </c>
      <c r="L27" s="9" t="s">
        <v>605</v>
      </c>
      <c r="Q27" s="21" t="str">
        <f t="shared" si="3"/>
        <v>Rein, Johann Balthasar</v>
      </c>
      <c r="R27" s="21" t="str">
        <f t="shared" si="4"/>
        <v>Vierstimmig Choralbuch</v>
      </c>
      <c r="S27" s="21" t="str">
        <f t="shared" si="5"/>
        <v>Altona</v>
      </c>
      <c r="T27" s="21">
        <f t="shared" si="6"/>
        <v>1755</v>
      </c>
      <c r="U27" s="9">
        <v>12</v>
      </c>
      <c r="V27" s="9" t="s">
        <v>116</v>
      </c>
    </row>
    <row r="28" spans="1:22" x14ac:dyDescent="0.25">
      <c r="A28" s="28" t="str">
        <f t="shared" si="0"/>
        <v>RE1755-027</v>
      </c>
      <c r="B28">
        <v>457001589</v>
      </c>
      <c r="C28" s="22" t="str">
        <f t="shared" si="1"/>
        <v>RISM</v>
      </c>
      <c r="D28" s="21" t="str">
        <f t="shared" si="2"/>
        <v>RE1755</v>
      </c>
      <c r="E28" s="9">
        <v>27</v>
      </c>
      <c r="G28" s="30" t="s">
        <v>309</v>
      </c>
      <c r="H28" t="str">
        <f>_xlfn.IFNA(VLOOKUP(G28,Tabelle10[[SID]:[Zahn]],3,FALSE),"")</f>
        <v>II, 3451a, 1674</v>
      </c>
      <c r="I28" s="15" t="s">
        <v>798</v>
      </c>
      <c r="L28" s="9" t="s">
        <v>605</v>
      </c>
      <c r="Q28" s="21" t="str">
        <f t="shared" si="3"/>
        <v>Rein, Johann Balthasar</v>
      </c>
      <c r="R28" s="21" t="str">
        <f t="shared" si="4"/>
        <v>Vierstimmig Choralbuch</v>
      </c>
      <c r="S28" s="21" t="str">
        <f t="shared" si="5"/>
        <v>Altona</v>
      </c>
      <c r="T28" s="21">
        <f t="shared" si="6"/>
        <v>1755</v>
      </c>
      <c r="U28" s="9">
        <v>12</v>
      </c>
      <c r="V28" s="9" t="s">
        <v>799</v>
      </c>
    </row>
    <row r="29" spans="1:22" x14ac:dyDescent="0.25">
      <c r="A29" s="28" t="str">
        <f t="shared" si="0"/>
        <v>RE1755-028</v>
      </c>
      <c r="B29">
        <v>457001590</v>
      </c>
      <c r="C29" s="22" t="str">
        <f t="shared" si="1"/>
        <v>RISM</v>
      </c>
      <c r="D29" s="21" t="str">
        <f t="shared" si="2"/>
        <v>RE1755</v>
      </c>
      <c r="E29" s="9">
        <v>28</v>
      </c>
      <c r="G29" s="30"/>
      <c r="H29" t="str">
        <f>_xlfn.IFNA(VLOOKUP(G29,Tabelle10[[SID]:[Zahn]],3,FALSE),"")</f>
        <v/>
      </c>
      <c r="I29" s="15" t="s">
        <v>800</v>
      </c>
      <c r="Q29" s="21" t="str">
        <f t="shared" si="3"/>
        <v>Rein, Johann Balthasar</v>
      </c>
      <c r="R29" s="21" t="str">
        <f t="shared" si="4"/>
        <v>Vierstimmig Choralbuch</v>
      </c>
      <c r="S29" s="21" t="str">
        <f t="shared" si="5"/>
        <v>Altona</v>
      </c>
      <c r="T29" s="21">
        <f t="shared" si="6"/>
        <v>1755</v>
      </c>
      <c r="U29" s="9">
        <v>13</v>
      </c>
    </row>
    <row r="30" spans="1:22" x14ac:dyDescent="0.25">
      <c r="A30" s="28" t="str">
        <f t="shared" si="0"/>
        <v>RE1755-029</v>
      </c>
      <c r="B30">
        <v>457001591</v>
      </c>
      <c r="C30" s="22" t="str">
        <f t="shared" si="1"/>
        <v>RISM</v>
      </c>
      <c r="D30" s="21" t="str">
        <f t="shared" si="2"/>
        <v>RE1755</v>
      </c>
      <c r="E30" s="9">
        <v>29</v>
      </c>
      <c r="G30" s="30" t="s">
        <v>163</v>
      </c>
      <c r="H30" t="str">
        <f>_xlfn.IFNA(VLOOKUP(G30,Tabelle10[[SID]:[Zahn]],3,FALSE),"")</f>
        <v>II, 2459, Straßburg 1560</v>
      </c>
      <c r="I30" s="15" t="s">
        <v>801</v>
      </c>
      <c r="L30" s="9" t="s">
        <v>605</v>
      </c>
      <c r="Q30" s="21" t="str">
        <f t="shared" si="3"/>
        <v>Rein, Johann Balthasar</v>
      </c>
      <c r="R30" s="21" t="str">
        <f t="shared" si="4"/>
        <v>Vierstimmig Choralbuch</v>
      </c>
      <c r="S30" s="21" t="str">
        <f t="shared" si="5"/>
        <v>Altona</v>
      </c>
      <c r="T30" s="21">
        <f t="shared" si="6"/>
        <v>1755</v>
      </c>
      <c r="U30" s="9">
        <v>13</v>
      </c>
      <c r="V30" s="9" t="s">
        <v>571</v>
      </c>
    </row>
    <row r="31" spans="1:22" x14ac:dyDescent="0.25">
      <c r="A31" s="28" t="str">
        <f t="shared" si="0"/>
        <v>RE1755-030</v>
      </c>
      <c r="B31">
        <v>457001592</v>
      </c>
      <c r="C31" s="22" t="str">
        <f t="shared" si="1"/>
        <v>RISM</v>
      </c>
      <c r="D31" s="21" t="str">
        <f t="shared" si="2"/>
        <v>RE1755</v>
      </c>
      <c r="E31" s="9">
        <v>30</v>
      </c>
      <c r="G31" s="30"/>
      <c r="H31" t="str">
        <f>_xlfn.IFNA(VLOOKUP(G31,Tabelle10[[SID]:[Zahn]],3,FALSE),"")</f>
        <v/>
      </c>
      <c r="I31" s="15" t="s">
        <v>802</v>
      </c>
      <c r="Q31" s="21" t="str">
        <f t="shared" si="3"/>
        <v>Rein, Johann Balthasar</v>
      </c>
      <c r="R31" s="21" t="str">
        <f t="shared" si="4"/>
        <v>Vierstimmig Choralbuch</v>
      </c>
      <c r="S31" s="21" t="str">
        <f t="shared" si="5"/>
        <v>Altona</v>
      </c>
      <c r="T31" s="21">
        <f t="shared" si="6"/>
        <v>1755</v>
      </c>
      <c r="U31" s="9">
        <v>14</v>
      </c>
    </row>
    <row r="32" spans="1:22" x14ac:dyDescent="0.25">
      <c r="A32" s="28" t="str">
        <f t="shared" si="0"/>
        <v>RE1755-031</v>
      </c>
      <c r="B32">
        <v>457001593</v>
      </c>
      <c r="C32" s="22" t="str">
        <f t="shared" si="1"/>
        <v>RISM</v>
      </c>
      <c r="D32" s="21" t="str">
        <f t="shared" si="2"/>
        <v>RE1755</v>
      </c>
      <c r="E32" s="9">
        <v>31</v>
      </c>
      <c r="G32" s="30" t="s">
        <v>86</v>
      </c>
      <c r="H32" t="str">
        <f>_xlfn.IFNA(VLOOKUP(G32,Tabelle10[[SID]:[Zahn]],3,FALSE),"")</f>
        <v>IV, 7549, Klug 1535</v>
      </c>
      <c r="I32" s="15" t="s">
        <v>803</v>
      </c>
      <c r="L32" s="9" t="s">
        <v>605</v>
      </c>
      <c r="Q32" s="21" t="str">
        <f t="shared" si="3"/>
        <v>Rein, Johann Balthasar</v>
      </c>
      <c r="R32" s="21" t="str">
        <f t="shared" si="4"/>
        <v>Vierstimmig Choralbuch</v>
      </c>
      <c r="S32" s="21" t="str">
        <f t="shared" si="5"/>
        <v>Altona</v>
      </c>
      <c r="T32" s="21">
        <f t="shared" si="6"/>
        <v>1755</v>
      </c>
      <c r="U32" s="9">
        <v>14</v>
      </c>
      <c r="V32" s="9" t="s">
        <v>404</v>
      </c>
    </row>
    <row r="33" spans="1:22" x14ac:dyDescent="0.25">
      <c r="A33" s="28" t="str">
        <f t="shared" si="0"/>
        <v>RE1755-032</v>
      </c>
      <c r="B33">
        <v>457001594</v>
      </c>
      <c r="C33" s="22" t="str">
        <f t="shared" si="1"/>
        <v>RISM</v>
      </c>
      <c r="D33" s="21" t="str">
        <f t="shared" si="2"/>
        <v>RE1755</v>
      </c>
      <c r="E33" s="9">
        <v>32</v>
      </c>
      <c r="G33" s="30" t="s">
        <v>315</v>
      </c>
      <c r="H33" t="str">
        <f>_xlfn.IFNA(VLOOKUP(G33,Tabelle10[[SID]:[Zahn]],3,FALSE),"")</f>
        <v>IV, 6551a, J. Schop 1642</v>
      </c>
      <c r="I33" s="15" t="s">
        <v>804</v>
      </c>
      <c r="L33" s="9" t="s">
        <v>605</v>
      </c>
      <c r="Q33" s="21" t="str">
        <f t="shared" si="3"/>
        <v>Rein, Johann Balthasar</v>
      </c>
      <c r="R33" s="21" t="str">
        <f t="shared" si="4"/>
        <v>Vierstimmig Choralbuch</v>
      </c>
      <c r="S33" s="21" t="str">
        <f t="shared" si="5"/>
        <v>Altona</v>
      </c>
      <c r="T33" s="21">
        <f t="shared" si="6"/>
        <v>1755</v>
      </c>
      <c r="U33" s="9" t="s">
        <v>805</v>
      </c>
      <c r="V33" s="9" t="s">
        <v>316</v>
      </c>
    </row>
    <row r="34" spans="1:22" x14ac:dyDescent="0.25">
      <c r="A34" s="28" t="str">
        <f t="shared" si="0"/>
        <v>RE1755-033</v>
      </c>
      <c r="B34">
        <v>457001595</v>
      </c>
      <c r="C34" s="22" t="str">
        <f t="shared" si="1"/>
        <v>RISM</v>
      </c>
      <c r="D34" s="21" t="str">
        <f t="shared" si="2"/>
        <v>RE1755</v>
      </c>
      <c r="E34" s="9">
        <v>33</v>
      </c>
      <c r="G34" s="30" t="s">
        <v>112</v>
      </c>
      <c r="H34" t="str">
        <f>_xlfn.IFNA(VLOOKUP(G34,Tabelle10[[SID]:[Zahn]],3,FALSE),"")</f>
        <v>III, 4430, 1524</v>
      </c>
      <c r="I34" s="15" t="s">
        <v>806</v>
      </c>
      <c r="L34" s="9" t="s">
        <v>605</v>
      </c>
      <c r="Q34" s="21" t="str">
        <f t="shared" si="3"/>
        <v>Rein, Johann Balthasar</v>
      </c>
      <c r="R34" s="21" t="str">
        <f t="shared" si="4"/>
        <v>Vierstimmig Choralbuch</v>
      </c>
      <c r="S34" s="21" t="str">
        <f t="shared" si="5"/>
        <v>Altona</v>
      </c>
      <c r="T34" s="21">
        <f t="shared" si="6"/>
        <v>1755</v>
      </c>
      <c r="U34" s="9">
        <v>15</v>
      </c>
      <c r="V34" s="9" t="s">
        <v>113</v>
      </c>
    </row>
    <row r="35" spans="1:22" x14ac:dyDescent="0.25">
      <c r="A35" s="28" t="str">
        <f t="shared" si="0"/>
        <v>RE1755-034</v>
      </c>
      <c r="B35">
        <v>457001596</v>
      </c>
      <c r="C35" s="22" t="str">
        <f t="shared" si="1"/>
        <v>RISM</v>
      </c>
      <c r="D35" s="21" t="str">
        <f t="shared" si="2"/>
        <v>RE1755</v>
      </c>
      <c r="E35" s="9">
        <v>34</v>
      </c>
      <c r="G35" s="30"/>
      <c r="H35" t="str">
        <f>_xlfn.IFNA(VLOOKUP(G35,Tabelle10[[SID]:[Zahn]],3,FALSE),"")</f>
        <v/>
      </c>
      <c r="I35" s="15" t="s">
        <v>807</v>
      </c>
      <c r="Q35" s="21" t="str">
        <f t="shared" si="3"/>
        <v>Rein, Johann Balthasar</v>
      </c>
      <c r="R35" s="21" t="str">
        <f t="shared" si="4"/>
        <v>Vierstimmig Choralbuch</v>
      </c>
      <c r="S35" s="21" t="str">
        <f t="shared" si="5"/>
        <v>Altona</v>
      </c>
      <c r="T35" s="21">
        <f t="shared" si="6"/>
        <v>1755</v>
      </c>
      <c r="U35" s="9">
        <v>15</v>
      </c>
    </row>
    <row r="36" spans="1:22" x14ac:dyDescent="0.25">
      <c r="A36" s="28" t="str">
        <f t="shared" si="0"/>
        <v>RE1755-035</v>
      </c>
      <c r="B36">
        <v>457001597</v>
      </c>
      <c r="C36" s="22" t="str">
        <f t="shared" si="1"/>
        <v>RISM</v>
      </c>
      <c r="D36" s="21" t="str">
        <f t="shared" si="2"/>
        <v>RE1755</v>
      </c>
      <c r="E36" s="9">
        <v>35</v>
      </c>
      <c r="G36" s="30" t="s">
        <v>285</v>
      </c>
      <c r="H36" t="str">
        <f>_xlfn.IFNA(VLOOKUP(G36,Tabelle10[[SID]:[Zahn]],3,FALSE),"")</f>
        <v>V, 8359, Ph. Nicolai 1599</v>
      </c>
      <c r="I36" s="15" t="s">
        <v>808</v>
      </c>
      <c r="L36" s="9" t="s">
        <v>605</v>
      </c>
      <c r="Q36" s="21" t="str">
        <f t="shared" si="3"/>
        <v>Rein, Johann Balthasar</v>
      </c>
      <c r="R36" s="21" t="str">
        <f t="shared" si="4"/>
        <v>Vierstimmig Choralbuch</v>
      </c>
      <c r="S36" s="21" t="str">
        <f t="shared" si="5"/>
        <v>Altona</v>
      </c>
      <c r="T36" s="21">
        <f t="shared" si="6"/>
        <v>1755</v>
      </c>
      <c r="U36" s="9">
        <v>15</v>
      </c>
      <c r="V36" s="9" t="s">
        <v>809</v>
      </c>
    </row>
    <row r="37" spans="1:22" x14ac:dyDescent="0.25">
      <c r="A37" s="28" t="str">
        <f t="shared" si="0"/>
        <v>RE1755-036</v>
      </c>
      <c r="B37">
        <v>457001598</v>
      </c>
      <c r="C37" s="22" t="str">
        <f t="shared" si="1"/>
        <v>RISM</v>
      </c>
      <c r="D37" s="21" t="str">
        <f t="shared" si="2"/>
        <v>RE1755</v>
      </c>
      <c r="E37" s="9">
        <v>36</v>
      </c>
      <c r="G37" s="30" t="s">
        <v>300</v>
      </c>
      <c r="H37" t="str">
        <f>_xlfn.IFNA(VLOOKUP(G37,Tabelle10[[SID]:[Zahn]],3,FALSE),"")</f>
        <v>II, 2164, Schein 1627</v>
      </c>
      <c r="I37" s="15" t="s">
        <v>810</v>
      </c>
      <c r="L37" s="9" t="s">
        <v>605</v>
      </c>
      <c r="Q37" s="21" t="str">
        <f t="shared" si="3"/>
        <v>Rein, Johann Balthasar</v>
      </c>
      <c r="R37" s="21" t="str">
        <f t="shared" si="4"/>
        <v>Vierstimmig Choralbuch</v>
      </c>
      <c r="S37" s="21" t="str">
        <f t="shared" si="5"/>
        <v>Altona</v>
      </c>
      <c r="T37" s="21">
        <f t="shared" si="6"/>
        <v>1755</v>
      </c>
      <c r="U37" s="9">
        <v>16</v>
      </c>
      <c r="V37" s="9" t="s">
        <v>301</v>
      </c>
    </row>
    <row r="38" spans="1:22" x14ac:dyDescent="0.25">
      <c r="A38" s="28" t="str">
        <f t="shared" si="0"/>
        <v>RE1755-037</v>
      </c>
      <c r="B38">
        <v>457001599</v>
      </c>
      <c r="C38" s="22" t="str">
        <f t="shared" si="1"/>
        <v>RISM</v>
      </c>
      <c r="D38" s="21" t="str">
        <f t="shared" si="2"/>
        <v>RE1755</v>
      </c>
      <c r="E38" s="9">
        <v>37</v>
      </c>
      <c r="G38" s="30" t="s">
        <v>45</v>
      </c>
      <c r="H38" t="str">
        <f>_xlfn.IFNA(VLOOKUP(G38,Tabelle10[[SID]:[Zahn]],3,FALSE),"")</f>
        <v>III, 4457, Schumann 1539</v>
      </c>
      <c r="I38" s="15" t="s">
        <v>365</v>
      </c>
      <c r="L38" s="9" t="s">
        <v>605</v>
      </c>
      <c r="Q38" s="21" t="str">
        <f t="shared" si="3"/>
        <v>Rein, Johann Balthasar</v>
      </c>
      <c r="R38" s="21" t="str">
        <f t="shared" si="4"/>
        <v>Vierstimmig Choralbuch</v>
      </c>
      <c r="S38" s="21" t="str">
        <f t="shared" si="5"/>
        <v>Altona</v>
      </c>
      <c r="T38" s="21">
        <f t="shared" si="6"/>
        <v>1755</v>
      </c>
      <c r="U38" s="9">
        <v>16</v>
      </c>
      <c r="V38" s="9" t="s">
        <v>811</v>
      </c>
    </row>
    <row r="39" spans="1:22" x14ac:dyDescent="0.25">
      <c r="A39" s="28" t="str">
        <f t="shared" si="0"/>
        <v>RE1755-038</v>
      </c>
      <c r="B39">
        <v>457001600</v>
      </c>
      <c r="C39" s="22" t="str">
        <f t="shared" si="1"/>
        <v>RISM</v>
      </c>
      <c r="D39" s="21" t="str">
        <f t="shared" si="2"/>
        <v>RE1755</v>
      </c>
      <c r="E39" s="9">
        <v>38</v>
      </c>
      <c r="G39" s="30" t="s">
        <v>48</v>
      </c>
      <c r="H39" t="str">
        <f>_xlfn.IFNA(VLOOKUP(G39,Tabelle10[[SID]:[Zahn]],3,FALSE),"")</f>
        <v>IV, 7292b, Babst 1545</v>
      </c>
      <c r="I39" s="15" t="s">
        <v>49</v>
      </c>
      <c r="L39" s="9" t="s">
        <v>605</v>
      </c>
      <c r="Q39" s="21" t="str">
        <f t="shared" si="3"/>
        <v>Rein, Johann Balthasar</v>
      </c>
      <c r="R39" s="21" t="str">
        <f t="shared" si="4"/>
        <v>Vierstimmig Choralbuch</v>
      </c>
      <c r="S39" s="21" t="str">
        <f t="shared" si="5"/>
        <v>Altona</v>
      </c>
      <c r="T39" s="21">
        <f t="shared" si="6"/>
        <v>1755</v>
      </c>
      <c r="U39" s="9" t="s">
        <v>812</v>
      </c>
    </row>
    <row r="40" spans="1:22" x14ac:dyDescent="0.25">
      <c r="A40" s="28" t="str">
        <f t="shared" si="0"/>
        <v>RE1755-039</v>
      </c>
      <c r="B40">
        <v>457001601</v>
      </c>
      <c r="C40" s="22" t="str">
        <f t="shared" si="1"/>
        <v>RISM</v>
      </c>
      <c r="D40" s="21" t="str">
        <f t="shared" si="2"/>
        <v>RE1755</v>
      </c>
      <c r="E40" s="9">
        <v>39</v>
      </c>
      <c r="G40" s="30"/>
      <c r="H40" t="str">
        <f>_xlfn.IFNA(VLOOKUP(G40,Tabelle10[[SID]:[Zahn]],3,FALSE),"")</f>
        <v/>
      </c>
      <c r="I40" s="15" t="s">
        <v>813</v>
      </c>
      <c r="Q40" s="21" t="str">
        <f t="shared" si="3"/>
        <v>Rein, Johann Balthasar</v>
      </c>
      <c r="R40" s="21" t="str">
        <f t="shared" si="4"/>
        <v>Vierstimmig Choralbuch</v>
      </c>
      <c r="S40" s="21" t="str">
        <f t="shared" si="5"/>
        <v>Altona</v>
      </c>
      <c r="T40" s="21">
        <f t="shared" si="6"/>
        <v>1755</v>
      </c>
      <c r="U40" s="9">
        <v>17</v>
      </c>
    </row>
    <row r="41" spans="1:22" x14ac:dyDescent="0.25">
      <c r="A41" s="28" t="str">
        <f t="shared" si="0"/>
        <v>RE1755-040</v>
      </c>
      <c r="B41">
        <v>457001602</v>
      </c>
      <c r="C41" s="22" t="str">
        <f t="shared" si="1"/>
        <v>RISM</v>
      </c>
      <c r="D41" s="21" t="str">
        <f t="shared" si="2"/>
        <v>RE1755</v>
      </c>
      <c r="E41" s="9">
        <v>40</v>
      </c>
      <c r="G41" s="30" t="s">
        <v>42</v>
      </c>
      <c r="H41" t="str">
        <f>_xlfn.IFNA(VLOOKUP(G41,Tabelle10[[SID]:[Zahn]],3,FALSE),"")</f>
        <v>II, 3573b, 1661, Stralsund 1665</v>
      </c>
      <c r="I41" s="15" t="s">
        <v>814</v>
      </c>
      <c r="L41" s="9" t="s">
        <v>605</v>
      </c>
      <c r="Q41" s="21" t="str">
        <f t="shared" si="3"/>
        <v>Rein, Johann Balthasar</v>
      </c>
      <c r="R41" s="21" t="str">
        <f t="shared" si="4"/>
        <v>Vierstimmig Choralbuch</v>
      </c>
      <c r="S41" s="21" t="str">
        <f t="shared" si="5"/>
        <v>Altona</v>
      </c>
      <c r="T41" s="21">
        <f t="shared" si="6"/>
        <v>1755</v>
      </c>
      <c r="U41" s="9">
        <v>17</v>
      </c>
      <c r="V41" s="9" t="s">
        <v>43</v>
      </c>
    </row>
    <row r="42" spans="1:22" x14ac:dyDescent="0.25">
      <c r="A42" s="28" t="str">
        <f t="shared" si="0"/>
        <v>RE1755-041</v>
      </c>
      <c r="B42">
        <v>457001603</v>
      </c>
      <c r="C42" s="22" t="str">
        <f t="shared" si="1"/>
        <v>RISM</v>
      </c>
      <c r="D42" s="21" t="str">
        <f t="shared" si="2"/>
        <v>RE1755</v>
      </c>
      <c r="E42" s="9">
        <v>41</v>
      </c>
      <c r="G42" s="30" t="s">
        <v>121</v>
      </c>
      <c r="H42" t="str">
        <f>_xlfn.IFNA(VLOOKUP(G42,Tabelle10[[SID]:[Zahn]],3,FALSE),"")</f>
        <v>IV, 7247, Straßburg 1525</v>
      </c>
      <c r="I42" s="15" t="s">
        <v>815</v>
      </c>
      <c r="L42" s="9" t="s">
        <v>605</v>
      </c>
      <c r="Q42" s="21" t="str">
        <f t="shared" si="3"/>
        <v>Rein, Johann Balthasar</v>
      </c>
      <c r="R42" s="21" t="str">
        <f t="shared" si="4"/>
        <v>Vierstimmig Choralbuch</v>
      </c>
      <c r="S42" s="21" t="str">
        <f t="shared" si="5"/>
        <v>Altona</v>
      </c>
      <c r="T42" s="21">
        <f t="shared" si="6"/>
        <v>1755</v>
      </c>
      <c r="U42" s="9">
        <v>18</v>
      </c>
      <c r="V42" s="9" t="s">
        <v>816</v>
      </c>
    </row>
    <row r="43" spans="1:22" x14ac:dyDescent="0.25">
      <c r="A43" s="28" t="str">
        <f t="shared" si="0"/>
        <v>RE1755-042</v>
      </c>
      <c r="B43">
        <v>457001604</v>
      </c>
      <c r="C43" s="22" t="str">
        <f t="shared" si="1"/>
        <v>RISM</v>
      </c>
      <c r="D43" s="21" t="str">
        <f t="shared" si="2"/>
        <v>RE1755</v>
      </c>
      <c r="E43" s="9">
        <v>42</v>
      </c>
      <c r="G43" s="30" t="s">
        <v>239</v>
      </c>
      <c r="H43" t="str">
        <f>_xlfn.IFNA(VLOOKUP(G43,Tabelle10[[SID]:[Zahn]],3,FALSE),"")</f>
        <v>III, 4816d, Rhau 1589</v>
      </c>
      <c r="I43" s="15" t="s">
        <v>817</v>
      </c>
      <c r="L43" s="9" t="s">
        <v>605</v>
      </c>
      <c r="Q43" s="21" t="str">
        <f t="shared" si="3"/>
        <v>Rein, Johann Balthasar</v>
      </c>
      <c r="R43" s="21" t="str">
        <f t="shared" si="4"/>
        <v>Vierstimmig Choralbuch</v>
      </c>
      <c r="S43" s="21" t="str">
        <f t="shared" si="5"/>
        <v>Altona</v>
      </c>
      <c r="T43" s="21">
        <f t="shared" si="6"/>
        <v>1755</v>
      </c>
      <c r="U43" s="9">
        <v>18</v>
      </c>
      <c r="V43" s="9" t="s">
        <v>818</v>
      </c>
    </row>
    <row r="44" spans="1:22" x14ac:dyDescent="0.25">
      <c r="A44" s="28" t="str">
        <f t="shared" si="0"/>
        <v>RE1755-043</v>
      </c>
      <c r="B44">
        <v>457001605</v>
      </c>
      <c r="C44" s="22" t="str">
        <f t="shared" si="1"/>
        <v>RISM</v>
      </c>
      <c r="D44" s="21" t="str">
        <f t="shared" si="2"/>
        <v>RE1755</v>
      </c>
      <c r="E44" s="9">
        <v>43</v>
      </c>
      <c r="G44" s="30" t="s">
        <v>106</v>
      </c>
      <c r="H44" t="str">
        <f>_xlfn.IFNA(VLOOKUP(G44,Tabelle10[[SID]:[Zahn]],3,FALSE),"")</f>
        <v>III, 5741a, Schop 1641</v>
      </c>
      <c r="I44" s="15" t="s">
        <v>819</v>
      </c>
      <c r="L44" s="9" t="s">
        <v>605</v>
      </c>
      <c r="Q44" s="21" t="str">
        <f t="shared" si="3"/>
        <v>Rein, Johann Balthasar</v>
      </c>
      <c r="R44" s="21" t="str">
        <f t="shared" si="4"/>
        <v>Vierstimmig Choralbuch</v>
      </c>
      <c r="S44" s="21" t="str">
        <f t="shared" si="5"/>
        <v>Altona</v>
      </c>
      <c r="T44" s="21">
        <f t="shared" si="6"/>
        <v>1755</v>
      </c>
      <c r="U44" s="9">
        <v>19</v>
      </c>
      <c r="V44" s="9" t="s">
        <v>820</v>
      </c>
    </row>
    <row r="45" spans="1:22" x14ac:dyDescent="0.25">
      <c r="A45" s="28" t="str">
        <f t="shared" si="0"/>
        <v>RE1755-044</v>
      </c>
      <c r="B45">
        <v>457001606</v>
      </c>
      <c r="C45" s="22" t="str">
        <f t="shared" si="1"/>
        <v>RISM</v>
      </c>
      <c r="D45" s="21" t="str">
        <f t="shared" si="2"/>
        <v>RE1755</v>
      </c>
      <c r="E45" s="9">
        <v>44</v>
      </c>
      <c r="G45" s="30" t="s">
        <v>257</v>
      </c>
      <c r="H45" t="str">
        <f>_xlfn.IFNA(VLOOKUP(G45,Tabelle10[[SID]:[Zahn]],3,FALSE),"")</f>
        <v>III, 5264b, Magdeburg 1571</v>
      </c>
      <c r="I45" s="15" t="s">
        <v>821</v>
      </c>
      <c r="L45" s="9" t="s">
        <v>605</v>
      </c>
      <c r="Q45" s="21" t="str">
        <f t="shared" si="3"/>
        <v>Rein, Johann Balthasar</v>
      </c>
      <c r="R45" s="21" t="str">
        <f t="shared" si="4"/>
        <v>Vierstimmig Choralbuch</v>
      </c>
      <c r="S45" s="21" t="str">
        <f t="shared" si="5"/>
        <v>Altona</v>
      </c>
      <c r="T45" s="21">
        <f t="shared" si="6"/>
        <v>1755</v>
      </c>
      <c r="U45" s="9">
        <v>19</v>
      </c>
      <c r="V45" s="9" t="s">
        <v>258</v>
      </c>
    </row>
    <row r="46" spans="1:22" x14ac:dyDescent="0.25">
      <c r="A46" s="28" t="str">
        <f t="shared" si="0"/>
        <v>RE1755-045</v>
      </c>
      <c r="B46">
        <v>457001607</v>
      </c>
      <c r="C46" s="22" t="str">
        <f t="shared" si="1"/>
        <v>RISM</v>
      </c>
      <c r="D46" s="21" t="str">
        <f t="shared" si="2"/>
        <v>RE1755</v>
      </c>
      <c r="E46" s="9">
        <v>45</v>
      </c>
      <c r="G46" s="30"/>
      <c r="H46" t="str">
        <f>_xlfn.IFNA(VLOOKUP(G46,Tabelle10[[SID]:[Zahn]],3,FALSE),"")</f>
        <v/>
      </c>
      <c r="I46" s="15" t="s">
        <v>822</v>
      </c>
      <c r="Q46" s="21" t="str">
        <f t="shared" si="3"/>
        <v>Rein, Johann Balthasar</v>
      </c>
      <c r="R46" s="21" t="str">
        <f t="shared" si="4"/>
        <v>Vierstimmig Choralbuch</v>
      </c>
      <c r="S46" s="21" t="str">
        <f t="shared" si="5"/>
        <v>Altona</v>
      </c>
      <c r="T46" s="21">
        <f t="shared" si="6"/>
        <v>1755</v>
      </c>
      <c r="U46" s="9">
        <v>20</v>
      </c>
    </row>
    <row r="47" spans="1:22" x14ac:dyDescent="0.25">
      <c r="A47" s="28" t="str">
        <f t="shared" si="0"/>
        <v>RE1755-046</v>
      </c>
      <c r="B47">
        <v>457001608</v>
      </c>
      <c r="C47" s="22" t="str">
        <f t="shared" si="1"/>
        <v>RISM</v>
      </c>
      <c r="D47" s="21" t="str">
        <f t="shared" si="2"/>
        <v>RE1755</v>
      </c>
      <c r="E47" s="9">
        <v>46</v>
      </c>
      <c r="G47" s="30" t="s">
        <v>217</v>
      </c>
      <c r="H47" t="str">
        <f>_xlfn.IFNA(VLOOKUP(G47,Tabelle10[[SID]:[Zahn]],3,FALSE),"")</f>
        <v>III, 5820, Crüger 1653</v>
      </c>
      <c r="I47" s="15" t="s">
        <v>823</v>
      </c>
      <c r="L47" s="9" t="s">
        <v>605</v>
      </c>
      <c r="Q47" s="21" t="str">
        <f t="shared" si="3"/>
        <v>Rein, Johann Balthasar</v>
      </c>
      <c r="R47" s="21" t="str">
        <f t="shared" si="4"/>
        <v>Vierstimmig Choralbuch</v>
      </c>
      <c r="S47" s="21" t="str">
        <f t="shared" si="5"/>
        <v>Altona</v>
      </c>
      <c r="T47" s="21">
        <f t="shared" si="6"/>
        <v>1755</v>
      </c>
      <c r="U47" s="9">
        <v>20</v>
      </c>
      <c r="V47" s="9" t="s">
        <v>824</v>
      </c>
    </row>
    <row r="48" spans="1:22" x14ac:dyDescent="0.25">
      <c r="A48" s="28" t="str">
        <f t="shared" si="0"/>
        <v>RE1755-047</v>
      </c>
      <c r="B48">
        <v>457001609</v>
      </c>
      <c r="C48" s="22" t="str">
        <f t="shared" si="1"/>
        <v>RISM</v>
      </c>
      <c r="D48" s="21" t="str">
        <f t="shared" si="2"/>
        <v>RE1755</v>
      </c>
      <c r="E48" s="9">
        <v>47</v>
      </c>
      <c r="G48" s="30" t="s">
        <v>58</v>
      </c>
      <c r="H48" t="str">
        <f>_xlfn.IFNA(VLOOKUP(G48,Tabelle10[[SID]:[Zahn]],3,FALSE),"")</f>
        <v>III, 5385a, Hassler 1601</v>
      </c>
      <c r="I48" s="15" t="s">
        <v>825</v>
      </c>
      <c r="L48" s="9" t="s">
        <v>605</v>
      </c>
      <c r="Q48" s="21" t="str">
        <f t="shared" si="3"/>
        <v>Rein, Johann Balthasar</v>
      </c>
      <c r="R48" s="21" t="str">
        <f t="shared" si="4"/>
        <v>Vierstimmig Choralbuch</v>
      </c>
      <c r="S48" s="21" t="str">
        <f t="shared" si="5"/>
        <v>Altona</v>
      </c>
      <c r="T48" s="21">
        <f t="shared" si="6"/>
        <v>1755</v>
      </c>
      <c r="U48" s="9">
        <v>21</v>
      </c>
      <c r="V48" s="9" t="s">
        <v>59</v>
      </c>
    </row>
    <row r="49" spans="1:22" x14ac:dyDescent="0.25">
      <c r="A49" s="28" t="str">
        <f t="shared" si="0"/>
        <v>RE1755-048</v>
      </c>
      <c r="B49">
        <v>457001610</v>
      </c>
      <c r="C49" s="22" t="str">
        <f t="shared" si="1"/>
        <v>RISM</v>
      </c>
      <c r="D49" s="21" t="str">
        <f t="shared" si="2"/>
        <v>RE1755</v>
      </c>
      <c r="E49" s="9">
        <v>48</v>
      </c>
      <c r="G49" s="30"/>
      <c r="H49" t="str">
        <f>_xlfn.IFNA(VLOOKUP(G49,Tabelle10[[SID]:[Zahn]],3,FALSE),"")</f>
        <v/>
      </c>
      <c r="I49" s="15" t="s">
        <v>371</v>
      </c>
      <c r="Q49" s="21" t="str">
        <f t="shared" si="3"/>
        <v>Rein, Johann Balthasar</v>
      </c>
      <c r="R49" s="21" t="str">
        <f t="shared" si="4"/>
        <v>Vierstimmig Choralbuch</v>
      </c>
      <c r="S49" s="21" t="str">
        <f t="shared" si="5"/>
        <v>Altona</v>
      </c>
      <c r="T49" s="21">
        <f t="shared" si="6"/>
        <v>1755</v>
      </c>
      <c r="U49" s="9">
        <v>21</v>
      </c>
      <c r="V49" s="9" t="s">
        <v>826</v>
      </c>
    </row>
    <row r="50" spans="1:22" x14ac:dyDescent="0.25">
      <c r="A50" s="28" t="str">
        <f t="shared" si="0"/>
        <v>RE1755-049</v>
      </c>
      <c r="B50">
        <v>457001611</v>
      </c>
      <c r="C50" s="22" t="str">
        <f t="shared" si="1"/>
        <v>RISM</v>
      </c>
      <c r="D50" s="21" t="str">
        <f t="shared" si="2"/>
        <v>RE1755</v>
      </c>
      <c r="E50" s="9">
        <v>49</v>
      </c>
      <c r="G50" s="30"/>
      <c r="H50" t="str">
        <f>_xlfn.IFNA(VLOOKUP(G50,Tabelle10[[SID]:[Zahn]],3,FALSE),"")</f>
        <v/>
      </c>
      <c r="I50" s="15" t="s">
        <v>827</v>
      </c>
      <c r="Q50" s="21" t="str">
        <f t="shared" si="3"/>
        <v>Rein, Johann Balthasar</v>
      </c>
      <c r="R50" s="21" t="str">
        <f t="shared" si="4"/>
        <v>Vierstimmig Choralbuch</v>
      </c>
      <c r="S50" s="21" t="str">
        <f t="shared" si="5"/>
        <v>Altona</v>
      </c>
      <c r="T50" s="21">
        <f t="shared" si="6"/>
        <v>1755</v>
      </c>
      <c r="U50" s="9">
        <v>22</v>
      </c>
    </row>
    <row r="51" spans="1:22" x14ac:dyDescent="0.25">
      <c r="A51" s="28" t="str">
        <f t="shared" si="0"/>
        <v>RE1755-050</v>
      </c>
      <c r="B51">
        <v>457001612</v>
      </c>
      <c r="C51" s="22" t="str">
        <f t="shared" si="1"/>
        <v>RISM</v>
      </c>
      <c r="D51" s="21" t="str">
        <f t="shared" si="2"/>
        <v>RE1755</v>
      </c>
      <c r="E51" s="9">
        <v>50</v>
      </c>
      <c r="G51" s="30"/>
      <c r="H51" t="str">
        <f>_xlfn.IFNA(VLOOKUP(G51,Tabelle10[[SID]:[Zahn]],3,FALSE),"")</f>
        <v/>
      </c>
      <c r="I51" s="15" t="s">
        <v>828</v>
      </c>
      <c r="Q51" s="21" t="str">
        <f t="shared" si="3"/>
        <v>Rein, Johann Balthasar</v>
      </c>
      <c r="R51" s="21" t="str">
        <f t="shared" si="4"/>
        <v>Vierstimmig Choralbuch</v>
      </c>
      <c r="S51" s="21" t="str">
        <f t="shared" si="5"/>
        <v>Altona</v>
      </c>
      <c r="T51" s="21">
        <f t="shared" si="6"/>
        <v>1755</v>
      </c>
      <c r="U51" s="9">
        <v>22</v>
      </c>
    </row>
    <row r="52" spans="1:22" x14ac:dyDescent="0.25">
      <c r="A52" s="28" t="str">
        <f t="shared" si="0"/>
        <v>RE1755-051</v>
      </c>
      <c r="B52">
        <v>457001613</v>
      </c>
      <c r="C52" s="22" t="str">
        <f t="shared" si="1"/>
        <v>RISM</v>
      </c>
      <c r="D52" s="21" t="str">
        <f t="shared" si="2"/>
        <v>RE1755</v>
      </c>
      <c r="E52" s="9">
        <v>51</v>
      </c>
      <c r="G52" s="30" t="s">
        <v>133</v>
      </c>
      <c r="H52" t="str">
        <f>_xlfn.IFNA(VLOOKUP(G52,Tabelle10[[SID]:[Zahn]],3,FALSE),"")</f>
        <v>II, 3614a, H. Albert 1642</v>
      </c>
      <c r="I52" s="15" t="s">
        <v>829</v>
      </c>
      <c r="L52" s="9" t="s">
        <v>605</v>
      </c>
      <c r="Q52" s="21" t="str">
        <f t="shared" si="3"/>
        <v>Rein, Johann Balthasar</v>
      </c>
      <c r="R52" s="21" t="str">
        <f t="shared" si="4"/>
        <v>Vierstimmig Choralbuch</v>
      </c>
      <c r="S52" s="21" t="str">
        <f t="shared" si="5"/>
        <v>Altona</v>
      </c>
      <c r="T52" s="21">
        <f t="shared" si="6"/>
        <v>1755</v>
      </c>
      <c r="U52" s="9">
        <v>22</v>
      </c>
      <c r="V52" s="9" t="s">
        <v>428</v>
      </c>
    </row>
    <row r="53" spans="1:22" x14ac:dyDescent="0.25">
      <c r="A53" s="28" t="str">
        <f t="shared" si="0"/>
        <v>RE1755-052</v>
      </c>
      <c r="B53">
        <v>457001614</v>
      </c>
      <c r="C53" s="22" t="str">
        <f t="shared" si="1"/>
        <v>RISM</v>
      </c>
      <c r="D53" s="21" t="str">
        <f t="shared" si="2"/>
        <v>RE1755</v>
      </c>
      <c r="E53" s="9">
        <v>52</v>
      </c>
      <c r="G53" s="30" t="s">
        <v>260</v>
      </c>
      <c r="H53" t="str">
        <f>_xlfn.IFNA(VLOOKUP(G53,Tabelle10[[SID]:[Zahn]],3,FALSE),"")</f>
        <v>V, 8405a, Ph. Nicolai 1599</v>
      </c>
      <c r="I53" s="15" t="s">
        <v>830</v>
      </c>
      <c r="L53" s="9" t="s">
        <v>605</v>
      </c>
      <c r="Q53" s="21" t="str">
        <f t="shared" si="3"/>
        <v>Rein, Johann Balthasar</v>
      </c>
      <c r="R53" s="21" t="str">
        <f t="shared" si="4"/>
        <v>Vierstimmig Choralbuch</v>
      </c>
      <c r="S53" s="21" t="str">
        <f t="shared" si="5"/>
        <v>Altona</v>
      </c>
      <c r="T53" s="21">
        <f t="shared" si="6"/>
        <v>1755</v>
      </c>
      <c r="U53" s="9">
        <v>23</v>
      </c>
      <c r="V53" s="9" t="s">
        <v>831</v>
      </c>
    </row>
    <row r="54" spans="1:22" x14ac:dyDescent="0.25">
      <c r="A54" s="28" t="str">
        <f t="shared" si="0"/>
        <v>RE1755-053</v>
      </c>
      <c r="B54">
        <v>457001615</v>
      </c>
      <c r="C54" s="22" t="str">
        <f t="shared" si="1"/>
        <v>RISM</v>
      </c>
      <c r="D54" s="21" t="str">
        <f t="shared" si="2"/>
        <v>RE1755</v>
      </c>
      <c r="E54" s="9">
        <v>53</v>
      </c>
      <c r="G54" s="30" t="s">
        <v>269</v>
      </c>
      <c r="H54" t="str">
        <f>_xlfn.IFNA(VLOOKUP(G54,Tabelle10[[SID]:[Zahn]],3,FALSE),"")</f>
        <v>deest</v>
      </c>
      <c r="I54" s="15" t="s">
        <v>832</v>
      </c>
      <c r="L54" s="9" t="s">
        <v>605</v>
      </c>
      <c r="Q54" s="21" t="str">
        <f t="shared" si="3"/>
        <v>Rein, Johann Balthasar</v>
      </c>
      <c r="R54" s="21" t="str">
        <f t="shared" si="4"/>
        <v>Vierstimmig Choralbuch</v>
      </c>
      <c r="S54" s="21" t="str">
        <f t="shared" si="5"/>
        <v>Altona</v>
      </c>
      <c r="T54" s="21">
        <f t="shared" si="6"/>
        <v>1755</v>
      </c>
      <c r="U54" s="9">
        <v>23</v>
      </c>
      <c r="V54" s="9" t="s">
        <v>833</v>
      </c>
    </row>
    <row r="55" spans="1:22" x14ac:dyDescent="0.25">
      <c r="A55" s="28" t="str">
        <f t="shared" si="0"/>
        <v>RE1755-054</v>
      </c>
      <c r="B55">
        <v>457001616</v>
      </c>
      <c r="C55" s="22" t="str">
        <f t="shared" si="1"/>
        <v>RISM</v>
      </c>
      <c r="D55" s="21" t="str">
        <f t="shared" si="2"/>
        <v>RE1755</v>
      </c>
      <c r="E55" s="9">
        <v>54</v>
      </c>
      <c r="G55" s="30"/>
      <c r="H55" t="str">
        <f>_xlfn.IFNA(VLOOKUP(G55,Tabelle10[[SID]:[Zahn]],3,FALSE),"")</f>
        <v/>
      </c>
      <c r="I55" s="15" t="s">
        <v>834</v>
      </c>
      <c r="Q55" s="21" t="str">
        <f t="shared" si="3"/>
        <v>Rein, Johann Balthasar</v>
      </c>
      <c r="R55" s="21" t="str">
        <f t="shared" si="4"/>
        <v>Vierstimmig Choralbuch</v>
      </c>
      <c r="S55" s="21" t="str">
        <f t="shared" si="5"/>
        <v>Altona</v>
      </c>
      <c r="T55" s="21">
        <f t="shared" si="6"/>
        <v>1755</v>
      </c>
      <c r="U55" s="9">
        <v>23</v>
      </c>
      <c r="V55" s="9" t="s">
        <v>835</v>
      </c>
    </row>
    <row r="56" spans="1:22" x14ac:dyDescent="0.25">
      <c r="A56" s="28" t="str">
        <f t="shared" si="0"/>
        <v>RE1755-055</v>
      </c>
      <c r="B56">
        <v>457001617</v>
      </c>
      <c r="C56" s="22" t="str">
        <f t="shared" si="1"/>
        <v>RISM</v>
      </c>
      <c r="D56" s="21" t="str">
        <f t="shared" si="2"/>
        <v>RE1755</v>
      </c>
      <c r="E56" s="9">
        <v>55</v>
      </c>
      <c r="G56" s="30" t="s">
        <v>236</v>
      </c>
      <c r="H56" t="str">
        <f>_xlfn.IFNA(VLOOKUP(G56,Tabelle10[[SID]:[Zahn]],3,FALSE),"")</f>
        <v>IV, 6923, Crüger 1649</v>
      </c>
      <c r="I56" s="15" t="s">
        <v>836</v>
      </c>
      <c r="L56" s="9" t="s">
        <v>605</v>
      </c>
      <c r="Q56" s="21" t="str">
        <f t="shared" si="3"/>
        <v>Rein, Johann Balthasar</v>
      </c>
      <c r="R56" s="21" t="str">
        <f t="shared" si="4"/>
        <v>Vierstimmig Choralbuch</v>
      </c>
      <c r="S56" s="21" t="str">
        <f t="shared" si="5"/>
        <v>Altona</v>
      </c>
      <c r="T56" s="21">
        <f t="shared" si="6"/>
        <v>1755</v>
      </c>
      <c r="U56" s="9">
        <v>24</v>
      </c>
      <c r="V56" s="9" t="s">
        <v>731</v>
      </c>
    </row>
    <row r="57" spans="1:22" x14ac:dyDescent="0.25">
      <c r="A57" s="28" t="str">
        <f t="shared" si="0"/>
        <v>RE1755-056</v>
      </c>
      <c r="B57">
        <v>457001618</v>
      </c>
      <c r="C57" s="22" t="str">
        <f t="shared" si="1"/>
        <v>RISM</v>
      </c>
      <c r="D57" s="21" t="str">
        <f t="shared" si="2"/>
        <v>RE1755</v>
      </c>
      <c r="E57" s="9">
        <v>56</v>
      </c>
      <c r="G57" s="30" t="s">
        <v>201</v>
      </c>
      <c r="H57" t="str">
        <f>_xlfn.IFNA(VLOOKUP(G57,Tabelle10[[SID]:[Zahn]],3,FALSE),"")</f>
        <v>III, 4427, Walter 1524</v>
      </c>
      <c r="I57" s="15" t="s">
        <v>837</v>
      </c>
      <c r="L57" s="9" t="s">
        <v>605</v>
      </c>
      <c r="Q57" s="21" t="str">
        <f t="shared" si="3"/>
        <v>Rein, Johann Balthasar</v>
      </c>
      <c r="R57" s="21" t="str">
        <f t="shared" si="4"/>
        <v>Vierstimmig Choralbuch</v>
      </c>
      <c r="S57" s="21" t="str">
        <f t="shared" si="5"/>
        <v>Altona</v>
      </c>
      <c r="T57" s="21">
        <f t="shared" si="6"/>
        <v>1755</v>
      </c>
      <c r="U57" s="9">
        <v>24</v>
      </c>
      <c r="V57" s="9" t="s">
        <v>838</v>
      </c>
    </row>
    <row r="58" spans="1:22" x14ac:dyDescent="0.25">
      <c r="A58" s="28" t="str">
        <f t="shared" si="0"/>
        <v>RE1755-057</v>
      </c>
      <c r="B58">
        <v>457001619</v>
      </c>
      <c r="C58" s="22" t="str">
        <f t="shared" si="1"/>
        <v>RISM</v>
      </c>
      <c r="D58" s="21" t="str">
        <f t="shared" si="2"/>
        <v>RE1755</v>
      </c>
      <c r="E58" s="9">
        <v>57</v>
      </c>
      <c r="G58" s="30"/>
      <c r="H58" t="str">
        <f>_xlfn.IFNA(VLOOKUP(G58,Tabelle10[[SID]:[Zahn]],3,FALSE),"")</f>
        <v/>
      </c>
      <c r="I58" s="15" t="s">
        <v>839</v>
      </c>
      <c r="Q58" s="21" t="str">
        <f t="shared" si="3"/>
        <v>Rein, Johann Balthasar</v>
      </c>
      <c r="R58" s="21" t="str">
        <f t="shared" si="4"/>
        <v>Vierstimmig Choralbuch</v>
      </c>
      <c r="S58" s="21" t="str">
        <f t="shared" si="5"/>
        <v>Altona</v>
      </c>
      <c r="T58" s="21">
        <f t="shared" si="6"/>
        <v>1755</v>
      </c>
      <c r="U58" s="9" t="s">
        <v>840</v>
      </c>
    </row>
    <row r="59" spans="1:22" x14ac:dyDescent="0.25">
      <c r="A59" s="28" t="str">
        <f t="shared" si="0"/>
        <v>RE1755-058</v>
      </c>
      <c r="B59">
        <v>457001620</v>
      </c>
      <c r="C59" s="22" t="str">
        <f t="shared" si="1"/>
        <v>RISM</v>
      </c>
      <c r="D59" s="21" t="str">
        <f t="shared" si="2"/>
        <v>RE1755</v>
      </c>
      <c r="E59" s="9">
        <v>58</v>
      </c>
      <c r="G59" s="30" t="s">
        <v>51</v>
      </c>
      <c r="H59" t="str">
        <f>_xlfn.IFNA(VLOOKUP(G59,Tabelle10[[SID]:[Zahn]],3,FALSE),"")</f>
        <v>III, 5269e, Bodenschatz 1608</v>
      </c>
      <c r="I59" s="15" t="s">
        <v>841</v>
      </c>
      <c r="L59" s="9" t="s">
        <v>605</v>
      </c>
      <c r="Q59" s="21" t="str">
        <f t="shared" si="3"/>
        <v>Rein, Johann Balthasar</v>
      </c>
      <c r="R59" s="21" t="str">
        <f t="shared" si="4"/>
        <v>Vierstimmig Choralbuch</v>
      </c>
      <c r="S59" s="21" t="str">
        <f t="shared" si="5"/>
        <v>Altona</v>
      </c>
      <c r="T59" s="21">
        <f t="shared" si="6"/>
        <v>1755</v>
      </c>
      <c r="U59" s="9">
        <v>25</v>
      </c>
      <c r="V59" s="9" t="s">
        <v>842</v>
      </c>
    </row>
    <row r="60" spans="1:22" x14ac:dyDescent="0.25">
      <c r="A60" s="28" t="str">
        <f t="shared" si="0"/>
        <v>RE1755-059</v>
      </c>
      <c r="B60">
        <v>457001621</v>
      </c>
      <c r="C60" s="22" t="str">
        <f t="shared" si="1"/>
        <v>RISM</v>
      </c>
      <c r="D60" s="21" t="str">
        <f t="shared" si="2"/>
        <v>RE1755</v>
      </c>
      <c r="E60" s="9">
        <v>59</v>
      </c>
      <c r="G60" s="30" t="s">
        <v>54</v>
      </c>
      <c r="H60" t="str">
        <f>_xlfn.IFNA(VLOOKUP(G60,Tabelle10[[SID]:[Zahn]],3,FALSE),"")</f>
        <v>III, 4438b, Straßburg 1559</v>
      </c>
      <c r="I60" s="15" t="s">
        <v>626</v>
      </c>
      <c r="L60" s="9" t="s">
        <v>605</v>
      </c>
      <c r="Q60" s="21" t="str">
        <f t="shared" si="3"/>
        <v>Rein, Johann Balthasar</v>
      </c>
      <c r="R60" s="21" t="str">
        <f t="shared" si="4"/>
        <v>Vierstimmig Choralbuch</v>
      </c>
      <c r="S60" s="21" t="str">
        <f t="shared" si="5"/>
        <v>Altona</v>
      </c>
      <c r="T60" s="21">
        <f t="shared" si="6"/>
        <v>1755</v>
      </c>
      <c r="U60" s="9">
        <v>25</v>
      </c>
      <c r="V60" s="9" t="s">
        <v>843</v>
      </c>
    </row>
    <row r="61" spans="1:22" x14ac:dyDescent="0.25">
      <c r="A61" s="28" t="str">
        <f t="shared" si="0"/>
        <v>RE1755-060</v>
      </c>
      <c r="B61">
        <v>457001622</v>
      </c>
      <c r="C61" s="22" t="str">
        <f t="shared" si="1"/>
        <v>RISM</v>
      </c>
      <c r="D61" s="21" t="str">
        <f t="shared" si="2"/>
        <v>RE1755</v>
      </c>
      <c r="E61" s="9">
        <v>60</v>
      </c>
      <c r="G61" s="30"/>
      <c r="H61" t="str">
        <f>_xlfn.IFNA(VLOOKUP(G61,Tabelle10[[SID]:[Zahn]],3,FALSE),"")</f>
        <v/>
      </c>
      <c r="I61" s="15" t="s">
        <v>844</v>
      </c>
      <c r="Q61" s="21" t="str">
        <f t="shared" si="3"/>
        <v>Rein, Johann Balthasar</v>
      </c>
      <c r="R61" s="21" t="str">
        <f t="shared" si="4"/>
        <v>Vierstimmig Choralbuch</v>
      </c>
      <c r="S61" s="21" t="str">
        <f t="shared" si="5"/>
        <v>Altona</v>
      </c>
      <c r="T61" s="21">
        <f t="shared" si="6"/>
        <v>1755</v>
      </c>
      <c r="U61" s="9">
        <v>26</v>
      </c>
    </row>
    <row r="62" spans="1:22" x14ac:dyDescent="0.25">
      <c r="A62" s="28" t="str">
        <f t="shared" si="0"/>
        <v>RE1755-061</v>
      </c>
      <c r="B62">
        <v>457001623</v>
      </c>
      <c r="C62" s="22" t="str">
        <f t="shared" si="1"/>
        <v>RISM</v>
      </c>
      <c r="D62" s="21" t="str">
        <f t="shared" si="2"/>
        <v>RE1755</v>
      </c>
      <c r="E62" s="9">
        <v>61</v>
      </c>
      <c r="G62" s="30"/>
      <c r="H62" t="str">
        <f>_xlfn.IFNA(VLOOKUP(G62,Tabelle10[[SID]:[Zahn]],3,FALSE),"")</f>
        <v/>
      </c>
      <c r="I62" s="15" t="s">
        <v>845</v>
      </c>
      <c r="Q62" s="21" t="str">
        <f t="shared" si="3"/>
        <v>Rein, Johann Balthasar</v>
      </c>
      <c r="R62" s="21" t="str">
        <f t="shared" si="4"/>
        <v>Vierstimmig Choralbuch</v>
      </c>
      <c r="S62" s="21" t="str">
        <f t="shared" si="5"/>
        <v>Altona</v>
      </c>
      <c r="T62" s="21">
        <f t="shared" si="6"/>
        <v>1755</v>
      </c>
      <c r="U62" s="9">
        <v>26</v>
      </c>
    </row>
    <row r="63" spans="1:22" x14ac:dyDescent="0.25">
      <c r="A63" s="28" t="str">
        <f t="shared" si="0"/>
        <v>RE1755-062</v>
      </c>
      <c r="B63">
        <v>457001624</v>
      </c>
      <c r="C63" s="22" t="str">
        <f t="shared" si="1"/>
        <v>RISM</v>
      </c>
      <c r="D63" s="21" t="str">
        <f t="shared" si="2"/>
        <v>RE1755</v>
      </c>
      <c r="E63" s="9">
        <v>62</v>
      </c>
      <c r="G63" s="30"/>
      <c r="H63" t="str">
        <f>_xlfn.IFNA(VLOOKUP(G63,Tabelle10[[SID]:[Zahn]],3,FALSE),"")</f>
        <v/>
      </c>
      <c r="I63" s="15" t="s">
        <v>846</v>
      </c>
      <c r="Q63" s="21" t="str">
        <f t="shared" si="3"/>
        <v>Rein, Johann Balthasar</v>
      </c>
      <c r="R63" s="21" t="str">
        <f t="shared" si="4"/>
        <v>Vierstimmig Choralbuch</v>
      </c>
      <c r="S63" s="21" t="str">
        <f t="shared" si="5"/>
        <v>Altona</v>
      </c>
      <c r="T63" s="21">
        <f t="shared" si="6"/>
        <v>1755</v>
      </c>
      <c r="U63" s="9">
        <v>27</v>
      </c>
    </row>
    <row r="64" spans="1:22" x14ac:dyDescent="0.25">
      <c r="A64" s="28" t="str">
        <f t="shared" si="0"/>
        <v>RE1755-063</v>
      </c>
      <c r="B64">
        <v>457001625</v>
      </c>
      <c r="C64" s="22" t="str">
        <f t="shared" si="1"/>
        <v>RISM</v>
      </c>
      <c r="D64" s="21" t="str">
        <f t="shared" si="2"/>
        <v>RE1755</v>
      </c>
      <c r="E64" s="9">
        <v>63</v>
      </c>
      <c r="G64" s="30" t="s">
        <v>109</v>
      </c>
      <c r="H64" t="str">
        <f>_xlfn.IFNA(VLOOKUP(G64,Tabelle10[[SID]:[Zahn]],3,FALSE),"")</f>
        <v>I, 1743, N. Hermann 1560</v>
      </c>
      <c r="I64" s="15" t="s">
        <v>847</v>
      </c>
      <c r="L64" s="9" t="s">
        <v>605</v>
      </c>
      <c r="Q64" s="21" t="str">
        <f t="shared" si="3"/>
        <v>Rein, Johann Balthasar</v>
      </c>
      <c r="R64" s="21" t="str">
        <f t="shared" si="4"/>
        <v>Vierstimmig Choralbuch</v>
      </c>
      <c r="S64" s="21" t="str">
        <f t="shared" si="5"/>
        <v>Altona</v>
      </c>
      <c r="T64" s="21">
        <f t="shared" si="6"/>
        <v>1755</v>
      </c>
      <c r="U64" s="9">
        <v>27</v>
      </c>
      <c r="V64" s="9" t="s">
        <v>848</v>
      </c>
    </row>
    <row r="65" spans="1:22" x14ac:dyDescent="0.25">
      <c r="A65" s="28" t="str">
        <f t="shared" si="0"/>
        <v>RE1755-064</v>
      </c>
      <c r="B65">
        <v>457001626</v>
      </c>
      <c r="C65" s="22" t="str">
        <f t="shared" si="1"/>
        <v>RISM</v>
      </c>
      <c r="D65" s="21" t="str">
        <f t="shared" si="2"/>
        <v>RE1755</v>
      </c>
      <c r="E65" s="9">
        <v>64</v>
      </c>
      <c r="G65" s="30" t="s">
        <v>245</v>
      </c>
      <c r="H65" t="str">
        <f>_xlfn.IFNA(VLOOKUP(G65,Tabelle10[[SID]:[Zahn]],3,FALSE),"")</f>
        <v>IV, 6274, Dresden 1694</v>
      </c>
      <c r="I65" s="15" t="s">
        <v>849</v>
      </c>
      <c r="L65" s="9" t="s">
        <v>605</v>
      </c>
      <c r="Q65" s="21" t="str">
        <f t="shared" si="3"/>
        <v>Rein, Johann Balthasar</v>
      </c>
      <c r="R65" s="21" t="str">
        <f t="shared" si="4"/>
        <v>Vierstimmig Choralbuch</v>
      </c>
      <c r="S65" s="21" t="str">
        <f t="shared" si="5"/>
        <v>Altona</v>
      </c>
      <c r="T65" s="21">
        <f t="shared" si="6"/>
        <v>1755</v>
      </c>
      <c r="U65" s="9">
        <v>27</v>
      </c>
      <c r="V65" s="9" t="s">
        <v>475</v>
      </c>
    </row>
    <row r="66" spans="1:22" x14ac:dyDescent="0.25">
      <c r="A66" s="28" t="str">
        <f t="shared" ref="A66:A129" si="7">D66&amp;"-"&amp;IF(E66&lt;10,"00",IF(E66&gt;99,"","0"))&amp;E66&amp;F66</f>
        <v>RE1755-065</v>
      </c>
      <c r="B66">
        <v>457001627</v>
      </c>
      <c r="C66" s="22" t="str">
        <f t="shared" ref="C66:C129" si="8">HYPERLINK("https://opac.rism.info/search?id="&amp;B66&amp;"&amp;View=rism", "RISM")</f>
        <v>RISM</v>
      </c>
      <c r="D66" s="21" t="str">
        <f t="shared" si="2"/>
        <v>RE1755</v>
      </c>
      <c r="E66" s="9">
        <v>65</v>
      </c>
      <c r="G66" s="30"/>
      <c r="H66" t="str">
        <f>_xlfn.IFNA(VLOOKUP(G66,Tabelle10[[SID]:[Zahn]],3,FALSE),"")</f>
        <v/>
      </c>
      <c r="I66" s="15" t="s">
        <v>850</v>
      </c>
      <c r="Q66" s="21" t="str">
        <f t="shared" si="3"/>
        <v>Rein, Johann Balthasar</v>
      </c>
      <c r="R66" s="21" t="str">
        <f t="shared" si="4"/>
        <v>Vierstimmig Choralbuch</v>
      </c>
      <c r="S66" s="21" t="str">
        <f t="shared" si="5"/>
        <v>Altona</v>
      </c>
      <c r="T66" s="21">
        <f t="shared" si="6"/>
        <v>1755</v>
      </c>
      <c r="U66" s="9">
        <v>28</v>
      </c>
    </row>
    <row r="67" spans="1:22" x14ac:dyDescent="0.25">
      <c r="A67" s="28" t="str">
        <f t="shared" si="7"/>
        <v>RE1755-066</v>
      </c>
      <c r="B67">
        <v>457001628</v>
      </c>
      <c r="C67" s="22" t="str">
        <f t="shared" si="8"/>
        <v>RISM</v>
      </c>
      <c r="D67" s="21" t="str">
        <f t="shared" ref="D67:D130" si="9">$D$2</f>
        <v>RE1755</v>
      </c>
      <c r="E67" s="9">
        <v>66</v>
      </c>
      <c r="G67" s="30" t="s">
        <v>312</v>
      </c>
      <c r="H67" t="str">
        <f>_xlfn.IFNA(VLOOKUP(G67,Tabelle10[[SID]:[Zahn]],3,FALSE),"")</f>
        <v>I, 343, Klug 1535</v>
      </c>
      <c r="I67" s="15" t="s">
        <v>313</v>
      </c>
      <c r="L67" s="9" t="s">
        <v>605</v>
      </c>
      <c r="Q67" s="21" t="str">
        <f t="shared" ref="Q67:Q130" si="10">$Q$2</f>
        <v>Rein, Johann Balthasar</v>
      </c>
      <c r="R67" s="21" t="str">
        <f t="shared" ref="R67:R130" si="11">$R$2</f>
        <v>Vierstimmig Choralbuch</v>
      </c>
      <c r="S67" s="21" t="str">
        <f t="shared" ref="S67:S130" si="12">$S$2</f>
        <v>Altona</v>
      </c>
      <c r="T67" s="21">
        <f t="shared" ref="T67:T130" si="13">$T$2</f>
        <v>1755</v>
      </c>
      <c r="U67" s="9">
        <v>28</v>
      </c>
    </row>
    <row r="68" spans="1:22" x14ac:dyDescent="0.25">
      <c r="A68" s="28" t="str">
        <f t="shared" si="7"/>
        <v>RE1755-067</v>
      </c>
      <c r="B68">
        <v>457001629</v>
      </c>
      <c r="C68" s="22" t="str">
        <f t="shared" si="8"/>
        <v>RISM</v>
      </c>
      <c r="D68" s="21" t="str">
        <f t="shared" si="9"/>
        <v>RE1755</v>
      </c>
      <c r="E68" s="9">
        <v>67</v>
      </c>
      <c r="G68" s="30"/>
      <c r="H68" t="str">
        <f>_xlfn.IFNA(VLOOKUP(G68,Tabelle10[[SID]:[Zahn]],3,FALSE),"")</f>
        <v/>
      </c>
      <c r="I68" s="15" t="s">
        <v>851</v>
      </c>
      <c r="Q68" s="21" t="str">
        <f t="shared" si="10"/>
        <v>Rein, Johann Balthasar</v>
      </c>
      <c r="R68" s="21" t="str">
        <f t="shared" si="11"/>
        <v>Vierstimmig Choralbuch</v>
      </c>
      <c r="S68" s="21" t="str">
        <f t="shared" si="12"/>
        <v>Altona</v>
      </c>
      <c r="T68" s="21">
        <f t="shared" si="13"/>
        <v>1755</v>
      </c>
      <c r="U68" s="9">
        <v>28</v>
      </c>
      <c r="V68" s="9" t="s">
        <v>852</v>
      </c>
    </row>
    <row r="69" spans="1:22" x14ac:dyDescent="0.25">
      <c r="A69" s="28" t="str">
        <f t="shared" si="7"/>
        <v>RE1755-068</v>
      </c>
      <c r="B69">
        <v>457001630</v>
      </c>
      <c r="C69" s="22" t="str">
        <f t="shared" si="8"/>
        <v>RISM</v>
      </c>
      <c r="D69" s="21" t="str">
        <f t="shared" si="9"/>
        <v>RE1755</v>
      </c>
      <c r="E69" s="9">
        <v>68</v>
      </c>
      <c r="G69" s="30"/>
      <c r="H69" t="str">
        <f>_xlfn.IFNA(VLOOKUP(G69,Tabelle10[[SID]:[Zahn]],3,FALSE),"")</f>
        <v/>
      </c>
      <c r="I69" s="15" t="s">
        <v>853</v>
      </c>
      <c r="Q69" s="21" t="str">
        <f t="shared" si="10"/>
        <v>Rein, Johann Balthasar</v>
      </c>
      <c r="R69" s="21" t="str">
        <f t="shared" si="11"/>
        <v>Vierstimmig Choralbuch</v>
      </c>
      <c r="S69" s="21" t="str">
        <f t="shared" si="12"/>
        <v>Altona</v>
      </c>
      <c r="T69" s="21">
        <f t="shared" si="13"/>
        <v>1755</v>
      </c>
      <c r="U69" s="9" t="s">
        <v>854</v>
      </c>
    </row>
    <row r="70" spans="1:22" x14ac:dyDescent="0.25">
      <c r="A70" s="28" t="str">
        <f t="shared" si="7"/>
        <v>RE1755-069</v>
      </c>
      <c r="B70">
        <v>457001631</v>
      </c>
      <c r="C70" s="22" t="str">
        <f t="shared" si="8"/>
        <v>RISM</v>
      </c>
      <c r="D70" s="21" t="str">
        <f t="shared" si="9"/>
        <v>RE1755</v>
      </c>
      <c r="E70" s="9">
        <v>69</v>
      </c>
      <c r="G70" s="30" t="s">
        <v>77</v>
      </c>
      <c r="H70" t="str">
        <f>_xlfn.IFNA(VLOOKUP(G70,Tabelle10[[SID]:[Zahn]],3,FALSE),"")</f>
        <v>IV, 6283b, Calvisius 1598</v>
      </c>
      <c r="I70" s="15" t="s">
        <v>78</v>
      </c>
      <c r="L70" s="9" t="s">
        <v>605</v>
      </c>
      <c r="Q70" s="21" t="str">
        <f t="shared" si="10"/>
        <v>Rein, Johann Balthasar</v>
      </c>
      <c r="R70" s="21" t="str">
        <f t="shared" si="11"/>
        <v>Vierstimmig Choralbuch</v>
      </c>
      <c r="S70" s="21" t="str">
        <f t="shared" si="12"/>
        <v>Altona</v>
      </c>
      <c r="T70" s="21">
        <f t="shared" si="13"/>
        <v>1755</v>
      </c>
      <c r="U70" s="9">
        <v>29</v>
      </c>
    </row>
    <row r="71" spans="1:22" x14ac:dyDescent="0.25">
      <c r="A71" s="28" t="str">
        <f t="shared" si="7"/>
        <v>RE1755-070</v>
      </c>
      <c r="B71">
        <v>457001632</v>
      </c>
      <c r="C71" s="22" t="str">
        <f t="shared" si="8"/>
        <v>RISM</v>
      </c>
      <c r="D71" s="21" t="str">
        <f t="shared" si="9"/>
        <v>RE1755</v>
      </c>
      <c r="E71" s="9">
        <v>70</v>
      </c>
      <c r="G71" s="30" t="s">
        <v>62</v>
      </c>
      <c r="H71" t="str">
        <f>_xlfn.IFNA(VLOOKUP(G71,Tabelle10[[SID]:[Zahn]],3,FALSE),"")</f>
        <v>V, 8586, Spangenberg 1545</v>
      </c>
      <c r="I71" s="15" t="s">
        <v>855</v>
      </c>
      <c r="L71" s="9" t="s">
        <v>605</v>
      </c>
      <c r="Q71" s="21" t="str">
        <f t="shared" si="10"/>
        <v>Rein, Johann Balthasar</v>
      </c>
      <c r="R71" s="21" t="str">
        <f t="shared" si="11"/>
        <v>Vierstimmig Choralbuch</v>
      </c>
      <c r="S71" s="21" t="str">
        <f t="shared" si="12"/>
        <v>Altona</v>
      </c>
      <c r="T71" s="21">
        <f t="shared" si="13"/>
        <v>1755</v>
      </c>
      <c r="U71" s="9">
        <v>29</v>
      </c>
      <c r="V71" s="9" t="s">
        <v>63</v>
      </c>
    </row>
    <row r="72" spans="1:22" x14ac:dyDescent="0.25">
      <c r="A72" s="28" t="str">
        <f t="shared" si="7"/>
        <v>RE1755-071</v>
      </c>
      <c r="B72">
        <v>457001633</v>
      </c>
      <c r="C72" s="22" t="str">
        <f t="shared" si="8"/>
        <v>RISM</v>
      </c>
      <c r="D72" s="21" t="str">
        <f t="shared" si="9"/>
        <v>RE1755</v>
      </c>
      <c r="E72" s="9">
        <v>71</v>
      </c>
      <c r="G72" s="30" t="s">
        <v>65</v>
      </c>
      <c r="H72" t="str">
        <f>_xlfn.IFNA(VLOOKUP(G72,Tabelle10[[SID]:[Zahn]],3,FALSE),"")</f>
        <v>V, 8584, Klug 1535</v>
      </c>
      <c r="I72" s="15" t="s">
        <v>856</v>
      </c>
      <c r="J72" s="9" t="s">
        <v>857</v>
      </c>
      <c r="L72" s="9" t="s">
        <v>605</v>
      </c>
      <c r="Q72" s="21" t="str">
        <f t="shared" si="10"/>
        <v>Rein, Johann Balthasar</v>
      </c>
      <c r="R72" s="21" t="str">
        <f t="shared" si="11"/>
        <v>Vierstimmig Choralbuch</v>
      </c>
      <c r="S72" s="21" t="str">
        <f t="shared" si="12"/>
        <v>Altona</v>
      </c>
      <c r="T72" s="21">
        <f t="shared" si="13"/>
        <v>1755</v>
      </c>
      <c r="U72" s="9">
        <v>30</v>
      </c>
      <c r="V72" s="9" t="s">
        <v>66</v>
      </c>
    </row>
    <row r="73" spans="1:22" x14ac:dyDescent="0.25">
      <c r="A73" s="28" t="str">
        <f t="shared" si="7"/>
        <v>RE1755-072</v>
      </c>
      <c r="B73">
        <v>457001634</v>
      </c>
      <c r="C73" s="22" t="str">
        <f t="shared" si="8"/>
        <v>RISM</v>
      </c>
      <c r="D73" s="21" t="str">
        <f t="shared" si="9"/>
        <v>RE1755</v>
      </c>
      <c r="E73" s="9">
        <v>72</v>
      </c>
      <c r="G73" s="30" t="s">
        <v>74</v>
      </c>
      <c r="H73" t="str">
        <f>_xlfn.IFNA(VLOOKUP(G73,Tabelle10[[SID]:[Zahn]],3,FALSE),"")</f>
        <v>I, 132, Vulpius 1609</v>
      </c>
      <c r="I73" s="15" t="s">
        <v>75</v>
      </c>
      <c r="L73" s="9" t="s">
        <v>605</v>
      </c>
      <c r="Q73" s="21" t="str">
        <f t="shared" si="10"/>
        <v>Rein, Johann Balthasar</v>
      </c>
      <c r="R73" s="21" t="str">
        <f t="shared" si="11"/>
        <v>Vierstimmig Choralbuch</v>
      </c>
      <c r="S73" s="21" t="str">
        <f t="shared" si="12"/>
        <v>Altona</v>
      </c>
      <c r="T73" s="21">
        <f t="shared" si="13"/>
        <v>1755</v>
      </c>
      <c r="U73" s="9">
        <v>30</v>
      </c>
    </row>
    <row r="74" spans="1:22" x14ac:dyDescent="0.25">
      <c r="A74" s="28" t="str">
        <f t="shared" si="7"/>
        <v>RE1755-073</v>
      </c>
      <c r="B74">
        <v>457001635</v>
      </c>
      <c r="C74" s="22" t="str">
        <f t="shared" si="8"/>
        <v>RISM</v>
      </c>
      <c r="D74" s="21" t="str">
        <f t="shared" si="9"/>
        <v>RE1755</v>
      </c>
      <c r="E74" s="9">
        <v>73</v>
      </c>
      <c r="G74" s="30"/>
      <c r="H74" t="str">
        <f>_xlfn.IFNA(VLOOKUP(G74,Tabelle10[[SID]:[Zahn]],3,FALSE),"")</f>
        <v/>
      </c>
      <c r="I74" s="15" t="s">
        <v>858</v>
      </c>
      <c r="Q74" s="21" t="str">
        <f t="shared" si="10"/>
        <v>Rein, Johann Balthasar</v>
      </c>
      <c r="R74" s="21" t="str">
        <f t="shared" si="11"/>
        <v>Vierstimmig Choralbuch</v>
      </c>
      <c r="S74" s="21" t="str">
        <f t="shared" si="12"/>
        <v>Altona</v>
      </c>
      <c r="T74" s="21">
        <f t="shared" si="13"/>
        <v>1755</v>
      </c>
      <c r="U74" s="9">
        <v>31</v>
      </c>
    </row>
    <row r="75" spans="1:22" x14ac:dyDescent="0.25">
      <c r="A75" s="28" t="str">
        <f t="shared" si="7"/>
        <v>RE1755-074</v>
      </c>
      <c r="B75">
        <v>457001636</v>
      </c>
      <c r="C75" s="22" t="str">
        <f t="shared" si="8"/>
        <v>RISM</v>
      </c>
      <c r="D75" s="21" t="str">
        <f t="shared" si="9"/>
        <v>RE1755</v>
      </c>
      <c r="E75" s="9">
        <v>74</v>
      </c>
      <c r="G75" s="30"/>
      <c r="H75" t="str">
        <f>_xlfn.IFNA(VLOOKUP(G75,Tabelle10[[SID]:[Zahn]],3,FALSE),"")</f>
        <v/>
      </c>
      <c r="I75" s="15" t="s">
        <v>859</v>
      </c>
      <c r="Q75" s="21" t="str">
        <f t="shared" si="10"/>
        <v>Rein, Johann Balthasar</v>
      </c>
      <c r="R75" s="21" t="str">
        <f t="shared" si="11"/>
        <v>Vierstimmig Choralbuch</v>
      </c>
      <c r="S75" s="21" t="str">
        <f t="shared" si="12"/>
        <v>Altona</v>
      </c>
      <c r="T75" s="21">
        <f t="shared" si="13"/>
        <v>1755</v>
      </c>
      <c r="U75" s="9">
        <v>31</v>
      </c>
    </row>
    <row r="76" spans="1:22" x14ac:dyDescent="0.25">
      <c r="A76" s="28" t="str">
        <f t="shared" si="7"/>
        <v>RE1755-075</v>
      </c>
      <c r="B76">
        <v>457001637</v>
      </c>
      <c r="C76" s="22" t="str">
        <f t="shared" si="8"/>
        <v>RISM</v>
      </c>
      <c r="D76" s="21" t="str">
        <f t="shared" si="9"/>
        <v>RE1755</v>
      </c>
      <c r="E76" s="9">
        <v>75</v>
      </c>
      <c r="G76" s="30" t="s">
        <v>89</v>
      </c>
      <c r="H76" t="str">
        <f>_xlfn.IFNA(VLOOKUP(G76,Tabelle10[[SID]:[Zahn]],3,FALSE),"")</f>
        <v>IV, 7377d, König 1738</v>
      </c>
      <c r="I76" s="15" t="s">
        <v>860</v>
      </c>
      <c r="L76" s="9" t="s">
        <v>605</v>
      </c>
      <c r="Q76" s="21" t="str">
        <f t="shared" si="10"/>
        <v>Rein, Johann Balthasar</v>
      </c>
      <c r="R76" s="21" t="str">
        <f t="shared" si="11"/>
        <v>Vierstimmig Choralbuch</v>
      </c>
      <c r="S76" s="21" t="str">
        <f t="shared" si="12"/>
        <v>Altona</v>
      </c>
      <c r="T76" s="21">
        <f t="shared" si="13"/>
        <v>1755</v>
      </c>
      <c r="U76" s="9">
        <v>32</v>
      </c>
      <c r="V76" s="9" t="s">
        <v>405</v>
      </c>
    </row>
    <row r="77" spans="1:22" x14ac:dyDescent="0.25">
      <c r="A77" s="28" t="str">
        <f t="shared" si="7"/>
        <v>RE1755-076</v>
      </c>
      <c r="B77">
        <v>457001638</v>
      </c>
      <c r="C77" s="22" t="str">
        <f t="shared" si="8"/>
        <v>RISM</v>
      </c>
      <c r="D77" s="21" t="str">
        <f t="shared" si="9"/>
        <v>RE1755</v>
      </c>
      <c r="E77" s="9">
        <v>76</v>
      </c>
      <c r="G77" s="30" t="s">
        <v>288</v>
      </c>
      <c r="H77" t="str">
        <f>_xlfn.IFNA(VLOOKUP(G77,Tabelle10[[SID]:[Zahn]],3,FALSE),"")</f>
        <v>IV, 7792, Freylinghausen 1704</v>
      </c>
      <c r="I77" s="15" t="s">
        <v>861</v>
      </c>
      <c r="L77" s="9" t="s">
        <v>605</v>
      </c>
      <c r="Q77" s="21" t="str">
        <f t="shared" si="10"/>
        <v>Rein, Johann Balthasar</v>
      </c>
      <c r="R77" s="21" t="str">
        <f t="shared" si="11"/>
        <v>Vierstimmig Choralbuch</v>
      </c>
      <c r="S77" s="21" t="str">
        <f t="shared" si="12"/>
        <v>Altona</v>
      </c>
      <c r="T77" s="21">
        <f t="shared" si="13"/>
        <v>1755</v>
      </c>
      <c r="U77" s="9">
        <v>32</v>
      </c>
      <c r="V77" s="9" t="s">
        <v>862</v>
      </c>
    </row>
    <row r="78" spans="1:22" x14ac:dyDescent="0.25">
      <c r="A78" s="28" t="str">
        <f t="shared" si="7"/>
        <v>RE1755-077</v>
      </c>
      <c r="B78">
        <v>457001639</v>
      </c>
      <c r="C78" s="22" t="str">
        <f t="shared" si="8"/>
        <v>RISM</v>
      </c>
      <c r="D78" s="21" t="str">
        <f t="shared" si="9"/>
        <v>RE1755</v>
      </c>
      <c r="E78" s="9">
        <v>77</v>
      </c>
      <c r="G78" s="30" t="s">
        <v>318</v>
      </c>
      <c r="H78" t="str">
        <f>_xlfn.IFNA(VLOOKUP(G78,Tabelle10[[SID]:[Zahn]],3,FALSE),"")</f>
        <v>I, 159, N. Selnecker 1587</v>
      </c>
      <c r="I78" s="15" t="s">
        <v>863</v>
      </c>
      <c r="Q78" s="21" t="str">
        <f t="shared" si="10"/>
        <v>Rein, Johann Balthasar</v>
      </c>
      <c r="R78" s="21" t="str">
        <f t="shared" si="11"/>
        <v>Vierstimmig Choralbuch</v>
      </c>
      <c r="S78" s="21" t="str">
        <f t="shared" si="12"/>
        <v>Altona</v>
      </c>
      <c r="T78" s="21">
        <f t="shared" si="13"/>
        <v>1755</v>
      </c>
      <c r="U78" s="9" t="s">
        <v>864</v>
      </c>
      <c r="V78" s="9" t="s">
        <v>865</v>
      </c>
    </row>
    <row r="79" spans="1:22" x14ac:dyDescent="0.25">
      <c r="A79" s="28" t="str">
        <f t="shared" si="7"/>
        <v>RE1755-078</v>
      </c>
      <c r="B79">
        <v>457001640</v>
      </c>
      <c r="C79" s="22" t="str">
        <f t="shared" si="8"/>
        <v>RISM</v>
      </c>
      <c r="D79" s="21" t="str">
        <f t="shared" si="9"/>
        <v>RE1755</v>
      </c>
      <c r="E79" s="9">
        <v>78</v>
      </c>
      <c r="G79" s="30"/>
      <c r="H79" t="str">
        <f>_xlfn.IFNA(VLOOKUP(G79,Tabelle10[[SID]:[Zahn]],3,FALSE),"")</f>
        <v/>
      </c>
      <c r="I79" s="15" t="s">
        <v>866</v>
      </c>
      <c r="Q79" s="21" t="str">
        <f t="shared" si="10"/>
        <v>Rein, Johann Balthasar</v>
      </c>
      <c r="R79" s="21" t="str">
        <f t="shared" si="11"/>
        <v>Vierstimmig Choralbuch</v>
      </c>
      <c r="S79" s="21" t="str">
        <f t="shared" si="12"/>
        <v>Altona</v>
      </c>
      <c r="T79" s="21">
        <f t="shared" si="13"/>
        <v>1755</v>
      </c>
      <c r="U79" s="9">
        <v>33</v>
      </c>
    </row>
    <row r="80" spans="1:22" x14ac:dyDescent="0.25">
      <c r="A80" s="28" t="str">
        <f t="shared" si="7"/>
        <v>RE1755-079</v>
      </c>
      <c r="B80">
        <v>457001641</v>
      </c>
      <c r="C80" s="22" t="str">
        <f t="shared" si="8"/>
        <v>RISM</v>
      </c>
      <c r="D80" s="21" t="str">
        <f t="shared" si="9"/>
        <v>RE1755</v>
      </c>
      <c r="E80" s="9">
        <v>79</v>
      </c>
      <c r="G80" s="30"/>
      <c r="H80" t="str">
        <f>_xlfn.IFNA(VLOOKUP(G80,Tabelle10[[SID]:[Zahn]],3,FALSE),"")</f>
        <v/>
      </c>
      <c r="I80" s="15" t="s">
        <v>867</v>
      </c>
      <c r="Q80" s="21" t="str">
        <f t="shared" si="10"/>
        <v>Rein, Johann Balthasar</v>
      </c>
      <c r="R80" s="21" t="str">
        <f t="shared" si="11"/>
        <v>Vierstimmig Choralbuch</v>
      </c>
      <c r="S80" s="21" t="str">
        <f t="shared" si="12"/>
        <v>Altona</v>
      </c>
      <c r="T80" s="21">
        <f t="shared" si="13"/>
        <v>1755</v>
      </c>
      <c r="U80" s="9">
        <v>33</v>
      </c>
    </row>
    <row r="81" spans="1:22" x14ac:dyDescent="0.25">
      <c r="A81" s="28" t="str">
        <f t="shared" si="7"/>
        <v>RE1755-080</v>
      </c>
      <c r="B81">
        <v>457001642</v>
      </c>
      <c r="C81" s="22" t="str">
        <f t="shared" si="8"/>
        <v>RISM</v>
      </c>
      <c r="D81" s="21" t="str">
        <f t="shared" si="9"/>
        <v>RE1755</v>
      </c>
      <c r="E81" s="9">
        <v>80</v>
      </c>
      <c r="G81" s="30"/>
      <c r="H81" t="str">
        <f>_xlfn.IFNA(VLOOKUP(G81,Tabelle10[[SID]:[Zahn]],3,FALSE),"")</f>
        <v/>
      </c>
      <c r="I81" s="15" t="s">
        <v>868</v>
      </c>
      <c r="Q81" s="21" t="str">
        <f t="shared" si="10"/>
        <v>Rein, Johann Balthasar</v>
      </c>
      <c r="R81" s="21" t="str">
        <f t="shared" si="11"/>
        <v>Vierstimmig Choralbuch</v>
      </c>
      <c r="S81" s="21" t="str">
        <f t="shared" si="12"/>
        <v>Altona</v>
      </c>
      <c r="T81" s="21">
        <f t="shared" si="13"/>
        <v>1755</v>
      </c>
      <c r="U81" s="9">
        <v>34</v>
      </c>
      <c r="V81" s="9" t="s">
        <v>869</v>
      </c>
    </row>
    <row r="82" spans="1:22" x14ac:dyDescent="0.25">
      <c r="A82" s="28" t="str">
        <f t="shared" si="7"/>
        <v>RE1755-081</v>
      </c>
      <c r="B82">
        <v>457001643</v>
      </c>
      <c r="C82" s="22" t="str">
        <f t="shared" si="8"/>
        <v>RISM</v>
      </c>
      <c r="D82" s="21" t="str">
        <f t="shared" si="9"/>
        <v>RE1755</v>
      </c>
      <c r="E82" s="9">
        <v>81</v>
      </c>
      <c r="G82" s="30" t="s">
        <v>226</v>
      </c>
      <c r="H82" t="str">
        <f>_xlfn.IFNA(VLOOKUP(G82,Tabelle10[[SID]:[Zahn]],3,FALSE),"")</f>
        <v>I, 1915, Rist 1641</v>
      </c>
      <c r="I82" s="15" t="s">
        <v>870</v>
      </c>
      <c r="L82" s="9" t="s">
        <v>605</v>
      </c>
      <c r="Q82" s="21" t="str">
        <f t="shared" si="10"/>
        <v>Rein, Johann Balthasar</v>
      </c>
      <c r="R82" s="21" t="str">
        <f t="shared" si="11"/>
        <v>Vierstimmig Choralbuch</v>
      </c>
      <c r="S82" s="21" t="str">
        <f t="shared" si="12"/>
        <v>Altona</v>
      </c>
      <c r="T82" s="21">
        <f t="shared" si="13"/>
        <v>1755</v>
      </c>
      <c r="U82" s="9">
        <v>34</v>
      </c>
      <c r="V82" s="9" t="s">
        <v>871</v>
      </c>
    </row>
    <row r="83" spans="1:22" x14ac:dyDescent="0.25">
      <c r="A83" s="28" t="str">
        <f t="shared" si="7"/>
        <v>RE1755-082</v>
      </c>
      <c r="B83">
        <v>457001644</v>
      </c>
      <c r="C83" s="22" t="str">
        <f t="shared" si="8"/>
        <v>RISM</v>
      </c>
      <c r="D83" s="21" t="str">
        <f t="shared" si="9"/>
        <v>RE1755</v>
      </c>
      <c r="E83" s="9">
        <v>82</v>
      </c>
      <c r="G83" s="30" t="s">
        <v>80</v>
      </c>
      <c r="H83" t="str">
        <f>_xlfn.IFNA(VLOOKUP(G83,Tabelle10[[SID]:[Zahn]],3,FALSE),"")</f>
        <v>III, 6009, Freylinghausen 1704</v>
      </c>
      <c r="I83" s="15" t="s">
        <v>872</v>
      </c>
      <c r="L83" s="9" t="s">
        <v>605</v>
      </c>
      <c r="Q83" s="21" t="str">
        <f t="shared" si="10"/>
        <v>Rein, Johann Balthasar</v>
      </c>
      <c r="R83" s="21" t="str">
        <f t="shared" si="11"/>
        <v>Vierstimmig Choralbuch</v>
      </c>
      <c r="S83" s="21" t="str">
        <f t="shared" si="12"/>
        <v>Altona</v>
      </c>
      <c r="T83" s="21">
        <f t="shared" si="13"/>
        <v>1755</v>
      </c>
      <c r="U83" s="9">
        <v>34</v>
      </c>
      <c r="V83" s="9" t="s">
        <v>873</v>
      </c>
    </row>
    <row r="84" spans="1:22" x14ac:dyDescent="0.25">
      <c r="A84" s="28" t="str">
        <f t="shared" si="7"/>
        <v>RE1755-083</v>
      </c>
      <c r="B84">
        <v>457001645</v>
      </c>
      <c r="C84" s="22" t="str">
        <f t="shared" si="8"/>
        <v>RISM</v>
      </c>
      <c r="D84" s="21" t="str">
        <f t="shared" si="9"/>
        <v>RE1755</v>
      </c>
      <c r="E84" s="9">
        <v>83</v>
      </c>
      <c r="G84" s="30" t="s">
        <v>278</v>
      </c>
      <c r="H84" t="str">
        <f>_xlfn.IFNA(VLOOKUP(G84,Tabelle10[[SID]:[Zahn]],3,FALSE),"")</f>
        <v>I, 750, Lyon 1547</v>
      </c>
      <c r="I84" s="15" t="s">
        <v>874</v>
      </c>
      <c r="L84" s="9" t="s">
        <v>605</v>
      </c>
      <c r="Q84" s="21" t="str">
        <f t="shared" si="10"/>
        <v>Rein, Johann Balthasar</v>
      </c>
      <c r="R84" s="21" t="str">
        <f t="shared" si="11"/>
        <v>Vierstimmig Choralbuch</v>
      </c>
      <c r="S84" s="21" t="str">
        <f t="shared" si="12"/>
        <v>Altona</v>
      </c>
      <c r="T84" s="21">
        <f t="shared" si="13"/>
        <v>1755</v>
      </c>
      <c r="U84" s="9">
        <v>35</v>
      </c>
      <c r="V84" s="9" t="s">
        <v>279</v>
      </c>
    </row>
    <row r="85" spans="1:22" x14ac:dyDescent="0.25">
      <c r="A85" s="28" t="str">
        <f t="shared" si="7"/>
        <v>RE1755-084</v>
      </c>
      <c r="B85">
        <v>457001646</v>
      </c>
      <c r="C85" s="22" t="str">
        <f t="shared" si="8"/>
        <v>RISM</v>
      </c>
      <c r="D85" s="21" t="str">
        <f t="shared" si="9"/>
        <v>RE1755</v>
      </c>
      <c r="E85" s="9">
        <v>84</v>
      </c>
      <c r="G85" s="30"/>
      <c r="H85" t="str">
        <f>_xlfn.IFNA(VLOOKUP(G85,Tabelle10[[SID]:[Zahn]],3,FALSE),"")</f>
        <v/>
      </c>
      <c r="I85" s="15" t="s">
        <v>875</v>
      </c>
      <c r="Q85" s="21" t="str">
        <f t="shared" si="10"/>
        <v>Rein, Johann Balthasar</v>
      </c>
      <c r="R85" s="21" t="str">
        <f t="shared" si="11"/>
        <v>Vierstimmig Choralbuch</v>
      </c>
      <c r="S85" s="21" t="str">
        <f t="shared" si="12"/>
        <v>Altona</v>
      </c>
      <c r="T85" s="21">
        <f t="shared" si="13"/>
        <v>1755</v>
      </c>
      <c r="U85" s="9">
        <v>35</v>
      </c>
    </row>
    <row r="86" spans="1:22" x14ac:dyDescent="0.25">
      <c r="A86" s="28" t="str">
        <f t="shared" si="7"/>
        <v>RE1755-085</v>
      </c>
      <c r="B86">
        <v>457001647</v>
      </c>
      <c r="C86" s="22" t="str">
        <f t="shared" si="8"/>
        <v>RISM</v>
      </c>
      <c r="D86" s="21" t="str">
        <f t="shared" si="9"/>
        <v>RE1755</v>
      </c>
      <c r="E86" s="9">
        <v>85</v>
      </c>
      <c r="G86" s="30" t="s">
        <v>322</v>
      </c>
      <c r="H86" t="str">
        <f>_xlfn.IFNA(VLOOKUP(G86,Tabelle10[[SID]:[Zahn]],3,FALSE),"")</f>
        <v>II, 2383, Schein 1628</v>
      </c>
      <c r="I86" s="15" t="s">
        <v>876</v>
      </c>
      <c r="L86" s="9" t="s">
        <v>605</v>
      </c>
      <c r="Q86" s="21" t="str">
        <f t="shared" si="10"/>
        <v>Rein, Johann Balthasar</v>
      </c>
      <c r="R86" s="21" t="str">
        <f t="shared" si="11"/>
        <v>Vierstimmig Choralbuch</v>
      </c>
      <c r="S86" s="21" t="str">
        <f t="shared" si="12"/>
        <v>Altona</v>
      </c>
      <c r="T86" s="21">
        <f t="shared" si="13"/>
        <v>1755</v>
      </c>
      <c r="U86" s="9">
        <v>35</v>
      </c>
    </row>
    <row r="87" spans="1:22" x14ac:dyDescent="0.25">
      <c r="A87" s="28" t="str">
        <f t="shared" si="7"/>
        <v>RE1755-086</v>
      </c>
      <c r="B87">
        <v>457001648</v>
      </c>
      <c r="C87" s="22" t="str">
        <f t="shared" si="8"/>
        <v>RISM</v>
      </c>
      <c r="D87" s="21" t="str">
        <f t="shared" si="9"/>
        <v>RE1755</v>
      </c>
      <c r="E87" s="9">
        <v>86</v>
      </c>
      <c r="G87" s="30" t="s">
        <v>83</v>
      </c>
      <c r="H87" t="str">
        <f>_xlfn.IFNA(VLOOKUP(G87,Tabelle10[[SID]:[Zahn]],3,FALSE),"")</f>
        <v>I, 1951, Erf. Enchiridion 1524</v>
      </c>
      <c r="I87" s="15" t="s">
        <v>877</v>
      </c>
      <c r="L87" s="9" t="s">
        <v>605</v>
      </c>
      <c r="Q87" s="21" t="str">
        <f t="shared" si="10"/>
        <v>Rein, Johann Balthasar</v>
      </c>
      <c r="R87" s="21" t="str">
        <f t="shared" si="11"/>
        <v>Vierstimmig Choralbuch</v>
      </c>
      <c r="S87" s="21" t="str">
        <f t="shared" si="12"/>
        <v>Altona</v>
      </c>
      <c r="T87" s="21">
        <f t="shared" si="13"/>
        <v>1755</v>
      </c>
      <c r="U87" s="9">
        <v>35</v>
      </c>
      <c r="V87" s="9" t="s">
        <v>878</v>
      </c>
    </row>
    <row r="88" spans="1:22" x14ac:dyDescent="0.25">
      <c r="A88" s="28" t="str">
        <f t="shared" si="7"/>
        <v>RE1755-087</v>
      </c>
      <c r="B88">
        <v>457001649</v>
      </c>
      <c r="C88" s="22" t="str">
        <f t="shared" si="8"/>
        <v>RISM</v>
      </c>
      <c r="D88" s="21" t="str">
        <f t="shared" si="9"/>
        <v>RE1755</v>
      </c>
      <c r="E88" s="9">
        <v>87</v>
      </c>
      <c r="G88" s="30" t="s">
        <v>136</v>
      </c>
      <c r="H88" t="str">
        <f>_xlfn.IFNA(VLOOKUP(G88,Tabelle10[[SID]:[Zahn]],3,FALSE),"")</f>
        <v>III, 4297a, Enchiridion 1524</v>
      </c>
      <c r="I88" s="15" t="s">
        <v>879</v>
      </c>
      <c r="L88" s="9" t="s">
        <v>605</v>
      </c>
      <c r="Q88" s="21" t="str">
        <f t="shared" si="10"/>
        <v>Rein, Johann Balthasar</v>
      </c>
      <c r="R88" s="21" t="str">
        <f t="shared" si="11"/>
        <v>Vierstimmig Choralbuch</v>
      </c>
      <c r="S88" s="21" t="str">
        <f t="shared" si="12"/>
        <v>Altona</v>
      </c>
      <c r="T88" s="21">
        <f t="shared" si="13"/>
        <v>1755</v>
      </c>
      <c r="U88" s="9">
        <v>36</v>
      </c>
      <c r="V88" s="9" t="s">
        <v>880</v>
      </c>
    </row>
    <row r="89" spans="1:22" x14ac:dyDescent="0.25">
      <c r="A89" s="28" t="str">
        <f t="shared" si="7"/>
        <v>RE1755-088</v>
      </c>
      <c r="B89">
        <v>457001650</v>
      </c>
      <c r="C89" s="22" t="str">
        <f t="shared" si="8"/>
        <v>RISM</v>
      </c>
      <c r="D89" s="21" t="str">
        <f t="shared" si="9"/>
        <v>RE1755</v>
      </c>
      <c r="E89" s="9">
        <v>88</v>
      </c>
      <c r="G89" s="30"/>
      <c r="H89" t="str">
        <f>_xlfn.IFNA(VLOOKUP(G89,Tabelle10[[SID]:[Zahn]],3,FALSE),"")</f>
        <v/>
      </c>
      <c r="I89" s="15" t="s">
        <v>881</v>
      </c>
      <c r="Q89" s="21" t="str">
        <f t="shared" si="10"/>
        <v>Rein, Johann Balthasar</v>
      </c>
      <c r="R89" s="21" t="str">
        <f t="shared" si="11"/>
        <v>Vierstimmig Choralbuch</v>
      </c>
      <c r="S89" s="21" t="str">
        <f t="shared" si="12"/>
        <v>Altona</v>
      </c>
      <c r="T89" s="21">
        <f t="shared" si="13"/>
        <v>1755</v>
      </c>
      <c r="U89" s="9">
        <v>36</v>
      </c>
    </row>
    <row r="90" spans="1:22" x14ac:dyDescent="0.25">
      <c r="A90" s="28" t="str">
        <f t="shared" si="7"/>
        <v>RE1755-089</v>
      </c>
      <c r="B90">
        <v>457001651</v>
      </c>
      <c r="C90" s="22" t="str">
        <f t="shared" si="8"/>
        <v>RISM</v>
      </c>
      <c r="D90" s="21" t="str">
        <f t="shared" si="9"/>
        <v>RE1755</v>
      </c>
      <c r="E90" s="9">
        <v>89</v>
      </c>
      <c r="G90" s="30"/>
      <c r="H90" t="str">
        <f>_xlfn.IFNA(VLOOKUP(G90,Tabelle10[[SID]:[Zahn]],3,FALSE),"")</f>
        <v/>
      </c>
      <c r="I90" s="15" t="s">
        <v>882</v>
      </c>
      <c r="Q90" s="21" t="str">
        <f t="shared" si="10"/>
        <v>Rein, Johann Balthasar</v>
      </c>
      <c r="R90" s="21" t="str">
        <f t="shared" si="11"/>
        <v>Vierstimmig Choralbuch</v>
      </c>
      <c r="S90" s="21" t="str">
        <f t="shared" si="12"/>
        <v>Altona</v>
      </c>
      <c r="T90" s="21">
        <f t="shared" si="13"/>
        <v>1755</v>
      </c>
      <c r="U90" s="9">
        <v>36</v>
      </c>
      <c r="V90" s="9" t="s">
        <v>883</v>
      </c>
    </row>
    <row r="91" spans="1:22" x14ac:dyDescent="0.25">
      <c r="A91" s="28" t="str">
        <f t="shared" si="7"/>
        <v>RE1755-090</v>
      </c>
      <c r="B91">
        <v>457001652</v>
      </c>
      <c r="C91" s="22" t="str">
        <f t="shared" si="8"/>
        <v>RISM</v>
      </c>
      <c r="D91" s="21" t="str">
        <f t="shared" si="9"/>
        <v>RE1755</v>
      </c>
      <c r="E91" s="9">
        <v>90</v>
      </c>
      <c r="G91" s="30"/>
      <c r="H91" t="str">
        <f>_xlfn.IFNA(VLOOKUP(G91,Tabelle10[[SID]:[Zahn]],3,FALSE),"")</f>
        <v/>
      </c>
      <c r="I91" s="15" t="s">
        <v>884</v>
      </c>
      <c r="Q91" s="21" t="str">
        <f t="shared" si="10"/>
        <v>Rein, Johann Balthasar</v>
      </c>
      <c r="R91" s="21" t="str">
        <f t="shared" si="11"/>
        <v>Vierstimmig Choralbuch</v>
      </c>
      <c r="S91" s="21" t="str">
        <f t="shared" si="12"/>
        <v>Altona</v>
      </c>
      <c r="T91" s="21">
        <f t="shared" si="13"/>
        <v>1755</v>
      </c>
      <c r="U91" s="9">
        <v>37</v>
      </c>
    </row>
    <row r="92" spans="1:22" x14ac:dyDescent="0.25">
      <c r="A92" s="28" t="str">
        <f t="shared" si="7"/>
        <v>RE1755-091</v>
      </c>
      <c r="B92">
        <v>457001653</v>
      </c>
      <c r="C92" s="22" t="str">
        <f t="shared" si="8"/>
        <v>RISM</v>
      </c>
      <c r="D92" s="21" t="str">
        <f t="shared" si="9"/>
        <v>RE1755</v>
      </c>
      <c r="E92" s="9">
        <v>91</v>
      </c>
      <c r="G92" s="30"/>
      <c r="H92" t="str">
        <f>_xlfn.IFNA(VLOOKUP(G92,Tabelle10[[SID]:[Zahn]],3,FALSE),"")</f>
        <v/>
      </c>
      <c r="I92" s="15" t="s">
        <v>885</v>
      </c>
      <c r="Q92" s="21" t="str">
        <f t="shared" si="10"/>
        <v>Rein, Johann Balthasar</v>
      </c>
      <c r="R92" s="21" t="str">
        <f t="shared" si="11"/>
        <v>Vierstimmig Choralbuch</v>
      </c>
      <c r="S92" s="21" t="str">
        <f t="shared" si="12"/>
        <v>Altona</v>
      </c>
      <c r="T92" s="21">
        <f t="shared" si="13"/>
        <v>1755</v>
      </c>
      <c r="U92" s="9">
        <v>37</v>
      </c>
    </row>
    <row r="93" spans="1:22" x14ac:dyDescent="0.25">
      <c r="A93" s="28" t="str">
        <f t="shared" si="7"/>
        <v>RE1755-092</v>
      </c>
      <c r="B93">
        <v>457001654</v>
      </c>
      <c r="C93" s="22" t="str">
        <f t="shared" si="8"/>
        <v>RISM</v>
      </c>
      <c r="D93" s="21" t="str">
        <f t="shared" si="9"/>
        <v>RE1755</v>
      </c>
      <c r="E93" s="9">
        <v>92</v>
      </c>
      <c r="G93" s="30"/>
      <c r="H93" t="str">
        <f>_xlfn.IFNA(VLOOKUP(G93,Tabelle10[[SID]:[Zahn]],3,FALSE),"")</f>
        <v/>
      </c>
      <c r="I93" s="15" t="s">
        <v>886</v>
      </c>
      <c r="Q93" s="21" t="str">
        <f t="shared" si="10"/>
        <v>Rein, Johann Balthasar</v>
      </c>
      <c r="R93" s="21" t="str">
        <f t="shared" si="11"/>
        <v>Vierstimmig Choralbuch</v>
      </c>
      <c r="S93" s="21" t="str">
        <f t="shared" si="12"/>
        <v>Altona</v>
      </c>
      <c r="T93" s="21">
        <f t="shared" si="13"/>
        <v>1755</v>
      </c>
      <c r="U93" s="9">
        <v>37</v>
      </c>
      <c r="V93" s="9" t="s">
        <v>887</v>
      </c>
    </row>
    <row r="94" spans="1:22" x14ac:dyDescent="0.25">
      <c r="A94" s="28" t="str">
        <f t="shared" si="7"/>
        <v>RE1755-093</v>
      </c>
      <c r="B94">
        <v>457001655</v>
      </c>
      <c r="C94" s="22" t="str">
        <f t="shared" si="8"/>
        <v>RISM</v>
      </c>
      <c r="D94" s="21" t="str">
        <f t="shared" si="9"/>
        <v>RE1755</v>
      </c>
      <c r="E94" s="9">
        <v>93</v>
      </c>
      <c r="G94" s="30" t="s">
        <v>242</v>
      </c>
      <c r="H94" t="str">
        <f>_xlfn.IFNA(VLOOKUP(G94,Tabelle10[[SID]:[Zahn]],3,FALSE),"")</f>
        <v>IV, 7886b, Witt 1715</v>
      </c>
      <c r="I94" s="15" t="s">
        <v>888</v>
      </c>
      <c r="L94" s="9" t="s">
        <v>605</v>
      </c>
      <c r="Q94" s="21" t="str">
        <f t="shared" si="10"/>
        <v>Rein, Johann Balthasar</v>
      </c>
      <c r="R94" s="21" t="str">
        <f t="shared" si="11"/>
        <v>Vierstimmig Choralbuch</v>
      </c>
      <c r="S94" s="21" t="str">
        <f t="shared" si="12"/>
        <v>Altona</v>
      </c>
      <c r="T94" s="21">
        <f t="shared" si="13"/>
        <v>1755</v>
      </c>
      <c r="U94" s="9">
        <v>38</v>
      </c>
      <c r="V94" s="9" t="s">
        <v>496</v>
      </c>
    </row>
    <row r="95" spans="1:22" x14ac:dyDescent="0.25">
      <c r="A95" s="28" t="str">
        <f t="shared" si="7"/>
        <v>RE1755-094</v>
      </c>
      <c r="B95">
        <v>457001656</v>
      </c>
      <c r="C95" s="22" t="str">
        <f t="shared" si="8"/>
        <v>RISM</v>
      </c>
      <c r="D95" s="21" t="str">
        <f t="shared" si="9"/>
        <v>RE1755</v>
      </c>
      <c r="E95" s="9">
        <v>94</v>
      </c>
      <c r="G95" s="30" t="s">
        <v>92</v>
      </c>
      <c r="H95" t="str">
        <f>_xlfn.IFNA(VLOOKUP(G95,Tabelle10[[SID]:[Zahn]],3,FALSE),"")</f>
        <v>IV, 7870, Klug 1535</v>
      </c>
      <c r="I95" s="15" t="s">
        <v>93</v>
      </c>
      <c r="L95" s="9" t="s">
        <v>605</v>
      </c>
      <c r="Q95" s="21" t="str">
        <f t="shared" si="10"/>
        <v>Rein, Johann Balthasar</v>
      </c>
      <c r="R95" s="21" t="str">
        <f t="shared" si="11"/>
        <v>Vierstimmig Choralbuch</v>
      </c>
      <c r="S95" s="21" t="str">
        <f t="shared" si="12"/>
        <v>Altona</v>
      </c>
      <c r="T95" s="21">
        <f t="shared" si="13"/>
        <v>1755</v>
      </c>
      <c r="U95" s="9">
        <v>38</v>
      </c>
    </row>
    <row r="96" spans="1:22" x14ac:dyDescent="0.25">
      <c r="A96" s="28" t="str">
        <f t="shared" si="7"/>
        <v>RE1755-095</v>
      </c>
      <c r="B96">
        <v>457001657</v>
      </c>
      <c r="C96" s="22" t="str">
        <f t="shared" si="8"/>
        <v>RISM</v>
      </c>
      <c r="D96" s="21" t="str">
        <f t="shared" si="9"/>
        <v>RE1755</v>
      </c>
      <c r="E96" s="9">
        <v>95</v>
      </c>
      <c r="G96" s="30"/>
      <c r="H96" t="str">
        <f>_xlfn.IFNA(VLOOKUP(G96,Tabelle10[[SID]:[Zahn]],3,FALSE),"")</f>
        <v/>
      </c>
      <c r="I96" s="15" t="s">
        <v>889</v>
      </c>
      <c r="Q96" s="21" t="str">
        <f t="shared" si="10"/>
        <v>Rein, Johann Balthasar</v>
      </c>
      <c r="R96" s="21" t="str">
        <f t="shared" si="11"/>
        <v>Vierstimmig Choralbuch</v>
      </c>
      <c r="S96" s="21" t="str">
        <f t="shared" si="12"/>
        <v>Altona</v>
      </c>
      <c r="T96" s="21">
        <f t="shared" si="13"/>
        <v>1755</v>
      </c>
      <c r="U96" s="9" t="s">
        <v>890</v>
      </c>
    </row>
    <row r="97" spans="1:22" x14ac:dyDescent="0.25">
      <c r="A97" s="28" t="str">
        <f t="shared" si="7"/>
        <v>RE1755-096</v>
      </c>
      <c r="B97">
        <v>457001658</v>
      </c>
      <c r="C97" s="22" t="str">
        <f t="shared" si="8"/>
        <v>RISM</v>
      </c>
      <c r="D97" s="21" t="str">
        <f t="shared" si="9"/>
        <v>RE1755</v>
      </c>
      <c r="E97" s="9">
        <v>96</v>
      </c>
      <c r="G97" s="30" t="s">
        <v>275</v>
      </c>
      <c r="H97" t="str">
        <f>_xlfn.IFNA(VLOOKUP(G97,Tabelle10[[SID]:[Zahn]],3,FALSE),"")</f>
        <v>III, 4482b, 1596</v>
      </c>
      <c r="I97" s="15" t="s">
        <v>891</v>
      </c>
      <c r="L97" s="9" t="s">
        <v>605</v>
      </c>
      <c r="Q97" s="21" t="str">
        <f t="shared" si="10"/>
        <v>Rein, Johann Balthasar</v>
      </c>
      <c r="R97" s="21" t="str">
        <f t="shared" si="11"/>
        <v>Vierstimmig Choralbuch</v>
      </c>
      <c r="S97" s="21" t="str">
        <f t="shared" si="12"/>
        <v>Altona</v>
      </c>
      <c r="T97" s="21">
        <f t="shared" si="13"/>
        <v>1755</v>
      </c>
      <c r="U97" s="9">
        <v>39</v>
      </c>
      <c r="V97" s="9" t="s">
        <v>276</v>
      </c>
    </row>
    <row r="98" spans="1:22" x14ac:dyDescent="0.25">
      <c r="A98" s="28" t="str">
        <f t="shared" si="7"/>
        <v>RE1755-097</v>
      </c>
      <c r="B98">
        <v>457001659</v>
      </c>
      <c r="C98" s="22" t="str">
        <f t="shared" si="8"/>
        <v>RISM</v>
      </c>
      <c r="D98" s="21" t="str">
        <f t="shared" si="9"/>
        <v>RE1755</v>
      </c>
      <c r="E98" s="9">
        <v>97</v>
      </c>
      <c r="G98" s="30" t="s">
        <v>96</v>
      </c>
      <c r="H98" t="str">
        <f>_xlfn.IFNA(VLOOKUP(G98,Tabelle10[[SID]:[Zahn]],3,FALSE),"")</f>
        <v>IV, 7663, Straßburg 1526</v>
      </c>
      <c r="I98" s="15" t="s">
        <v>407</v>
      </c>
      <c r="L98" s="9" t="s">
        <v>605</v>
      </c>
      <c r="Q98" s="21" t="str">
        <f t="shared" si="10"/>
        <v>Rein, Johann Balthasar</v>
      </c>
      <c r="R98" s="21" t="str">
        <f t="shared" si="11"/>
        <v>Vierstimmig Choralbuch</v>
      </c>
      <c r="S98" s="21" t="str">
        <f t="shared" si="12"/>
        <v>Altona</v>
      </c>
      <c r="T98" s="21">
        <f t="shared" si="13"/>
        <v>1755</v>
      </c>
      <c r="U98" s="9">
        <v>39</v>
      </c>
      <c r="V98" s="9" t="s">
        <v>892</v>
      </c>
    </row>
    <row r="99" spans="1:22" x14ac:dyDescent="0.25">
      <c r="A99" s="28" t="str">
        <f t="shared" si="7"/>
        <v>RE1755-098</v>
      </c>
      <c r="B99">
        <v>457001660</v>
      </c>
      <c r="C99" s="22" t="str">
        <f t="shared" si="8"/>
        <v>RISM</v>
      </c>
      <c r="D99" s="21" t="str">
        <f t="shared" si="9"/>
        <v>RE1755</v>
      </c>
      <c r="E99" s="9">
        <v>98</v>
      </c>
      <c r="G99" s="30"/>
      <c r="H99" t="str">
        <f>_xlfn.IFNA(VLOOKUP(G99,Tabelle10[[SID]:[Zahn]],3,FALSE),"")</f>
        <v/>
      </c>
      <c r="I99" s="15" t="s">
        <v>893</v>
      </c>
      <c r="Q99" s="21" t="str">
        <f t="shared" si="10"/>
        <v>Rein, Johann Balthasar</v>
      </c>
      <c r="R99" s="21" t="str">
        <f t="shared" si="11"/>
        <v>Vierstimmig Choralbuch</v>
      </c>
      <c r="S99" s="21" t="str">
        <f t="shared" si="12"/>
        <v>Altona</v>
      </c>
      <c r="T99" s="21">
        <f t="shared" si="13"/>
        <v>1755</v>
      </c>
      <c r="U99" s="9">
        <v>40</v>
      </c>
    </row>
    <row r="100" spans="1:22" x14ac:dyDescent="0.25">
      <c r="A100" s="28" t="str">
        <f t="shared" si="7"/>
        <v>RE1755-099</v>
      </c>
      <c r="B100">
        <v>457001661</v>
      </c>
      <c r="C100" s="22" t="str">
        <f t="shared" si="8"/>
        <v>RISM</v>
      </c>
      <c r="D100" s="21" t="str">
        <f t="shared" si="9"/>
        <v>RE1755</v>
      </c>
      <c r="E100" s="9">
        <v>99</v>
      </c>
      <c r="G100" s="30"/>
      <c r="H100" t="str">
        <f>_xlfn.IFNA(VLOOKUP(G100,Tabelle10[[SID]:[Zahn]],3,FALSE),"")</f>
        <v/>
      </c>
      <c r="I100" s="15" t="s">
        <v>894</v>
      </c>
      <c r="Q100" s="21" t="str">
        <f t="shared" si="10"/>
        <v>Rein, Johann Balthasar</v>
      </c>
      <c r="R100" s="21" t="str">
        <f t="shared" si="11"/>
        <v>Vierstimmig Choralbuch</v>
      </c>
      <c r="S100" s="21" t="str">
        <f t="shared" si="12"/>
        <v>Altona</v>
      </c>
      <c r="T100" s="21">
        <f t="shared" si="13"/>
        <v>1755</v>
      </c>
      <c r="U100" s="9">
        <v>40</v>
      </c>
    </row>
    <row r="101" spans="1:22" x14ac:dyDescent="0.25">
      <c r="A101" s="28" t="str">
        <f t="shared" si="7"/>
        <v>RE1755-100</v>
      </c>
      <c r="B101">
        <v>457001662</v>
      </c>
      <c r="C101" s="22" t="str">
        <f t="shared" si="8"/>
        <v>RISM</v>
      </c>
      <c r="D101" s="21" t="str">
        <f t="shared" si="9"/>
        <v>RE1755</v>
      </c>
      <c r="E101" s="9">
        <v>100</v>
      </c>
      <c r="G101" s="30"/>
      <c r="H101" t="str">
        <f>_xlfn.IFNA(VLOOKUP(G101,Tabelle10[[SID]:[Zahn]],3,FALSE),"")</f>
        <v/>
      </c>
      <c r="I101" s="15" t="s">
        <v>895</v>
      </c>
      <c r="Q101" s="21" t="str">
        <f t="shared" si="10"/>
        <v>Rein, Johann Balthasar</v>
      </c>
      <c r="R101" s="21" t="str">
        <f t="shared" si="11"/>
        <v>Vierstimmig Choralbuch</v>
      </c>
      <c r="S101" s="21" t="str">
        <f t="shared" si="12"/>
        <v>Altona</v>
      </c>
      <c r="T101" s="21">
        <f t="shared" si="13"/>
        <v>1755</v>
      </c>
      <c r="U101" s="9">
        <v>41</v>
      </c>
    </row>
    <row r="102" spans="1:22" x14ac:dyDescent="0.25">
      <c r="A102" s="28" t="str">
        <f t="shared" si="7"/>
        <v>RE1755-101</v>
      </c>
      <c r="B102">
        <v>457001663</v>
      </c>
      <c r="C102" s="22" t="str">
        <f t="shared" si="8"/>
        <v>RISM</v>
      </c>
      <c r="D102" s="21" t="str">
        <f t="shared" si="9"/>
        <v>RE1755</v>
      </c>
      <c r="E102" s="9">
        <v>101</v>
      </c>
      <c r="G102" s="30"/>
      <c r="H102" t="str">
        <f>_xlfn.IFNA(VLOOKUP(G102,Tabelle10[[SID]:[Zahn]],3,FALSE),"")</f>
        <v/>
      </c>
      <c r="I102" s="15" t="s">
        <v>896</v>
      </c>
      <c r="Q102" s="21" t="str">
        <f t="shared" si="10"/>
        <v>Rein, Johann Balthasar</v>
      </c>
      <c r="R102" s="21" t="str">
        <f t="shared" si="11"/>
        <v>Vierstimmig Choralbuch</v>
      </c>
      <c r="S102" s="21" t="str">
        <f t="shared" si="12"/>
        <v>Altona</v>
      </c>
      <c r="T102" s="21">
        <f t="shared" si="13"/>
        <v>1755</v>
      </c>
      <c r="U102" s="9">
        <v>41</v>
      </c>
    </row>
    <row r="103" spans="1:22" x14ac:dyDescent="0.25">
      <c r="A103" s="28" t="str">
        <f t="shared" si="7"/>
        <v>RE1755-102a</v>
      </c>
      <c r="B103">
        <v>457001664</v>
      </c>
      <c r="C103" s="22" t="str">
        <f t="shared" si="8"/>
        <v>RISM</v>
      </c>
      <c r="D103" s="21" t="str">
        <f t="shared" si="9"/>
        <v>RE1755</v>
      </c>
      <c r="E103" s="9">
        <v>102</v>
      </c>
      <c r="F103" s="9" t="s">
        <v>3</v>
      </c>
      <c r="G103" s="30" t="s">
        <v>103</v>
      </c>
      <c r="H103" t="str">
        <f>_xlfn.IFNA(VLOOKUP(G103,Tabelle10[[SID]:[Zahn]],3,FALSE),"")</f>
        <v>I, 350b, Babst 1545</v>
      </c>
      <c r="I103" s="15" t="s">
        <v>897</v>
      </c>
      <c r="L103" s="9" t="s">
        <v>605</v>
      </c>
      <c r="Q103" s="21" t="str">
        <f t="shared" si="10"/>
        <v>Rein, Johann Balthasar</v>
      </c>
      <c r="R103" s="21" t="str">
        <f t="shared" si="11"/>
        <v>Vierstimmig Choralbuch</v>
      </c>
      <c r="S103" s="21" t="str">
        <f t="shared" si="12"/>
        <v>Altona</v>
      </c>
      <c r="T103" s="21">
        <f t="shared" si="13"/>
        <v>1755</v>
      </c>
      <c r="U103" s="9">
        <v>42</v>
      </c>
    </row>
    <row r="104" spans="1:22" x14ac:dyDescent="0.25">
      <c r="A104" s="28" t="str">
        <f t="shared" si="7"/>
        <v>RE1755-102b</v>
      </c>
      <c r="B104">
        <v>457001664</v>
      </c>
      <c r="C104" s="22" t="str">
        <f t="shared" si="8"/>
        <v>RISM</v>
      </c>
      <c r="D104" s="21" t="str">
        <f t="shared" si="9"/>
        <v>RE1755</v>
      </c>
      <c r="E104" s="9">
        <v>102</v>
      </c>
      <c r="F104" s="9" t="s">
        <v>358</v>
      </c>
      <c r="G104" s="30" t="s">
        <v>251</v>
      </c>
      <c r="H104" t="str">
        <f>_xlfn.IFNA(VLOOKUP(G104,Tabelle10[[SID]:[Zahn]],3,FALSE),"")</f>
        <v>I, 1945a, Nürnberg 1531</v>
      </c>
      <c r="I104" s="15" t="s">
        <v>898</v>
      </c>
      <c r="J104" s="9" t="s">
        <v>899</v>
      </c>
      <c r="L104" s="9" t="s">
        <v>605</v>
      </c>
      <c r="Q104" s="21" t="str">
        <f t="shared" si="10"/>
        <v>Rein, Johann Balthasar</v>
      </c>
      <c r="R104" s="21" t="str">
        <f t="shared" si="11"/>
        <v>Vierstimmig Choralbuch</v>
      </c>
      <c r="S104" s="21" t="str">
        <f t="shared" si="12"/>
        <v>Altona</v>
      </c>
      <c r="T104" s="21">
        <f t="shared" si="13"/>
        <v>1755</v>
      </c>
      <c r="U104" s="9">
        <v>42</v>
      </c>
    </row>
    <row r="105" spans="1:22" x14ac:dyDescent="0.25">
      <c r="A105" s="28" t="str">
        <f t="shared" si="7"/>
        <v>RE1755-103</v>
      </c>
      <c r="B105">
        <v>457001665</v>
      </c>
      <c r="C105" s="22" t="str">
        <f t="shared" si="8"/>
        <v>RISM</v>
      </c>
      <c r="D105" s="21" t="str">
        <f t="shared" si="9"/>
        <v>RE1755</v>
      </c>
      <c r="E105" s="9">
        <v>103</v>
      </c>
      <c r="G105" s="30"/>
      <c r="H105" t="str">
        <f>_xlfn.IFNA(VLOOKUP(G105,Tabelle10[[SID]:[Zahn]],3,FALSE),"")</f>
        <v/>
      </c>
      <c r="I105" s="15" t="s">
        <v>900</v>
      </c>
      <c r="Q105" s="21" t="str">
        <f t="shared" si="10"/>
        <v>Rein, Johann Balthasar</v>
      </c>
      <c r="R105" s="21" t="str">
        <f t="shared" si="11"/>
        <v>Vierstimmig Choralbuch</v>
      </c>
      <c r="S105" s="21" t="str">
        <f t="shared" si="12"/>
        <v>Altona</v>
      </c>
      <c r="T105" s="21">
        <f t="shared" si="13"/>
        <v>1755</v>
      </c>
      <c r="U105" s="9">
        <v>43</v>
      </c>
    </row>
    <row r="106" spans="1:22" x14ac:dyDescent="0.25">
      <c r="A106" s="28" t="str">
        <f t="shared" si="7"/>
        <v>RE1755-104</v>
      </c>
      <c r="B106">
        <v>457001666</v>
      </c>
      <c r="C106" s="22" t="str">
        <f t="shared" si="8"/>
        <v>RISM</v>
      </c>
      <c r="D106" s="21" t="str">
        <f t="shared" si="9"/>
        <v>RE1755</v>
      </c>
      <c r="E106" s="9">
        <v>104</v>
      </c>
      <c r="G106" s="30" t="s">
        <v>263</v>
      </c>
      <c r="H106" t="str">
        <f>_xlfn.IFNA(VLOOKUP(G106,Tabelle10[[SID]:[Zahn]],3,FALSE),"")</f>
        <v>I, 1689a, Crailsheim 1565</v>
      </c>
      <c r="I106" s="15" t="s">
        <v>901</v>
      </c>
      <c r="L106" s="9" t="s">
        <v>605</v>
      </c>
      <c r="Q106" s="21" t="str">
        <f t="shared" si="10"/>
        <v>Rein, Johann Balthasar</v>
      </c>
      <c r="R106" s="21" t="str">
        <f t="shared" si="11"/>
        <v>Vierstimmig Choralbuch</v>
      </c>
      <c r="S106" s="21" t="str">
        <f t="shared" si="12"/>
        <v>Altona</v>
      </c>
      <c r="T106" s="21">
        <f t="shared" si="13"/>
        <v>1755</v>
      </c>
      <c r="U106" s="9">
        <v>43</v>
      </c>
      <c r="V106" s="9" t="s">
        <v>264</v>
      </c>
    </row>
    <row r="107" spans="1:22" x14ac:dyDescent="0.25">
      <c r="A107" s="28" t="str">
        <f t="shared" si="7"/>
        <v>RE1755-105</v>
      </c>
      <c r="B107">
        <v>457001667</v>
      </c>
      <c r="C107" s="22" t="str">
        <f t="shared" si="8"/>
        <v>RISM</v>
      </c>
      <c r="D107" s="21" t="str">
        <f t="shared" si="9"/>
        <v>RE1755</v>
      </c>
      <c r="E107" s="9">
        <v>105</v>
      </c>
      <c r="G107" s="30"/>
      <c r="H107" t="str">
        <f>_xlfn.IFNA(VLOOKUP(G107,Tabelle10[[SID]:[Zahn]],3,FALSE),"")</f>
        <v/>
      </c>
      <c r="I107" s="15" t="s">
        <v>902</v>
      </c>
      <c r="Q107" s="21" t="str">
        <f t="shared" si="10"/>
        <v>Rein, Johann Balthasar</v>
      </c>
      <c r="R107" s="21" t="str">
        <f t="shared" si="11"/>
        <v>Vierstimmig Choralbuch</v>
      </c>
      <c r="S107" s="21" t="str">
        <f t="shared" si="12"/>
        <v>Altona</v>
      </c>
      <c r="T107" s="21">
        <f t="shared" si="13"/>
        <v>1755</v>
      </c>
      <c r="U107" s="9">
        <v>44</v>
      </c>
    </row>
    <row r="108" spans="1:22" x14ac:dyDescent="0.25">
      <c r="A108" s="28" t="str">
        <f t="shared" si="7"/>
        <v>RE1755-106</v>
      </c>
      <c r="B108">
        <v>457001668</v>
      </c>
      <c r="C108" s="22" t="str">
        <f t="shared" si="8"/>
        <v>RISM</v>
      </c>
      <c r="D108" s="21" t="str">
        <f t="shared" si="9"/>
        <v>RE1755</v>
      </c>
      <c r="E108" s="9">
        <v>106</v>
      </c>
      <c r="G108" s="30" t="s">
        <v>118</v>
      </c>
      <c r="H108" t="str">
        <f>_xlfn.IFNA(VLOOKUP(G108,Tabelle10[[SID]:[Zahn]],3,FALSE),"")</f>
        <v>III, 4436, Walter 1524</v>
      </c>
      <c r="I108" s="15" t="s">
        <v>903</v>
      </c>
      <c r="L108" s="9" t="s">
        <v>605</v>
      </c>
      <c r="Q108" s="21" t="str">
        <f t="shared" si="10"/>
        <v>Rein, Johann Balthasar</v>
      </c>
      <c r="R108" s="21" t="str">
        <f t="shared" si="11"/>
        <v>Vierstimmig Choralbuch</v>
      </c>
      <c r="S108" s="21" t="str">
        <f t="shared" si="12"/>
        <v>Altona</v>
      </c>
      <c r="T108" s="21">
        <f t="shared" si="13"/>
        <v>1755</v>
      </c>
      <c r="U108" s="9">
        <v>44</v>
      </c>
    </row>
    <row r="109" spans="1:22" x14ac:dyDescent="0.25">
      <c r="A109" s="28" t="str">
        <f t="shared" si="7"/>
        <v>RE1755-107</v>
      </c>
      <c r="B109">
        <v>457001669</v>
      </c>
      <c r="C109" s="22" t="str">
        <f t="shared" si="8"/>
        <v>RISM</v>
      </c>
      <c r="D109" s="21" t="str">
        <f t="shared" si="9"/>
        <v>RE1755</v>
      </c>
      <c r="E109" s="9">
        <v>107</v>
      </c>
      <c r="G109" s="30" t="s">
        <v>204</v>
      </c>
      <c r="H109" t="str">
        <f>_xlfn.IFNA(VLOOKUP(G109,Tabelle10[[SID]:[Zahn]],3,FALSE),"")</f>
        <v>I, 1174, Erf. Enchiridion 1524</v>
      </c>
      <c r="I109" s="15" t="s">
        <v>904</v>
      </c>
      <c r="L109" s="9" t="s">
        <v>605</v>
      </c>
      <c r="Q109" s="21" t="str">
        <f t="shared" si="10"/>
        <v>Rein, Johann Balthasar</v>
      </c>
      <c r="R109" s="21" t="str">
        <f t="shared" si="11"/>
        <v>Vierstimmig Choralbuch</v>
      </c>
      <c r="S109" s="21" t="str">
        <f t="shared" si="12"/>
        <v>Altona</v>
      </c>
      <c r="T109" s="21">
        <f t="shared" si="13"/>
        <v>1755</v>
      </c>
      <c r="U109" s="9">
        <v>45</v>
      </c>
      <c r="V109" s="9" t="s">
        <v>205</v>
      </c>
    </row>
    <row r="110" spans="1:22" x14ac:dyDescent="0.25">
      <c r="A110" s="28" t="str">
        <f t="shared" si="7"/>
        <v>RE1755-108</v>
      </c>
      <c r="B110">
        <v>457001670</v>
      </c>
      <c r="C110" s="22" t="str">
        <f t="shared" si="8"/>
        <v>RISM</v>
      </c>
      <c r="D110" s="21" t="str">
        <f t="shared" si="9"/>
        <v>RE1755</v>
      </c>
      <c r="E110" s="9">
        <v>108</v>
      </c>
      <c r="G110" s="30"/>
      <c r="H110" t="str">
        <f>_xlfn.IFNA(VLOOKUP(G110,Tabelle10[[SID]:[Zahn]],3,FALSE),"")</f>
        <v/>
      </c>
      <c r="I110" s="15" t="s">
        <v>905</v>
      </c>
      <c r="Q110" s="21" t="str">
        <f t="shared" si="10"/>
        <v>Rein, Johann Balthasar</v>
      </c>
      <c r="R110" s="21" t="str">
        <f t="shared" si="11"/>
        <v>Vierstimmig Choralbuch</v>
      </c>
      <c r="S110" s="21" t="str">
        <f t="shared" si="12"/>
        <v>Altona</v>
      </c>
      <c r="T110" s="21">
        <f t="shared" si="13"/>
        <v>1755</v>
      </c>
      <c r="U110" s="9">
        <v>45</v>
      </c>
    </row>
    <row r="111" spans="1:22" x14ac:dyDescent="0.25">
      <c r="A111" s="28" t="str">
        <f t="shared" si="7"/>
        <v>RE1755-109</v>
      </c>
      <c r="B111">
        <v>457001671</v>
      </c>
      <c r="C111" s="22" t="str">
        <f t="shared" si="8"/>
        <v>RISM</v>
      </c>
      <c r="D111" s="21" t="str">
        <f t="shared" si="9"/>
        <v>RE1755</v>
      </c>
      <c r="E111" s="9">
        <v>109</v>
      </c>
      <c r="G111" s="30"/>
      <c r="H111" t="str">
        <f>_xlfn.IFNA(VLOOKUP(G111,Tabelle10[[SID]:[Zahn]],3,FALSE),"")</f>
        <v/>
      </c>
      <c r="I111" s="15" t="s">
        <v>906</v>
      </c>
      <c r="Q111" s="21" t="str">
        <f t="shared" si="10"/>
        <v>Rein, Johann Balthasar</v>
      </c>
      <c r="R111" s="21" t="str">
        <f t="shared" si="11"/>
        <v>Vierstimmig Choralbuch</v>
      </c>
      <c r="S111" s="21" t="str">
        <f t="shared" si="12"/>
        <v>Altona</v>
      </c>
      <c r="T111" s="21">
        <f t="shared" si="13"/>
        <v>1755</v>
      </c>
      <c r="U111" s="9">
        <v>45</v>
      </c>
    </row>
    <row r="112" spans="1:22" x14ac:dyDescent="0.25">
      <c r="A112" s="28" t="str">
        <f t="shared" si="7"/>
        <v>RE1755-110</v>
      </c>
      <c r="B112">
        <v>457001672</v>
      </c>
      <c r="C112" s="22" t="str">
        <f t="shared" si="8"/>
        <v>RISM</v>
      </c>
      <c r="D112" s="21" t="str">
        <f t="shared" si="9"/>
        <v>RE1755</v>
      </c>
      <c r="E112" s="9">
        <v>110</v>
      </c>
      <c r="G112" s="30"/>
      <c r="H112" t="str">
        <f>_xlfn.IFNA(VLOOKUP(G112,Tabelle10[[SID]:[Zahn]],3,FALSE),"")</f>
        <v/>
      </c>
      <c r="I112" s="15" t="s">
        <v>907</v>
      </c>
      <c r="Q112" s="21" t="str">
        <f t="shared" si="10"/>
        <v>Rein, Johann Balthasar</v>
      </c>
      <c r="R112" s="21" t="str">
        <f t="shared" si="11"/>
        <v>Vierstimmig Choralbuch</v>
      </c>
      <c r="S112" s="21" t="str">
        <f t="shared" si="12"/>
        <v>Altona</v>
      </c>
      <c r="T112" s="21">
        <f t="shared" si="13"/>
        <v>1755</v>
      </c>
      <c r="U112" s="9">
        <v>46</v>
      </c>
    </row>
    <row r="113" spans="1:22" x14ac:dyDescent="0.25">
      <c r="A113" s="28" t="str">
        <f t="shared" si="7"/>
        <v>RE1755-111</v>
      </c>
      <c r="B113">
        <v>457001673</v>
      </c>
      <c r="C113" s="22" t="str">
        <f t="shared" si="8"/>
        <v>RISM</v>
      </c>
      <c r="D113" s="21" t="str">
        <f t="shared" si="9"/>
        <v>RE1755</v>
      </c>
      <c r="E113" s="9">
        <v>111</v>
      </c>
      <c r="G113" s="30" t="s">
        <v>166</v>
      </c>
      <c r="H113" t="str">
        <f>_xlfn.IFNA(VLOOKUP(G113,Tabelle10[[SID]:[Zahn]],3,FALSE),"")</f>
        <v>IV, 8032, Crüger 1653</v>
      </c>
      <c r="I113" s="15" t="s">
        <v>908</v>
      </c>
      <c r="L113" s="9" t="s">
        <v>605</v>
      </c>
      <c r="Q113" s="21" t="str">
        <f t="shared" si="10"/>
        <v>Rein, Johann Balthasar</v>
      </c>
      <c r="R113" s="21" t="str">
        <f t="shared" si="11"/>
        <v>Vierstimmig Choralbuch</v>
      </c>
      <c r="S113" s="21" t="str">
        <f t="shared" si="12"/>
        <v>Altona</v>
      </c>
      <c r="T113" s="21">
        <f t="shared" si="13"/>
        <v>1755</v>
      </c>
      <c r="U113" s="9">
        <v>46</v>
      </c>
      <c r="V113" s="9" t="s">
        <v>167</v>
      </c>
    </row>
    <row r="114" spans="1:22" x14ac:dyDescent="0.25">
      <c r="A114" s="28" t="str">
        <f t="shared" si="7"/>
        <v>RE1755-112</v>
      </c>
      <c r="B114">
        <v>457001674</v>
      </c>
      <c r="C114" s="22" t="str">
        <f t="shared" si="8"/>
        <v>RISM</v>
      </c>
      <c r="D114" s="21" t="str">
        <f t="shared" si="9"/>
        <v>RE1755</v>
      </c>
      <c r="E114" s="9">
        <v>112</v>
      </c>
      <c r="G114" s="30"/>
      <c r="H114" t="str">
        <f>_xlfn.IFNA(VLOOKUP(G114,Tabelle10[[SID]:[Zahn]],3,FALSE),"")</f>
        <v/>
      </c>
      <c r="I114" s="15" t="s">
        <v>909</v>
      </c>
      <c r="Q114" s="21" t="str">
        <f t="shared" si="10"/>
        <v>Rein, Johann Balthasar</v>
      </c>
      <c r="R114" s="21" t="str">
        <f t="shared" si="11"/>
        <v>Vierstimmig Choralbuch</v>
      </c>
      <c r="S114" s="21" t="str">
        <f t="shared" si="12"/>
        <v>Altona</v>
      </c>
      <c r="T114" s="21">
        <f t="shared" si="13"/>
        <v>1755</v>
      </c>
      <c r="U114" s="9">
        <v>46</v>
      </c>
    </row>
    <row r="115" spans="1:22" x14ac:dyDescent="0.25">
      <c r="A115" s="28" t="str">
        <f t="shared" si="7"/>
        <v>RE1755-113</v>
      </c>
      <c r="B115">
        <v>457001675</v>
      </c>
      <c r="C115" s="22" t="str">
        <f t="shared" si="8"/>
        <v>RISM</v>
      </c>
      <c r="D115" s="21" t="str">
        <f t="shared" si="9"/>
        <v>RE1755</v>
      </c>
      <c r="E115" s="9">
        <v>113</v>
      </c>
      <c r="G115" s="30" t="s">
        <v>210</v>
      </c>
      <c r="H115" t="str">
        <f>_xlfn.IFNA(VLOOKUP(G115,Tabelle10[[SID]:[Zahn]],3,FALSE),"")</f>
        <v>V, 8244, Kugelmann 1540</v>
      </c>
      <c r="I115" s="15" t="s">
        <v>910</v>
      </c>
      <c r="L115" s="9" t="s">
        <v>605</v>
      </c>
      <c r="Q115" s="21" t="str">
        <f t="shared" si="10"/>
        <v>Rein, Johann Balthasar</v>
      </c>
      <c r="R115" s="21" t="str">
        <f t="shared" si="11"/>
        <v>Vierstimmig Choralbuch</v>
      </c>
      <c r="S115" s="21" t="str">
        <f t="shared" si="12"/>
        <v>Altona</v>
      </c>
      <c r="T115" s="21">
        <f t="shared" si="13"/>
        <v>1755</v>
      </c>
      <c r="U115" s="9">
        <v>47</v>
      </c>
      <c r="V115" s="9" t="s">
        <v>911</v>
      </c>
    </row>
    <row r="116" spans="1:22" x14ac:dyDescent="0.25">
      <c r="A116" s="28" t="str">
        <f t="shared" si="7"/>
        <v>RE1755-114</v>
      </c>
      <c r="B116">
        <v>457001676</v>
      </c>
      <c r="C116" s="22" t="str">
        <f t="shared" si="8"/>
        <v>RISM</v>
      </c>
      <c r="D116" s="21" t="str">
        <f t="shared" si="9"/>
        <v>RE1755</v>
      </c>
      <c r="E116" s="9">
        <v>114</v>
      </c>
      <c r="G116" s="30"/>
      <c r="H116" t="str">
        <f>_xlfn.IFNA(VLOOKUP(G116,Tabelle10[[SID]:[Zahn]],3,FALSE),"")</f>
        <v/>
      </c>
      <c r="I116" s="15" t="s">
        <v>912</v>
      </c>
      <c r="Q116" s="21" t="str">
        <f t="shared" si="10"/>
        <v>Rein, Johann Balthasar</v>
      </c>
      <c r="R116" s="21" t="str">
        <f t="shared" si="11"/>
        <v>Vierstimmig Choralbuch</v>
      </c>
      <c r="S116" s="21" t="str">
        <f t="shared" si="12"/>
        <v>Altona</v>
      </c>
      <c r="T116" s="21">
        <f t="shared" si="13"/>
        <v>1755</v>
      </c>
      <c r="U116" s="9">
        <v>47</v>
      </c>
    </row>
    <row r="117" spans="1:22" x14ac:dyDescent="0.25">
      <c r="A117" s="28" t="str">
        <f t="shared" si="7"/>
        <v>RE1755-115</v>
      </c>
      <c r="B117">
        <v>457001677</v>
      </c>
      <c r="C117" s="22" t="str">
        <f t="shared" si="8"/>
        <v>RISM</v>
      </c>
      <c r="D117" s="21" t="str">
        <f t="shared" si="9"/>
        <v>RE1755</v>
      </c>
      <c r="E117" s="9">
        <v>115</v>
      </c>
      <c r="G117" s="30"/>
      <c r="H117" t="str">
        <f>_xlfn.IFNA(VLOOKUP(G117,Tabelle10[[SID]:[Zahn]],3,FALSE),"")</f>
        <v/>
      </c>
      <c r="I117" s="15" t="s">
        <v>913</v>
      </c>
      <c r="Q117" s="21" t="str">
        <f t="shared" si="10"/>
        <v>Rein, Johann Balthasar</v>
      </c>
      <c r="R117" s="21" t="str">
        <f t="shared" si="11"/>
        <v>Vierstimmig Choralbuch</v>
      </c>
      <c r="S117" s="21" t="str">
        <f t="shared" si="12"/>
        <v>Altona</v>
      </c>
      <c r="T117" s="21">
        <f t="shared" si="13"/>
        <v>1755</v>
      </c>
      <c r="U117" s="9">
        <v>48</v>
      </c>
    </row>
    <row r="118" spans="1:22" x14ac:dyDescent="0.25">
      <c r="A118" s="28" t="str">
        <f t="shared" si="7"/>
        <v>RE1755-116</v>
      </c>
      <c r="B118">
        <v>457001678</v>
      </c>
      <c r="C118" s="22" t="str">
        <f t="shared" si="8"/>
        <v>RISM</v>
      </c>
      <c r="D118" s="21" t="str">
        <f t="shared" si="9"/>
        <v>RE1755</v>
      </c>
      <c r="E118" s="9">
        <v>116</v>
      </c>
      <c r="G118" s="30"/>
      <c r="H118" t="str">
        <f>_xlfn.IFNA(VLOOKUP(G118,Tabelle10[[SID]:[Zahn]],3,FALSE),"")</f>
        <v/>
      </c>
      <c r="I118" s="15" t="s">
        <v>914</v>
      </c>
      <c r="Q118" s="21" t="str">
        <f t="shared" si="10"/>
        <v>Rein, Johann Balthasar</v>
      </c>
      <c r="R118" s="21" t="str">
        <f t="shared" si="11"/>
        <v>Vierstimmig Choralbuch</v>
      </c>
      <c r="S118" s="21" t="str">
        <f t="shared" si="12"/>
        <v>Altona</v>
      </c>
      <c r="T118" s="21">
        <f t="shared" si="13"/>
        <v>1755</v>
      </c>
      <c r="U118" s="9">
        <v>48</v>
      </c>
    </row>
    <row r="119" spans="1:22" x14ac:dyDescent="0.25">
      <c r="A119" s="28" t="str">
        <f t="shared" si="7"/>
        <v>RE1755-117</v>
      </c>
      <c r="B119">
        <v>457001679</v>
      </c>
      <c r="C119" s="22" t="str">
        <f t="shared" si="8"/>
        <v>RISM</v>
      </c>
      <c r="D119" s="21" t="str">
        <f t="shared" si="9"/>
        <v>RE1755</v>
      </c>
      <c r="E119" s="9">
        <v>117</v>
      </c>
      <c r="G119" s="30"/>
      <c r="H119" t="str">
        <f>_xlfn.IFNA(VLOOKUP(G119,Tabelle10[[SID]:[Zahn]],3,FALSE),"")</f>
        <v/>
      </c>
      <c r="I119" s="15" t="s">
        <v>915</v>
      </c>
      <c r="Q119" s="21" t="str">
        <f t="shared" si="10"/>
        <v>Rein, Johann Balthasar</v>
      </c>
      <c r="R119" s="21" t="str">
        <f t="shared" si="11"/>
        <v>Vierstimmig Choralbuch</v>
      </c>
      <c r="S119" s="21" t="str">
        <f t="shared" si="12"/>
        <v>Altona</v>
      </c>
      <c r="T119" s="21">
        <f t="shared" si="13"/>
        <v>1755</v>
      </c>
      <c r="U119" s="9" t="s">
        <v>916</v>
      </c>
    </row>
    <row r="120" spans="1:22" x14ac:dyDescent="0.25">
      <c r="A120" s="28" t="str">
        <f t="shared" si="7"/>
        <v>RE1755-118</v>
      </c>
      <c r="B120">
        <v>457001680</v>
      </c>
      <c r="C120" s="22" t="str">
        <f t="shared" si="8"/>
        <v>RISM</v>
      </c>
      <c r="D120" s="21" t="str">
        <f t="shared" si="9"/>
        <v>RE1755</v>
      </c>
      <c r="E120" s="9">
        <v>118</v>
      </c>
      <c r="G120" s="30" t="s">
        <v>127</v>
      </c>
      <c r="H120" t="str">
        <f>_xlfn.IFNA(VLOOKUP(G120,Tabelle10[[SID]:[Zahn]],3,FALSE),"")</f>
        <v>I, 1947, Walter 1524</v>
      </c>
      <c r="I120" s="15" t="s">
        <v>917</v>
      </c>
      <c r="L120" s="9" t="s">
        <v>605</v>
      </c>
      <c r="Q120" s="21" t="str">
        <f t="shared" si="10"/>
        <v>Rein, Johann Balthasar</v>
      </c>
      <c r="R120" s="21" t="str">
        <f t="shared" si="11"/>
        <v>Vierstimmig Choralbuch</v>
      </c>
      <c r="S120" s="21" t="str">
        <f t="shared" si="12"/>
        <v>Altona</v>
      </c>
      <c r="T120" s="21">
        <f t="shared" si="13"/>
        <v>1755</v>
      </c>
      <c r="U120" s="9">
        <v>49</v>
      </c>
      <c r="V120" s="9" t="s">
        <v>918</v>
      </c>
    </row>
    <row r="121" spans="1:22" x14ac:dyDescent="0.25">
      <c r="A121" s="28" t="str">
        <f t="shared" si="7"/>
        <v>RE1755-119</v>
      </c>
      <c r="B121">
        <v>457001681</v>
      </c>
      <c r="C121" s="22" t="str">
        <f t="shared" si="8"/>
        <v>RISM</v>
      </c>
      <c r="D121" s="21" t="str">
        <f t="shared" si="9"/>
        <v>RE1755</v>
      </c>
      <c r="E121" s="9">
        <v>119</v>
      </c>
      <c r="G121" s="30" t="s">
        <v>151</v>
      </c>
      <c r="H121" t="str">
        <f>_xlfn.IFNA(VLOOKUP(G121,Tabelle10[[SID]:[Zahn]],3,FALSE),"")</f>
        <v>V, 8326, P. Reinigius 1587</v>
      </c>
      <c r="I121" s="15" t="s">
        <v>919</v>
      </c>
      <c r="L121" s="9" t="s">
        <v>605</v>
      </c>
      <c r="Q121" s="21" t="str">
        <f t="shared" si="10"/>
        <v>Rein, Johann Balthasar</v>
      </c>
      <c r="R121" s="21" t="str">
        <f t="shared" si="11"/>
        <v>Vierstimmig Choralbuch</v>
      </c>
      <c r="S121" s="21" t="str">
        <f t="shared" si="12"/>
        <v>Altona</v>
      </c>
      <c r="T121" s="21">
        <f t="shared" si="13"/>
        <v>1755</v>
      </c>
      <c r="U121" s="9">
        <v>49</v>
      </c>
    </row>
    <row r="122" spans="1:22" x14ac:dyDescent="0.25">
      <c r="A122" s="28" t="str">
        <f t="shared" si="7"/>
        <v>RE1755-120</v>
      </c>
      <c r="B122">
        <v>457001682</v>
      </c>
      <c r="C122" s="22" t="str">
        <f t="shared" si="8"/>
        <v>RISM</v>
      </c>
      <c r="D122" s="21" t="str">
        <f t="shared" si="9"/>
        <v>RE1755</v>
      </c>
      <c r="E122" s="9">
        <v>120</v>
      </c>
      <c r="G122" s="30"/>
      <c r="H122" t="str">
        <f>_xlfn.IFNA(VLOOKUP(G122,Tabelle10[[SID]:[Zahn]],3,FALSE),"")</f>
        <v/>
      </c>
      <c r="I122" s="15" t="s">
        <v>920</v>
      </c>
      <c r="Q122" s="21" t="str">
        <f t="shared" si="10"/>
        <v>Rein, Johann Balthasar</v>
      </c>
      <c r="R122" s="21" t="str">
        <f t="shared" si="11"/>
        <v>Vierstimmig Choralbuch</v>
      </c>
      <c r="S122" s="21" t="str">
        <f t="shared" si="12"/>
        <v>Altona</v>
      </c>
      <c r="T122" s="21">
        <f t="shared" si="13"/>
        <v>1755</v>
      </c>
      <c r="U122" s="9">
        <v>50</v>
      </c>
    </row>
    <row r="123" spans="1:22" x14ac:dyDescent="0.25">
      <c r="A123" s="28" t="str">
        <f t="shared" si="7"/>
        <v>RE1755-121</v>
      </c>
      <c r="B123">
        <v>457001683</v>
      </c>
      <c r="C123" s="22" t="str">
        <f t="shared" si="8"/>
        <v>RISM</v>
      </c>
      <c r="D123" s="21" t="str">
        <f t="shared" si="9"/>
        <v>RE1755</v>
      </c>
      <c r="E123" s="9">
        <v>121</v>
      </c>
      <c r="G123" s="30"/>
      <c r="H123" t="str">
        <f>_xlfn.IFNA(VLOOKUP(G123,Tabelle10[[SID]:[Zahn]],3,FALSE),"")</f>
        <v/>
      </c>
      <c r="I123" s="15" t="s">
        <v>921</v>
      </c>
      <c r="Q123" s="21" t="str">
        <f t="shared" si="10"/>
        <v>Rein, Johann Balthasar</v>
      </c>
      <c r="R123" s="21" t="str">
        <f t="shared" si="11"/>
        <v>Vierstimmig Choralbuch</v>
      </c>
      <c r="S123" s="21" t="str">
        <f t="shared" si="12"/>
        <v>Altona</v>
      </c>
      <c r="T123" s="21">
        <f t="shared" si="13"/>
        <v>1755</v>
      </c>
      <c r="U123" s="9">
        <v>50</v>
      </c>
    </row>
    <row r="124" spans="1:22" x14ac:dyDescent="0.25">
      <c r="A124" s="28" t="str">
        <f t="shared" si="7"/>
        <v>RE1755-122</v>
      </c>
      <c r="B124">
        <v>457001684</v>
      </c>
      <c r="C124" s="22" t="str">
        <f t="shared" si="8"/>
        <v>RISM</v>
      </c>
      <c r="D124" s="21" t="str">
        <f t="shared" si="9"/>
        <v>RE1755</v>
      </c>
      <c r="E124" s="9">
        <v>122</v>
      </c>
      <c r="G124" s="30" t="s">
        <v>130</v>
      </c>
      <c r="H124" t="str">
        <f>_xlfn.IFNA(VLOOKUP(G124,Tabelle10[[SID]:[Zahn]],3,FALSE),"")</f>
        <v>V, 8507, Walter 1524</v>
      </c>
      <c r="I124" s="15" t="s">
        <v>562</v>
      </c>
      <c r="L124" s="9" t="s">
        <v>605</v>
      </c>
      <c r="Q124" s="21" t="str">
        <f t="shared" si="10"/>
        <v>Rein, Johann Balthasar</v>
      </c>
      <c r="R124" s="21" t="str">
        <f t="shared" si="11"/>
        <v>Vierstimmig Choralbuch</v>
      </c>
      <c r="S124" s="21" t="str">
        <f t="shared" si="12"/>
        <v>Altona</v>
      </c>
      <c r="T124" s="21">
        <f t="shared" si="13"/>
        <v>1755</v>
      </c>
      <c r="U124" s="9" t="s">
        <v>922</v>
      </c>
    </row>
    <row r="125" spans="1:22" x14ac:dyDescent="0.25">
      <c r="A125" s="28" t="str">
        <f t="shared" si="7"/>
        <v>RE1755-123</v>
      </c>
      <c r="B125">
        <v>457001685</v>
      </c>
      <c r="C125" s="22" t="str">
        <f t="shared" si="8"/>
        <v>RISM</v>
      </c>
      <c r="D125" s="21" t="str">
        <f t="shared" si="9"/>
        <v>RE1755</v>
      </c>
      <c r="E125" s="9">
        <v>123</v>
      </c>
      <c r="G125" s="30" t="s">
        <v>160</v>
      </c>
      <c r="H125" t="str">
        <f>_xlfn.IFNA(VLOOKUP(G125,Tabelle10[[SID]:[Zahn]],3,FALSE),"")</f>
        <v>IV, 7400, Klug 1535</v>
      </c>
      <c r="I125" s="15" t="s">
        <v>923</v>
      </c>
      <c r="L125" s="9" t="s">
        <v>605</v>
      </c>
      <c r="Q125" s="21" t="str">
        <f t="shared" si="10"/>
        <v>Rein, Johann Balthasar</v>
      </c>
      <c r="R125" s="21" t="str">
        <f t="shared" si="11"/>
        <v>Vierstimmig Choralbuch</v>
      </c>
      <c r="S125" s="21" t="str">
        <f t="shared" si="12"/>
        <v>Altona</v>
      </c>
      <c r="T125" s="21">
        <f t="shared" si="13"/>
        <v>1755</v>
      </c>
      <c r="U125" s="9">
        <v>51</v>
      </c>
      <c r="V125" s="9" t="s">
        <v>685</v>
      </c>
    </row>
    <row r="126" spans="1:22" x14ac:dyDescent="0.25">
      <c r="A126" s="28" t="str">
        <f t="shared" si="7"/>
        <v>RE1755-124</v>
      </c>
      <c r="B126">
        <v>457001686</v>
      </c>
      <c r="C126" s="22" t="str">
        <f t="shared" si="8"/>
        <v>RISM</v>
      </c>
      <c r="D126" s="21" t="str">
        <f t="shared" si="9"/>
        <v>RE1755</v>
      </c>
      <c r="E126" s="9">
        <v>124</v>
      </c>
      <c r="G126" s="30"/>
      <c r="H126" t="str">
        <f>_xlfn.IFNA(VLOOKUP(G126,Tabelle10[[SID]:[Zahn]],3,FALSE),"")</f>
        <v/>
      </c>
      <c r="I126" s="15" t="s">
        <v>924</v>
      </c>
      <c r="Q126" s="21" t="str">
        <f t="shared" si="10"/>
        <v>Rein, Johann Balthasar</v>
      </c>
      <c r="R126" s="21" t="str">
        <f t="shared" si="11"/>
        <v>Vierstimmig Choralbuch</v>
      </c>
      <c r="S126" s="21" t="str">
        <f t="shared" si="12"/>
        <v>Altona</v>
      </c>
      <c r="T126" s="21">
        <f t="shared" si="13"/>
        <v>1755</v>
      </c>
      <c r="U126" s="9">
        <v>52</v>
      </c>
    </row>
    <row r="127" spans="1:22" x14ac:dyDescent="0.25">
      <c r="A127" s="28" t="str">
        <f t="shared" si="7"/>
        <v>RE1755-125</v>
      </c>
      <c r="B127">
        <v>457001687</v>
      </c>
      <c r="C127" s="22" t="str">
        <f t="shared" si="8"/>
        <v>RISM</v>
      </c>
      <c r="D127" s="21" t="str">
        <f t="shared" si="9"/>
        <v>RE1755</v>
      </c>
      <c r="E127" s="9">
        <v>125</v>
      </c>
      <c r="G127" s="30"/>
      <c r="H127" t="str">
        <f>_xlfn.IFNA(VLOOKUP(G127,Tabelle10[[SID]:[Zahn]],3,FALSE),"")</f>
        <v/>
      </c>
      <c r="I127" s="15" t="s">
        <v>925</v>
      </c>
      <c r="Q127" s="21" t="str">
        <f t="shared" si="10"/>
        <v>Rein, Johann Balthasar</v>
      </c>
      <c r="R127" s="21" t="str">
        <f t="shared" si="11"/>
        <v>Vierstimmig Choralbuch</v>
      </c>
      <c r="S127" s="21" t="str">
        <f t="shared" si="12"/>
        <v>Altona</v>
      </c>
      <c r="T127" s="21">
        <f t="shared" si="13"/>
        <v>1755</v>
      </c>
      <c r="U127" s="9" t="s">
        <v>926</v>
      </c>
    </row>
    <row r="128" spans="1:22" x14ac:dyDescent="0.25">
      <c r="A128" s="28" t="str">
        <f t="shared" si="7"/>
        <v>RE1755-126</v>
      </c>
      <c r="B128">
        <v>457001688</v>
      </c>
      <c r="C128" s="22" t="str">
        <f t="shared" si="8"/>
        <v>RISM</v>
      </c>
      <c r="D128" s="21" t="str">
        <f t="shared" si="9"/>
        <v>RE1755</v>
      </c>
      <c r="E128" s="9">
        <v>126</v>
      </c>
      <c r="G128" s="30" t="s">
        <v>214</v>
      </c>
      <c r="H128" t="str">
        <f>_xlfn.IFNA(VLOOKUP(G128,Tabelle10[[SID]:[Zahn]],3,FALSE),"")</f>
        <v>II, 2293, Isaak 1539</v>
      </c>
      <c r="I128" s="15" t="s">
        <v>927</v>
      </c>
      <c r="L128" s="9" t="s">
        <v>605</v>
      </c>
      <c r="Q128" s="21" t="str">
        <f t="shared" si="10"/>
        <v>Rein, Johann Balthasar</v>
      </c>
      <c r="R128" s="21" t="str">
        <f t="shared" si="11"/>
        <v>Vierstimmig Choralbuch</v>
      </c>
      <c r="S128" s="21" t="str">
        <f t="shared" si="12"/>
        <v>Altona</v>
      </c>
      <c r="T128" s="21">
        <f t="shared" si="13"/>
        <v>1755</v>
      </c>
      <c r="U128" s="9">
        <v>53</v>
      </c>
      <c r="V128" s="9" t="s">
        <v>215</v>
      </c>
    </row>
    <row r="129" spans="1:22" x14ac:dyDescent="0.25">
      <c r="A129" s="28" t="str">
        <f t="shared" si="7"/>
        <v>RE1755-127</v>
      </c>
      <c r="B129">
        <v>457001689</v>
      </c>
      <c r="C129" s="22" t="str">
        <f t="shared" si="8"/>
        <v>RISM</v>
      </c>
      <c r="D129" s="21" t="str">
        <f t="shared" si="9"/>
        <v>RE1755</v>
      </c>
      <c r="E129" s="9">
        <v>127</v>
      </c>
      <c r="G129" s="30"/>
      <c r="H129" t="str">
        <f>_xlfn.IFNA(VLOOKUP(G129,Tabelle10[[SID]:[Zahn]],3,FALSE),"")</f>
        <v/>
      </c>
      <c r="I129" s="15" t="s">
        <v>928</v>
      </c>
      <c r="Q129" s="21" t="str">
        <f t="shared" si="10"/>
        <v>Rein, Johann Balthasar</v>
      </c>
      <c r="R129" s="21" t="str">
        <f t="shared" si="11"/>
        <v>Vierstimmig Choralbuch</v>
      </c>
      <c r="S129" s="21" t="str">
        <f t="shared" si="12"/>
        <v>Altona</v>
      </c>
      <c r="T129" s="21">
        <f t="shared" si="13"/>
        <v>1755</v>
      </c>
      <c r="U129" s="9">
        <v>53</v>
      </c>
    </row>
    <row r="130" spans="1:22" x14ac:dyDescent="0.25">
      <c r="A130" s="28" t="str">
        <f t="shared" ref="A130:A193" si="14">D130&amp;"-"&amp;IF(E130&lt;10,"00",IF(E130&gt;99,"","0"))&amp;E130&amp;F130</f>
        <v>RE1755-128</v>
      </c>
      <c r="B130">
        <v>457001690</v>
      </c>
      <c r="C130" s="22" t="str">
        <f t="shared" ref="C130:C193" si="15">HYPERLINK("https://opac.rism.info/search?id="&amp;B130&amp;"&amp;View=rism", "RISM")</f>
        <v>RISM</v>
      </c>
      <c r="D130" s="21" t="str">
        <f t="shared" si="9"/>
        <v>RE1755</v>
      </c>
      <c r="E130" s="9">
        <v>128</v>
      </c>
      <c r="G130" s="30"/>
      <c r="H130" t="str">
        <f>_xlfn.IFNA(VLOOKUP(G130,Tabelle10[[SID]:[Zahn]],3,FALSE),"")</f>
        <v/>
      </c>
      <c r="I130" s="15" t="s">
        <v>670</v>
      </c>
      <c r="Q130" s="21" t="str">
        <f t="shared" si="10"/>
        <v>Rein, Johann Balthasar</v>
      </c>
      <c r="R130" s="21" t="str">
        <f t="shared" si="11"/>
        <v>Vierstimmig Choralbuch</v>
      </c>
      <c r="S130" s="21" t="str">
        <f t="shared" si="12"/>
        <v>Altona</v>
      </c>
      <c r="T130" s="21">
        <f t="shared" si="13"/>
        <v>1755</v>
      </c>
      <c r="U130" s="9">
        <v>54</v>
      </c>
    </row>
    <row r="131" spans="1:22" x14ac:dyDescent="0.25">
      <c r="A131" s="28" t="str">
        <f t="shared" si="14"/>
        <v>RE1755-129</v>
      </c>
      <c r="B131">
        <v>457001691</v>
      </c>
      <c r="C131" s="22" t="str">
        <f t="shared" si="15"/>
        <v>RISM</v>
      </c>
      <c r="D131" s="21" t="str">
        <f t="shared" ref="D131:D194" si="16">$D$2</f>
        <v>RE1755</v>
      </c>
      <c r="E131" s="9">
        <v>129</v>
      </c>
      <c r="G131" s="30"/>
      <c r="H131" t="str">
        <f>_xlfn.IFNA(VLOOKUP(G131,Tabelle10[[SID]:[Zahn]],3,FALSE),"")</f>
        <v/>
      </c>
      <c r="I131" s="15" t="s">
        <v>929</v>
      </c>
      <c r="Q131" s="21" t="str">
        <f t="shared" ref="Q131:Q194" si="17">$Q$2</f>
        <v>Rein, Johann Balthasar</v>
      </c>
      <c r="R131" s="21" t="str">
        <f t="shared" ref="R131:R194" si="18">$R$2</f>
        <v>Vierstimmig Choralbuch</v>
      </c>
      <c r="S131" s="21" t="str">
        <f t="shared" ref="S131:S194" si="19">$S$2</f>
        <v>Altona</v>
      </c>
      <c r="T131" s="21">
        <f t="shared" ref="T131:T194" si="20">$T$2</f>
        <v>1755</v>
      </c>
      <c r="U131" s="9" t="s">
        <v>930</v>
      </c>
    </row>
    <row r="132" spans="1:22" x14ac:dyDescent="0.25">
      <c r="A132" s="28" t="str">
        <f t="shared" si="14"/>
        <v>RE1755-130</v>
      </c>
      <c r="B132">
        <v>457001692</v>
      </c>
      <c r="C132" s="22" t="str">
        <f t="shared" si="15"/>
        <v>RISM</v>
      </c>
      <c r="D132" s="21" t="str">
        <f t="shared" si="16"/>
        <v>RE1755</v>
      </c>
      <c r="E132" s="9">
        <v>130</v>
      </c>
      <c r="G132" s="30" t="s">
        <v>179</v>
      </c>
      <c r="H132" t="str">
        <f>_xlfn.IFNA(VLOOKUP(G132,Tabelle10[[SID]:[Zahn]],3,FALSE),"")</f>
        <v>II, 3498b, Darmstadt 1687</v>
      </c>
      <c r="I132" s="15" t="s">
        <v>465</v>
      </c>
      <c r="L132" s="9" t="s">
        <v>605</v>
      </c>
      <c r="Q132" s="21" t="str">
        <f t="shared" si="17"/>
        <v>Rein, Johann Balthasar</v>
      </c>
      <c r="R132" s="21" t="str">
        <f t="shared" si="18"/>
        <v>Vierstimmig Choralbuch</v>
      </c>
      <c r="S132" s="21" t="str">
        <f t="shared" si="19"/>
        <v>Altona</v>
      </c>
      <c r="T132" s="21">
        <f t="shared" si="20"/>
        <v>1755</v>
      </c>
      <c r="U132" s="9">
        <v>55</v>
      </c>
    </row>
    <row r="133" spans="1:22" x14ac:dyDescent="0.25">
      <c r="A133" s="28" t="str">
        <f t="shared" si="14"/>
        <v>RE1755-131</v>
      </c>
      <c r="B133">
        <v>457001693</v>
      </c>
      <c r="C133" s="22" t="str">
        <f t="shared" si="15"/>
        <v>RISM</v>
      </c>
      <c r="D133" s="21" t="str">
        <f t="shared" si="16"/>
        <v>RE1755</v>
      </c>
      <c r="E133" s="9">
        <v>131</v>
      </c>
      <c r="G133" s="30" t="s">
        <v>328</v>
      </c>
      <c r="H133" t="str">
        <f>_xlfn.IFNA(VLOOKUP(G133,Tabelle10[[SID]:[Zahn]],3,FALSE),"")</f>
        <v>IV, 6795, 1661</v>
      </c>
      <c r="I133" s="15" t="s">
        <v>931</v>
      </c>
      <c r="L133" s="9" t="s">
        <v>605</v>
      </c>
      <c r="Q133" s="21" t="str">
        <f t="shared" si="17"/>
        <v>Rein, Johann Balthasar</v>
      </c>
      <c r="R133" s="21" t="str">
        <f t="shared" si="18"/>
        <v>Vierstimmig Choralbuch</v>
      </c>
      <c r="S133" s="21" t="str">
        <f t="shared" si="19"/>
        <v>Altona</v>
      </c>
      <c r="T133" s="21">
        <f t="shared" si="20"/>
        <v>1755</v>
      </c>
      <c r="U133" s="9">
        <v>55</v>
      </c>
    </row>
    <row r="134" spans="1:22" x14ac:dyDescent="0.25">
      <c r="A134" s="28" t="str">
        <f t="shared" si="14"/>
        <v>RE1755-132</v>
      </c>
      <c r="B134">
        <v>457001694</v>
      </c>
      <c r="C134" s="22" t="str">
        <f t="shared" si="15"/>
        <v>RISM</v>
      </c>
      <c r="D134" s="21" t="str">
        <f t="shared" si="16"/>
        <v>RE1755</v>
      </c>
      <c r="E134" s="9">
        <v>132</v>
      </c>
      <c r="G134" s="30" t="s">
        <v>325</v>
      </c>
      <c r="H134" t="str">
        <f>_xlfn.IFNA(VLOOKUP(G134,Tabelle10[[SID]:[Zahn]],3,FALSE),"")</f>
        <v>I, 423, J. Eccard 1597</v>
      </c>
      <c r="I134" s="15" t="s">
        <v>932</v>
      </c>
      <c r="L134" s="9" t="s">
        <v>605</v>
      </c>
      <c r="Q134" s="21" t="str">
        <f t="shared" si="17"/>
        <v>Rein, Johann Balthasar</v>
      </c>
      <c r="R134" s="21" t="str">
        <f t="shared" si="18"/>
        <v>Vierstimmig Choralbuch</v>
      </c>
      <c r="S134" s="21" t="str">
        <f t="shared" si="19"/>
        <v>Altona</v>
      </c>
      <c r="T134" s="21">
        <f t="shared" si="20"/>
        <v>1755</v>
      </c>
      <c r="U134" s="9">
        <v>55</v>
      </c>
      <c r="V134" s="9" t="s">
        <v>933</v>
      </c>
    </row>
    <row r="135" spans="1:22" x14ac:dyDescent="0.25">
      <c r="A135" s="28" t="str">
        <f t="shared" si="14"/>
        <v>RE1755-133</v>
      </c>
      <c r="B135">
        <v>457001695</v>
      </c>
      <c r="C135" s="22" t="str">
        <f t="shared" si="15"/>
        <v>RISM</v>
      </c>
      <c r="D135" s="21" t="str">
        <f t="shared" si="16"/>
        <v>RE1755</v>
      </c>
      <c r="E135" s="9">
        <v>133</v>
      </c>
      <c r="G135" s="30" t="s">
        <v>139</v>
      </c>
      <c r="H135" t="str">
        <f>_xlfn.IFNA(VLOOKUP(G135,Tabelle10[[SID]:[Zahn]],3,FALSE),"")</f>
        <v>V, 8652, Babst 1545</v>
      </c>
      <c r="I135" s="15" t="s">
        <v>934</v>
      </c>
      <c r="L135" s="9" t="s">
        <v>605</v>
      </c>
      <c r="Q135" s="21" t="str">
        <f t="shared" si="17"/>
        <v>Rein, Johann Balthasar</v>
      </c>
      <c r="R135" s="21" t="str">
        <f t="shared" si="18"/>
        <v>Vierstimmig Choralbuch</v>
      </c>
      <c r="S135" s="21" t="str">
        <f t="shared" si="19"/>
        <v>Altona</v>
      </c>
      <c r="T135" s="21">
        <f t="shared" si="20"/>
        <v>1755</v>
      </c>
      <c r="U135" s="9" t="s">
        <v>935</v>
      </c>
    </row>
    <row r="136" spans="1:22" x14ac:dyDescent="0.25">
      <c r="A136" s="28" t="str">
        <f t="shared" si="14"/>
        <v>RE1755-134</v>
      </c>
      <c r="B136">
        <v>457001696</v>
      </c>
      <c r="C136" s="22" t="str">
        <f t="shared" si="15"/>
        <v>RISM</v>
      </c>
      <c r="D136" s="21" t="str">
        <f t="shared" si="16"/>
        <v>RE1755</v>
      </c>
      <c r="E136" s="9">
        <v>134</v>
      </c>
      <c r="G136" s="30" t="s">
        <v>142</v>
      </c>
      <c r="H136" t="str">
        <f>_xlfn.IFNA(VLOOKUP(G136,Tabelle10[[SID]:[Zahn]],3,FALSE),"")</f>
        <v>I, 624, Görlitz 1648</v>
      </c>
      <c r="I136" s="15" t="s">
        <v>936</v>
      </c>
      <c r="L136" s="9" t="s">
        <v>605</v>
      </c>
      <c r="Q136" s="21" t="str">
        <f t="shared" si="17"/>
        <v>Rein, Johann Balthasar</v>
      </c>
      <c r="R136" s="21" t="str">
        <f t="shared" si="18"/>
        <v>Vierstimmig Choralbuch</v>
      </c>
      <c r="S136" s="21" t="str">
        <f t="shared" si="19"/>
        <v>Altona</v>
      </c>
      <c r="T136" s="21">
        <f t="shared" si="20"/>
        <v>1755</v>
      </c>
      <c r="U136" s="9">
        <v>57</v>
      </c>
    </row>
    <row r="137" spans="1:22" x14ac:dyDescent="0.25">
      <c r="A137" s="28" t="str">
        <f t="shared" si="14"/>
        <v>RE1755-135</v>
      </c>
      <c r="B137">
        <v>457001697</v>
      </c>
      <c r="C137" s="22" t="str">
        <f t="shared" si="15"/>
        <v>RISM</v>
      </c>
      <c r="D137" s="21" t="str">
        <f t="shared" si="16"/>
        <v>RE1755</v>
      </c>
      <c r="E137" s="9">
        <v>135</v>
      </c>
      <c r="G137" s="30"/>
      <c r="H137" t="str">
        <f>_xlfn.IFNA(VLOOKUP(G137,Tabelle10[[SID]:[Zahn]],3,FALSE),"")</f>
        <v/>
      </c>
      <c r="I137" s="15" t="s">
        <v>937</v>
      </c>
      <c r="Q137" s="21" t="str">
        <f t="shared" si="17"/>
        <v>Rein, Johann Balthasar</v>
      </c>
      <c r="R137" s="21" t="str">
        <f t="shared" si="18"/>
        <v>Vierstimmig Choralbuch</v>
      </c>
      <c r="S137" s="21" t="str">
        <f t="shared" si="19"/>
        <v>Altona</v>
      </c>
      <c r="T137" s="21">
        <f t="shared" si="20"/>
        <v>1755</v>
      </c>
      <c r="U137" s="9">
        <v>58</v>
      </c>
    </row>
    <row r="138" spans="1:22" x14ac:dyDescent="0.25">
      <c r="A138" s="28" t="str">
        <f t="shared" si="14"/>
        <v>RE1755-136</v>
      </c>
      <c r="B138">
        <v>457001698</v>
      </c>
      <c r="C138" s="22" t="str">
        <f t="shared" si="15"/>
        <v>RISM</v>
      </c>
      <c r="D138" s="21" t="str">
        <f t="shared" si="16"/>
        <v>RE1755</v>
      </c>
      <c r="E138" s="9">
        <v>136</v>
      </c>
      <c r="G138" s="30" t="s">
        <v>198</v>
      </c>
      <c r="H138" t="str">
        <f>_xlfn.IFNA(VLOOKUP(G138,Tabelle10[[SID]:[Zahn]],3,FALSE),"")</f>
        <v>III, 5142, Crüger 1649</v>
      </c>
      <c r="I138" s="15" t="s">
        <v>938</v>
      </c>
      <c r="L138" s="9" t="s">
        <v>605</v>
      </c>
      <c r="Q138" s="21" t="str">
        <f t="shared" si="17"/>
        <v>Rein, Johann Balthasar</v>
      </c>
      <c r="R138" s="21" t="str">
        <f t="shared" si="18"/>
        <v>Vierstimmig Choralbuch</v>
      </c>
      <c r="S138" s="21" t="str">
        <f t="shared" si="19"/>
        <v>Altona</v>
      </c>
      <c r="T138" s="21">
        <f t="shared" si="20"/>
        <v>1755</v>
      </c>
      <c r="U138" s="9">
        <v>58</v>
      </c>
      <c r="V138" s="9" t="s">
        <v>199</v>
      </c>
    </row>
    <row r="139" spans="1:22" x14ac:dyDescent="0.25">
      <c r="A139" s="28" t="str">
        <f t="shared" si="14"/>
        <v>RE1755-137</v>
      </c>
      <c r="B139">
        <v>457001699</v>
      </c>
      <c r="C139" s="22" t="str">
        <f t="shared" si="15"/>
        <v>RISM</v>
      </c>
      <c r="D139" s="21" t="str">
        <f t="shared" si="16"/>
        <v>RE1755</v>
      </c>
      <c r="E139" s="9">
        <v>137</v>
      </c>
      <c r="G139" s="30"/>
      <c r="H139" t="str">
        <f>_xlfn.IFNA(VLOOKUP(G139,Tabelle10[[SID]:[Zahn]],3,FALSE),"")</f>
        <v/>
      </c>
      <c r="I139" s="15" t="s">
        <v>939</v>
      </c>
      <c r="Q139" s="21" t="str">
        <f t="shared" si="17"/>
        <v>Rein, Johann Balthasar</v>
      </c>
      <c r="R139" s="21" t="str">
        <f t="shared" si="18"/>
        <v>Vierstimmig Choralbuch</v>
      </c>
      <c r="S139" s="21" t="str">
        <f t="shared" si="19"/>
        <v>Altona</v>
      </c>
      <c r="T139" s="21">
        <f t="shared" si="20"/>
        <v>1755</v>
      </c>
      <c r="U139" s="9">
        <v>58</v>
      </c>
    </row>
    <row r="140" spans="1:22" x14ac:dyDescent="0.25">
      <c r="A140" s="28" t="str">
        <f t="shared" si="14"/>
        <v>RE1755-138</v>
      </c>
      <c r="B140">
        <v>457001700</v>
      </c>
      <c r="C140" s="22" t="str">
        <f t="shared" si="15"/>
        <v>RISM</v>
      </c>
      <c r="D140" s="21" t="str">
        <f t="shared" si="16"/>
        <v>RE1755</v>
      </c>
      <c r="E140" s="9">
        <v>138</v>
      </c>
      <c r="G140" s="30" t="s">
        <v>157</v>
      </c>
      <c r="H140" t="str">
        <f>_xlfn.IFNA(VLOOKUP(G140,Tabelle10[[SID]:[Zahn]],3,FALSE),"")</f>
        <v>I, 1678, Rhau 1589</v>
      </c>
      <c r="I140" s="15" t="s">
        <v>940</v>
      </c>
      <c r="L140" s="9" t="s">
        <v>605</v>
      </c>
      <c r="Q140" s="21" t="str">
        <f t="shared" si="17"/>
        <v>Rein, Johann Balthasar</v>
      </c>
      <c r="R140" s="21" t="str">
        <f t="shared" si="18"/>
        <v>Vierstimmig Choralbuch</v>
      </c>
      <c r="S140" s="21" t="str">
        <f t="shared" si="19"/>
        <v>Altona</v>
      </c>
      <c r="T140" s="21">
        <f t="shared" si="20"/>
        <v>1755</v>
      </c>
      <c r="U140" s="9" t="s">
        <v>941</v>
      </c>
    </row>
    <row r="141" spans="1:22" x14ac:dyDescent="0.25">
      <c r="A141" s="28" t="str">
        <f t="shared" si="14"/>
        <v>RE1755-139</v>
      </c>
      <c r="B141">
        <v>457001701</v>
      </c>
      <c r="C141" s="22" t="str">
        <f t="shared" si="15"/>
        <v>RISM</v>
      </c>
      <c r="D141" s="21" t="str">
        <f t="shared" si="16"/>
        <v>RE1755</v>
      </c>
      <c r="E141" s="9">
        <v>139</v>
      </c>
      <c r="G141" s="30" t="s">
        <v>291</v>
      </c>
      <c r="H141" t="str">
        <f>_xlfn.IFNA(VLOOKUP(G141,Tabelle10[[SID]:[Zahn]],3,FALSE),"")</f>
        <v>II, 2072, Dresden 1593</v>
      </c>
      <c r="I141" s="15" t="s">
        <v>942</v>
      </c>
      <c r="L141" s="9" t="s">
        <v>605</v>
      </c>
      <c r="Q141" s="21" t="str">
        <f t="shared" si="17"/>
        <v>Rein, Johann Balthasar</v>
      </c>
      <c r="R141" s="21" t="str">
        <f t="shared" si="18"/>
        <v>Vierstimmig Choralbuch</v>
      </c>
      <c r="S141" s="21" t="str">
        <f t="shared" si="19"/>
        <v>Altona</v>
      </c>
      <c r="T141" s="21">
        <f t="shared" si="20"/>
        <v>1755</v>
      </c>
      <c r="U141" s="9">
        <v>59</v>
      </c>
      <c r="V141" s="9" t="s">
        <v>376</v>
      </c>
    </row>
    <row r="142" spans="1:22" x14ac:dyDescent="0.25">
      <c r="A142" s="28" t="str">
        <f t="shared" si="14"/>
        <v>RE1755-140</v>
      </c>
      <c r="B142">
        <v>457001702</v>
      </c>
      <c r="C142" s="22" t="str">
        <f t="shared" si="15"/>
        <v>RISM</v>
      </c>
      <c r="D142" s="21" t="str">
        <f t="shared" si="16"/>
        <v>RE1755</v>
      </c>
      <c r="E142" s="9">
        <v>140</v>
      </c>
      <c r="G142" s="30" t="s">
        <v>182</v>
      </c>
      <c r="H142" t="str">
        <f>_xlfn.IFNA(VLOOKUP(G142,Tabelle10[[SID]:[Zahn]],3,FALSE),"")</f>
        <v>I, 198, N. Hermann 1554</v>
      </c>
      <c r="I142" s="15" t="s">
        <v>943</v>
      </c>
      <c r="L142" s="9" t="s">
        <v>605</v>
      </c>
      <c r="Q142" s="21" t="str">
        <f t="shared" si="17"/>
        <v>Rein, Johann Balthasar</v>
      </c>
      <c r="R142" s="21" t="str">
        <f t="shared" si="18"/>
        <v>Vierstimmig Choralbuch</v>
      </c>
      <c r="S142" s="21" t="str">
        <f t="shared" si="19"/>
        <v>Altona</v>
      </c>
      <c r="T142" s="21">
        <f t="shared" si="20"/>
        <v>1755</v>
      </c>
      <c r="U142" s="9">
        <v>59</v>
      </c>
      <c r="V142" s="9" t="s">
        <v>183</v>
      </c>
    </row>
    <row r="143" spans="1:22" x14ac:dyDescent="0.25">
      <c r="A143" s="28" t="str">
        <f t="shared" si="14"/>
        <v>RE1755-141</v>
      </c>
      <c r="B143">
        <v>457001703</v>
      </c>
      <c r="C143" s="22" t="str">
        <f t="shared" si="15"/>
        <v>RISM</v>
      </c>
      <c r="D143" s="21" t="str">
        <f t="shared" si="16"/>
        <v>RE1755</v>
      </c>
      <c r="E143" s="9">
        <v>141</v>
      </c>
      <c r="G143" s="30"/>
      <c r="H143" t="str">
        <f>_xlfn.IFNA(VLOOKUP(G143,Tabelle10[[SID]:[Zahn]],3,FALSE),"")</f>
        <v/>
      </c>
      <c r="I143" s="15" t="s">
        <v>944</v>
      </c>
      <c r="Q143" s="21" t="str">
        <f t="shared" si="17"/>
        <v>Rein, Johann Balthasar</v>
      </c>
      <c r="R143" s="21" t="str">
        <f t="shared" si="18"/>
        <v>Vierstimmig Choralbuch</v>
      </c>
      <c r="S143" s="21" t="str">
        <f t="shared" si="19"/>
        <v>Altona</v>
      </c>
      <c r="T143" s="21">
        <f t="shared" si="20"/>
        <v>1755</v>
      </c>
      <c r="U143" s="9">
        <v>60</v>
      </c>
    </row>
    <row r="144" spans="1:22" x14ac:dyDescent="0.25">
      <c r="A144" s="28" t="str">
        <f t="shared" si="14"/>
        <v>RE1755-142</v>
      </c>
      <c r="B144">
        <v>457001704</v>
      </c>
      <c r="C144" s="22" t="str">
        <f t="shared" si="15"/>
        <v>RISM</v>
      </c>
      <c r="D144" s="21" t="str">
        <f t="shared" si="16"/>
        <v>RE1755</v>
      </c>
      <c r="E144" s="9">
        <v>142</v>
      </c>
      <c r="G144" s="30"/>
      <c r="H144" t="str">
        <f>_xlfn.IFNA(VLOOKUP(G144,Tabelle10[[SID]:[Zahn]],3,FALSE),"")</f>
        <v/>
      </c>
      <c r="I144" s="15" t="s">
        <v>945</v>
      </c>
      <c r="Q144" s="21" t="str">
        <f t="shared" si="17"/>
        <v>Rein, Johann Balthasar</v>
      </c>
      <c r="R144" s="21" t="str">
        <f t="shared" si="18"/>
        <v>Vierstimmig Choralbuch</v>
      </c>
      <c r="S144" s="21" t="str">
        <f t="shared" si="19"/>
        <v>Altona</v>
      </c>
      <c r="T144" s="21">
        <f t="shared" si="20"/>
        <v>1755</v>
      </c>
      <c r="U144" s="9">
        <v>60</v>
      </c>
    </row>
    <row r="145" spans="1:22" x14ac:dyDescent="0.25">
      <c r="A145" s="28" t="str">
        <f t="shared" si="14"/>
        <v>RE1755-143</v>
      </c>
      <c r="B145">
        <v>457001705</v>
      </c>
      <c r="C145" s="22" t="str">
        <f t="shared" si="15"/>
        <v>RISM</v>
      </c>
      <c r="D145" s="21" t="str">
        <f t="shared" si="16"/>
        <v>RE1755</v>
      </c>
      <c r="E145" s="9">
        <v>143</v>
      </c>
      <c r="G145" s="30"/>
      <c r="H145" t="str">
        <f>_xlfn.IFNA(VLOOKUP(G145,Tabelle10[[SID]:[Zahn]],3,FALSE),"")</f>
        <v/>
      </c>
      <c r="I145" s="15" t="s">
        <v>946</v>
      </c>
      <c r="Q145" s="21" t="str">
        <f t="shared" si="17"/>
        <v>Rein, Johann Balthasar</v>
      </c>
      <c r="R145" s="21" t="str">
        <f t="shared" si="18"/>
        <v>Vierstimmig Choralbuch</v>
      </c>
      <c r="S145" s="21" t="str">
        <f t="shared" si="19"/>
        <v>Altona</v>
      </c>
      <c r="T145" s="21">
        <f t="shared" si="20"/>
        <v>1755</v>
      </c>
      <c r="U145" s="9">
        <v>60</v>
      </c>
    </row>
    <row r="146" spans="1:22" x14ac:dyDescent="0.25">
      <c r="A146" s="28" t="str">
        <f t="shared" si="14"/>
        <v>RE1755-144</v>
      </c>
      <c r="B146">
        <v>457001706</v>
      </c>
      <c r="C146" s="22" t="str">
        <f t="shared" si="15"/>
        <v>RISM</v>
      </c>
      <c r="D146" s="21" t="str">
        <f t="shared" si="16"/>
        <v>RE1755</v>
      </c>
      <c r="E146" s="9">
        <v>144</v>
      </c>
      <c r="G146" s="30"/>
      <c r="H146" t="str">
        <f>_xlfn.IFNA(VLOOKUP(G146,Tabelle10[[SID]:[Zahn]],3,FALSE),"")</f>
        <v/>
      </c>
      <c r="I146" s="15" t="s">
        <v>947</v>
      </c>
      <c r="Q146" s="21" t="str">
        <f t="shared" si="17"/>
        <v>Rein, Johann Balthasar</v>
      </c>
      <c r="R146" s="21" t="str">
        <f t="shared" si="18"/>
        <v>Vierstimmig Choralbuch</v>
      </c>
      <c r="S146" s="21" t="str">
        <f t="shared" si="19"/>
        <v>Altona</v>
      </c>
      <c r="T146" s="21">
        <f t="shared" si="20"/>
        <v>1755</v>
      </c>
      <c r="U146" s="9" t="s">
        <v>948</v>
      </c>
    </row>
    <row r="147" spans="1:22" x14ac:dyDescent="0.25">
      <c r="A147" s="28" t="str">
        <f t="shared" si="14"/>
        <v>RE1755-145</v>
      </c>
      <c r="B147">
        <v>457001707</v>
      </c>
      <c r="C147" s="22" t="str">
        <f t="shared" si="15"/>
        <v>RISM</v>
      </c>
      <c r="D147" s="21" t="str">
        <f t="shared" si="16"/>
        <v>RE1755</v>
      </c>
      <c r="E147" s="9">
        <v>145</v>
      </c>
      <c r="G147" s="30"/>
      <c r="H147" t="str">
        <f>_xlfn.IFNA(VLOOKUP(G147,Tabelle10[[SID]:[Zahn]],3,FALSE),"")</f>
        <v/>
      </c>
      <c r="I147" s="15" t="s">
        <v>949</v>
      </c>
      <c r="Q147" s="21" t="str">
        <f t="shared" si="17"/>
        <v>Rein, Johann Balthasar</v>
      </c>
      <c r="R147" s="21" t="str">
        <f t="shared" si="18"/>
        <v>Vierstimmig Choralbuch</v>
      </c>
      <c r="S147" s="21" t="str">
        <f t="shared" si="19"/>
        <v>Altona</v>
      </c>
      <c r="T147" s="21">
        <f t="shared" si="20"/>
        <v>1755</v>
      </c>
      <c r="U147" s="9">
        <v>61</v>
      </c>
    </row>
    <row r="148" spans="1:22" x14ac:dyDescent="0.25">
      <c r="A148" s="28" t="str">
        <f t="shared" si="14"/>
        <v>RE1755-146</v>
      </c>
      <c r="B148">
        <v>457001708</v>
      </c>
      <c r="C148" s="22" t="str">
        <f t="shared" si="15"/>
        <v>RISM</v>
      </c>
      <c r="D148" s="21" t="str">
        <f t="shared" si="16"/>
        <v>RE1755</v>
      </c>
      <c r="E148" s="9">
        <v>146</v>
      </c>
      <c r="G148" s="30" t="s">
        <v>169</v>
      </c>
      <c r="H148" t="str">
        <f>_xlfn.IFNA(VLOOKUP(G148,Tabelle10[[SID]:[Zahn]],3,FALSE),"")</f>
        <v>I, 1978, Klug 1535</v>
      </c>
      <c r="I148" s="15" t="s">
        <v>950</v>
      </c>
      <c r="L148" s="9" t="s">
        <v>605</v>
      </c>
      <c r="Q148" s="21" t="str">
        <f t="shared" si="17"/>
        <v>Rein, Johann Balthasar</v>
      </c>
      <c r="R148" s="21" t="str">
        <f t="shared" si="18"/>
        <v>Vierstimmig Choralbuch</v>
      </c>
      <c r="S148" s="21" t="str">
        <f t="shared" si="19"/>
        <v>Altona</v>
      </c>
      <c r="T148" s="21">
        <f t="shared" si="20"/>
        <v>1755</v>
      </c>
      <c r="U148" s="9">
        <v>61</v>
      </c>
      <c r="V148" s="9" t="s">
        <v>170</v>
      </c>
    </row>
    <row r="149" spans="1:22" x14ac:dyDescent="0.25">
      <c r="A149" s="28" t="str">
        <f t="shared" si="14"/>
        <v>RE1755-147</v>
      </c>
      <c r="B149">
        <v>457001709</v>
      </c>
      <c r="C149" s="22" t="str">
        <f t="shared" si="15"/>
        <v>RISM</v>
      </c>
      <c r="D149" s="21" t="str">
        <f t="shared" si="16"/>
        <v>RE1755</v>
      </c>
      <c r="E149" s="9">
        <v>147</v>
      </c>
      <c r="G149" s="30"/>
      <c r="H149" t="str">
        <f>_xlfn.IFNA(VLOOKUP(G149,Tabelle10[[SID]:[Zahn]],3,FALSE),"")</f>
        <v/>
      </c>
      <c r="I149" s="15" t="s">
        <v>951</v>
      </c>
      <c r="Q149" s="21" t="str">
        <f t="shared" si="17"/>
        <v>Rein, Johann Balthasar</v>
      </c>
      <c r="R149" s="21" t="str">
        <f t="shared" si="18"/>
        <v>Vierstimmig Choralbuch</v>
      </c>
      <c r="S149" s="21" t="str">
        <f t="shared" si="19"/>
        <v>Altona</v>
      </c>
      <c r="T149" s="21">
        <f t="shared" si="20"/>
        <v>1755</v>
      </c>
      <c r="U149" s="9">
        <v>61</v>
      </c>
    </row>
    <row r="150" spans="1:22" x14ac:dyDescent="0.25">
      <c r="A150" s="28" t="str">
        <f t="shared" si="14"/>
        <v>RE1755-148</v>
      </c>
      <c r="B150">
        <v>457001710</v>
      </c>
      <c r="C150" s="22" t="str">
        <f t="shared" si="15"/>
        <v>RISM</v>
      </c>
      <c r="D150" s="21" t="str">
        <f t="shared" si="16"/>
        <v>RE1755</v>
      </c>
      <c r="E150" s="9">
        <v>148</v>
      </c>
      <c r="G150" s="30"/>
      <c r="H150" t="str">
        <f>_xlfn.IFNA(VLOOKUP(G150,Tabelle10[[SID]:[Zahn]],3,FALSE),"")</f>
        <v/>
      </c>
      <c r="I150" s="15" t="s">
        <v>952</v>
      </c>
      <c r="Q150" s="21" t="str">
        <f t="shared" si="17"/>
        <v>Rein, Johann Balthasar</v>
      </c>
      <c r="R150" s="21" t="str">
        <f t="shared" si="18"/>
        <v>Vierstimmig Choralbuch</v>
      </c>
      <c r="S150" s="21" t="str">
        <f t="shared" si="19"/>
        <v>Altona</v>
      </c>
      <c r="T150" s="21">
        <f t="shared" si="20"/>
        <v>1755</v>
      </c>
      <c r="U150" s="9">
        <v>62</v>
      </c>
    </row>
    <row r="151" spans="1:22" x14ac:dyDescent="0.25">
      <c r="A151" s="28" t="str">
        <f t="shared" si="14"/>
        <v>RE1755-149</v>
      </c>
      <c r="B151">
        <v>457001711</v>
      </c>
      <c r="C151" s="22" t="str">
        <f t="shared" si="15"/>
        <v>RISM</v>
      </c>
      <c r="D151" s="21" t="str">
        <f t="shared" si="16"/>
        <v>RE1755</v>
      </c>
      <c r="E151" s="9">
        <v>149</v>
      </c>
      <c r="G151" s="30"/>
      <c r="H151" t="str">
        <f>_xlfn.IFNA(VLOOKUP(G151,Tabelle10[[SID]:[Zahn]],3,FALSE),"")</f>
        <v/>
      </c>
      <c r="I151" s="15" t="s">
        <v>953</v>
      </c>
      <c r="Q151" s="21" t="str">
        <f t="shared" si="17"/>
        <v>Rein, Johann Balthasar</v>
      </c>
      <c r="R151" s="21" t="str">
        <f t="shared" si="18"/>
        <v>Vierstimmig Choralbuch</v>
      </c>
      <c r="S151" s="21" t="str">
        <f t="shared" si="19"/>
        <v>Altona</v>
      </c>
      <c r="T151" s="21">
        <f t="shared" si="20"/>
        <v>1755</v>
      </c>
      <c r="U151" s="9">
        <v>62</v>
      </c>
    </row>
    <row r="152" spans="1:22" x14ac:dyDescent="0.25">
      <c r="A152" s="28" t="str">
        <f t="shared" si="14"/>
        <v>RE1755-150</v>
      </c>
      <c r="B152">
        <v>457001712</v>
      </c>
      <c r="C152" s="22" t="str">
        <f t="shared" si="15"/>
        <v>RISM</v>
      </c>
      <c r="D152" s="21" t="str">
        <f t="shared" si="16"/>
        <v>RE1755</v>
      </c>
      <c r="E152" s="9">
        <v>150</v>
      </c>
      <c r="G152" s="30"/>
      <c r="H152" t="str">
        <f>_xlfn.IFNA(VLOOKUP(G152,Tabelle10[[SID]:[Zahn]],3,FALSE),"")</f>
        <v/>
      </c>
      <c r="I152" s="15" t="s">
        <v>954</v>
      </c>
      <c r="Q152" s="21" t="str">
        <f t="shared" si="17"/>
        <v>Rein, Johann Balthasar</v>
      </c>
      <c r="R152" s="21" t="str">
        <f t="shared" si="18"/>
        <v>Vierstimmig Choralbuch</v>
      </c>
      <c r="S152" s="21" t="str">
        <f t="shared" si="19"/>
        <v>Altona</v>
      </c>
      <c r="T152" s="21">
        <f t="shared" si="20"/>
        <v>1755</v>
      </c>
      <c r="U152" s="9" t="s">
        <v>955</v>
      </c>
    </row>
    <row r="153" spans="1:22" x14ac:dyDescent="0.25">
      <c r="A153" s="28" t="str">
        <f t="shared" si="14"/>
        <v>RE1755-151</v>
      </c>
      <c r="B153">
        <v>457001713</v>
      </c>
      <c r="C153" s="22" t="str">
        <f t="shared" si="15"/>
        <v>RISM</v>
      </c>
      <c r="D153" s="21" t="str">
        <f t="shared" si="16"/>
        <v>RE1755</v>
      </c>
      <c r="E153" s="9">
        <v>151</v>
      </c>
      <c r="G153" s="30" t="s">
        <v>172</v>
      </c>
      <c r="H153" t="str">
        <f>_xlfn.IFNA(VLOOKUP(G153,Tabelle10[[SID]:[Zahn]],3,FALSE),"")</f>
        <v>IV, 7445, Erf. Enchiridion 1524</v>
      </c>
      <c r="I153" s="15" t="s">
        <v>956</v>
      </c>
      <c r="L153" s="9" t="s">
        <v>605</v>
      </c>
      <c r="Q153" s="21" t="str">
        <f t="shared" si="17"/>
        <v>Rein, Johann Balthasar</v>
      </c>
      <c r="R153" s="21" t="str">
        <f t="shared" si="18"/>
        <v>Vierstimmig Choralbuch</v>
      </c>
      <c r="S153" s="21" t="str">
        <f t="shared" si="19"/>
        <v>Altona</v>
      </c>
      <c r="T153" s="21">
        <f t="shared" si="20"/>
        <v>1755</v>
      </c>
      <c r="U153" s="9">
        <v>63</v>
      </c>
      <c r="V153" s="9" t="s">
        <v>173</v>
      </c>
    </row>
    <row r="154" spans="1:22" x14ac:dyDescent="0.25">
      <c r="A154" s="28" t="str">
        <f t="shared" si="14"/>
        <v>RE1755-152</v>
      </c>
      <c r="B154">
        <v>457001714</v>
      </c>
      <c r="C154" s="22" t="str">
        <f t="shared" si="15"/>
        <v>RISM</v>
      </c>
      <c r="D154" s="21" t="str">
        <f t="shared" si="16"/>
        <v>RE1755</v>
      </c>
      <c r="E154" s="9">
        <v>152</v>
      </c>
      <c r="G154" s="30"/>
      <c r="H154" t="str">
        <f>_xlfn.IFNA(VLOOKUP(G154,Tabelle10[[SID]:[Zahn]],3,FALSE),"")</f>
        <v/>
      </c>
      <c r="I154" s="15" t="s">
        <v>957</v>
      </c>
      <c r="Q154" s="21" t="str">
        <f t="shared" si="17"/>
        <v>Rein, Johann Balthasar</v>
      </c>
      <c r="R154" s="21" t="str">
        <f t="shared" si="18"/>
        <v>Vierstimmig Choralbuch</v>
      </c>
      <c r="S154" s="21" t="str">
        <f t="shared" si="19"/>
        <v>Altona</v>
      </c>
      <c r="T154" s="21">
        <f t="shared" si="20"/>
        <v>1755</v>
      </c>
      <c r="U154" s="9">
        <v>63</v>
      </c>
    </row>
    <row r="155" spans="1:22" x14ac:dyDescent="0.25">
      <c r="A155" s="28" t="str">
        <f t="shared" si="14"/>
        <v>RE1755-153</v>
      </c>
      <c r="B155">
        <v>457001715</v>
      </c>
      <c r="C155" s="22" t="str">
        <f t="shared" si="15"/>
        <v>RISM</v>
      </c>
      <c r="D155" s="21" t="str">
        <f t="shared" si="16"/>
        <v>RE1755</v>
      </c>
      <c r="E155" s="9">
        <v>153</v>
      </c>
      <c r="G155" s="30"/>
      <c r="H155" t="str">
        <f>_xlfn.IFNA(VLOOKUP(G155,Tabelle10[[SID]:[Zahn]],3,FALSE),"")</f>
        <v/>
      </c>
      <c r="I155" s="15" t="s">
        <v>958</v>
      </c>
      <c r="J155" s="9" t="s">
        <v>959</v>
      </c>
      <c r="Q155" s="21" t="str">
        <f t="shared" si="17"/>
        <v>Rein, Johann Balthasar</v>
      </c>
      <c r="R155" s="21" t="str">
        <f t="shared" si="18"/>
        <v>Vierstimmig Choralbuch</v>
      </c>
      <c r="S155" s="21" t="str">
        <f t="shared" si="19"/>
        <v>Altona</v>
      </c>
      <c r="T155" s="21">
        <f t="shared" si="20"/>
        <v>1755</v>
      </c>
      <c r="U155" s="9">
        <v>64</v>
      </c>
    </row>
    <row r="156" spans="1:22" x14ac:dyDescent="0.25">
      <c r="A156" s="28" t="str">
        <f t="shared" si="14"/>
        <v>RE1755-154</v>
      </c>
      <c r="B156">
        <v>457001716</v>
      </c>
      <c r="C156" s="22" t="str">
        <f t="shared" si="15"/>
        <v>RISM</v>
      </c>
      <c r="D156" s="21" t="str">
        <f t="shared" si="16"/>
        <v>RE1755</v>
      </c>
      <c r="E156" s="9">
        <v>154</v>
      </c>
      <c r="G156" s="30"/>
      <c r="H156" t="str">
        <f>_xlfn.IFNA(VLOOKUP(G156,Tabelle10[[SID]:[Zahn]],3,FALSE),"")</f>
        <v/>
      </c>
      <c r="I156" s="15" t="s">
        <v>960</v>
      </c>
      <c r="Q156" s="21" t="str">
        <f t="shared" si="17"/>
        <v>Rein, Johann Balthasar</v>
      </c>
      <c r="R156" s="21" t="str">
        <f t="shared" si="18"/>
        <v>Vierstimmig Choralbuch</v>
      </c>
      <c r="S156" s="21" t="str">
        <f t="shared" si="19"/>
        <v>Altona</v>
      </c>
      <c r="T156" s="21">
        <f t="shared" si="20"/>
        <v>1755</v>
      </c>
      <c r="U156" s="9">
        <v>65</v>
      </c>
    </row>
    <row r="157" spans="1:22" x14ac:dyDescent="0.25">
      <c r="A157" s="28" t="str">
        <f t="shared" si="14"/>
        <v>RE1755-155</v>
      </c>
      <c r="B157">
        <v>457001717</v>
      </c>
      <c r="C157" s="22" t="str">
        <f t="shared" si="15"/>
        <v>RISM</v>
      </c>
      <c r="D157" s="21" t="str">
        <f t="shared" si="16"/>
        <v>RE1755</v>
      </c>
      <c r="E157" s="9">
        <v>155</v>
      </c>
      <c r="G157" s="30"/>
      <c r="H157" t="str">
        <f>_xlfn.IFNA(VLOOKUP(G157,Tabelle10[[SID]:[Zahn]],3,FALSE),"")</f>
        <v/>
      </c>
      <c r="I157" s="15" t="s">
        <v>553</v>
      </c>
      <c r="Q157" s="21" t="str">
        <f t="shared" si="17"/>
        <v>Rein, Johann Balthasar</v>
      </c>
      <c r="R157" s="21" t="str">
        <f t="shared" si="18"/>
        <v>Vierstimmig Choralbuch</v>
      </c>
      <c r="S157" s="21" t="str">
        <f t="shared" si="19"/>
        <v>Altona</v>
      </c>
      <c r="T157" s="21">
        <f t="shared" si="20"/>
        <v>1755</v>
      </c>
      <c r="U157" s="9">
        <v>65</v>
      </c>
    </row>
    <row r="158" spans="1:22" x14ac:dyDescent="0.25">
      <c r="A158" s="28" t="str">
        <f t="shared" si="14"/>
        <v>RE1755-156</v>
      </c>
      <c r="B158">
        <v>457001718</v>
      </c>
      <c r="C158" s="22" t="str">
        <f t="shared" si="15"/>
        <v>RISM</v>
      </c>
      <c r="D158" s="21" t="str">
        <f t="shared" si="16"/>
        <v>RE1755</v>
      </c>
      <c r="E158" s="9">
        <v>156</v>
      </c>
      <c r="G158" s="30"/>
      <c r="H158" t="str">
        <f>_xlfn.IFNA(VLOOKUP(G158,Tabelle10[[SID]:[Zahn]],3,FALSE),"")</f>
        <v/>
      </c>
      <c r="I158" s="15" t="s">
        <v>961</v>
      </c>
      <c r="Q158" s="21" t="str">
        <f t="shared" si="17"/>
        <v>Rein, Johann Balthasar</v>
      </c>
      <c r="R158" s="21" t="str">
        <f t="shared" si="18"/>
        <v>Vierstimmig Choralbuch</v>
      </c>
      <c r="S158" s="21" t="str">
        <f t="shared" si="19"/>
        <v>Altona</v>
      </c>
      <c r="T158" s="21">
        <f t="shared" si="20"/>
        <v>1755</v>
      </c>
      <c r="U158" s="9">
        <v>65</v>
      </c>
    </row>
    <row r="159" spans="1:22" x14ac:dyDescent="0.25">
      <c r="A159" s="28" t="str">
        <f t="shared" si="14"/>
        <v>RE1755-157</v>
      </c>
      <c r="B159">
        <v>457001719</v>
      </c>
      <c r="C159" s="22" t="str">
        <f t="shared" si="15"/>
        <v>RISM</v>
      </c>
      <c r="D159" s="21" t="str">
        <f t="shared" si="16"/>
        <v>RE1755</v>
      </c>
      <c r="E159" s="9">
        <v>157</v>
      </c>
      <c r="G159" s="30"/>
      <c r="H159" t="str">
        <f>_xlfn.IFNA(VLOOKUP(G159,Tabelle10[[SID]:[Zahn]],3,FALSE),"")</f>
        <v/>
      </c>
      <c r="I159" s="15" t="s">
        <v>962</v>
      </c>
      <c r="Q159" s="21" t="str">
        <f t="shared" si="17"/>
        <v>Rein, Johann Balthasar</v>
      </c>
      <c r="R159" s="21" t="str">
        <f t="shared" si="18"/>
        <v>Vierstimmig Choralbuch</v>
      </c>
      <c r="S159" s="21" t="str">
        <f t="shared" si="19"/>
        <v>Altona</v>
      </c>
      <c r="T159" s="21">
        <f t="shared" si="20"/>
        <v>1755</v>
      </c>
      <c r="U159" s="9">
        <v>66</v>
      </c>
    </row>
    <row r="160" spans="1:22" x14ac:dyDescent="0.25">
      <c r="A160" s="28" t="str">
        <f t="shared" si="14"/>
        <v>RE1755-158</v>
      </c>
      <c r="B160">
        <v>457001720</v>
      </c>
      <c r="C160" s="22" t="str">
        <f t="shared" si="15"/>
        <v>RISM</v>
      </c>
      <c r="D160" s="21" t="str">
        <f t="shared" si="16"/>
        <v>RE1755</v>
      </c>
      <c r="E160" s="9">
        <v>158</v>
      </c>
      <c r="G160" s="30"/>
      <c r="H160" t="str">
        <f>_xlfn.IFNA(VLOOKUP(G160,Tabelle10[[SID]:[Zahn]],3,FALSE),"")</f>
        <v/>
      </c>
      <c r="I160" s="15" t="s">
        <v>963</v>
      </c>
      <c r="Q160" s="21" t="str">
        <f t="shared" si="17"/>
        <v>Rein, Johann Balthasar</v>
      </c>
      <c r="R160" s="21" t="str">
        <f t="shared" si="18"/>
        <v>Vierstimmig Choralbuch</v>
      </c>
      <c r="S160" s="21" t="str">
        <f t="shared" si="19"/>
        <v>Altona</v>
      </c>
      <c r="T160" s="21">
        <f t="shared" si="20"/>
        <v>1755</v>
      </c>
      <c r="U160" s="9">
        <v>66</v>
      </c>
    </row>
    <row r="161" spans="1:22" x14ac:dyDescent="0.25">
      <c r="A161" s="28" t="str">
        <f t="shared" si="14"/>
        <v>RE1755-159</v>
      </c>
      <c r="B161">
        <v>457001721</v>
      </c>
      <c r="C161" s="22" t="str">
        <f t="shared" si="15"/>
        <v>RISM</v>
      </c>
      <c r="D161" s="21" t="str">
        <f t="shared" si="16"/>
        <v>RE1755</v>
      </c>
      <c r="E161" s="9">
        <v>159</v>
      </c>
      <c r="G161" s="30"/>
      <c r="H161" t="str">
        <f>_xlfn.IFNA(VLOOKUP(G161,Tabelle10[[SID]:[Zahn]],3,FALSE),"")</f>
        <v/>
      </c>
      <c r="I161" s="15" t="s">
        <v>964</v>
      </c>
      <c r="Q161" s="21" t="str">
        <f t="shared" si="17"/>
        <v>Rein, Johann Balthasar</v>
      </c>
      <c r="R161" s="21" t="str">
        <f t="shared" si="18"/>
        <v>Vierstimmig Choralbuch</v>
      </c>
      <c r="S161" s="21" t="str">
        <f t="shared" si="19"/>
        <v>Altona</v>
      </c>
      <c r="T161" s="21">
        <f t="shared" si="20"/>
        <v>1755</v>
      </c>
      <c r="U161" s="9">
        <v>66</v>
      </c>
    </row>
    <row r="162" spans="1:22" x14ac:dyDescent="0.25">
      <c r="A162" s="28" t="str">
        <f t="shared" si="14"/>
        <v>RE1755-160</v>
      </c>
      <c r="B162">
        <v>457001722</v>
      </c>
      <c r="C162" s="22" t="str">
        <f t="shared" si="15"/>
        <v>RISM</v>
      </c>
      <c r="D162" s="21" t="str">
        <f t="shared" si="16"/>
        <v>RE1755</v>
      </c>
      <c r="E162" s="9">
        <v>160</v>
      </c>
      <c r="G162" s="30" t="s">
        <v>185</v>
      </c>
      <c r="H162" t="str">
        <f>_xlfn.IFNA(VLOOKUP(G162,Tabelle10[[SID]:[Zahn]],3,FALSE),"")</f>
        <v>IV, 7774d, Rein 1755 (o.A.1733)</v>
      </c>
      <c r="I162" s="15" t="s">
        <v>965</v>
      </c>
      <c r="L162" s="9" t="s">
        <v>605</v>
      </c>
      <c r="Q162" s="21" t="str">
        <f t="shared" si="17"/>
        <v>Rein, Johann Balthasar</v>
      </c>
      <c r="R162" s="21" t="str">
        <f t="shared" si="18"/>
        <v>Vierstimmig Choralbuch</v>
      </c>
      <c r="S162" s="21" t="str">
        <f t="shared" si="19"/>
        <v>Altona</v>
      </c>
      <c r="T162" s="21">
        <f t="shared" si="20"/>
        <v>1755</v>
      </c>
      <c r="U162" s="9">
        <v>67</v>
      </c>
      <c r="V162" s="9" t="s">
        <v>186</v>
      </c>
    </row>
    <row r="163" spans="1:22" x14ac:dyDescent="0.25">
      <c r="A163" s="28" t="str">
        <f t="shared" si="14"/>
        <v>RE1755-161</v>
      </c>
      <c r="B163">
        <v>457001723</v>
      </c>
      <c r="C163" s="22" t="str">
        <f t="shared" si="15"/>
        <v>RISM</v>
      </c>
      <c r="D163" s="21" t="str">
        <f t="shared" si="16"/>
        <v>RE1755</v>
      </c>
      <c r="E163" s="9">
        <v>161</v>
      </c>
      <c r="G163" s="30"/>
      <c r="H163" t="str">
        <f>_xlfn.IFNA(VLOOKUP(G163,Tabelle10[[SID]:[Zahn]],3,FALSE),"")</f>
        <v/>
      </c>
      <c r="I163" s="15" t="s">
        <v>966</v>
      </c>
      <c r="Q163" s="21" t="str">
        <f t="shared" si="17"/>
        <v>Rein, Johann Balthasar</v>
      </c>
      <c r="R163" s="21" t="str">
        <f t="shared" si="18"/>
        <v>Vierstimmig Choralbuch</v>
      </c>
      <c r="S163" s="21" t="str">
        <f t="shared" si="19"/>
        <v>Altona</v>
      </c>
      <c r="T163" s="21">
        <f t="shared" si="20"/>
        <v>1755</v>
      </c>
      <c r="U163" s="9">
        <v>67</v>
      </c>
    </row>
    <row r="164" spans="1:22" x14ac:dyDescent="0.25">
      <c r="A164" s="28" t="str">
        <f t="shared" si="14"/>
        <v>RE1755-162</v>
      </c>
      <c r="B164">
        <v>457001724</v>
      </c>
      <c r="C164" s="22" t="str">
        <f t="shared" si="15"/>
        <v>RISM</v>
      </c>
      <c r="D164" s="21" t="str">
        <f t="shared" si="16"/>
        <v>RE1755</v>
      </c>
      <c r="E164" s="9">
        <v>162</v>
      </c>
      <c r="G164" s="30" t="s">
        <v>188</v>
      </c>
      <c r="H164" t="str">
        <f>_xlfn.IFNA(VLOOKUP(G164,Tabelle10[[SID]:[Zahn]],3,FALSE),"")</f>
        <v>II, 3986, Walter 1524</v>
      </c>
      <c r="I164" s="15" t="s">
        <v>967</v>
      </c>
      <c r="L164" s="9" t="s">
        <v>605</v>
      </c>
      <c r="Q164" s="21" t="str">
        <f t="shared" si="17"/>
        <v>Rein, Johann Balthasar</v>
      </c>
      <c r="R164" s="21" t="str">
        <f t="shared" si="18"/>
        <v>Vierstimmig Choralbuch</v>
      </c>
      <c r="S164" s="21" t="str">
        <f t="shared" si="19"/>
        <v>Altona</v>
      </c>
      <c r="T164" s="21">
        <f t="shared" si="20"/>
        <v>1755</v>
      </c>
      <c r="U164" s="9">
        <v>68</v>
      </c>
      <c r="V164" s="9" t="s">
        <v>968</v>
      </c>
    </row>
    <row r="165" spans="1:22" x14ac:dyDescent="0.25">
      <c r="A165" s="28" t="str">
        <f t="shared" si="14"/>
        <v>RE1755-163</v>
      </c>
      <c r="B165">
        <v>457001725</v>
      </c>
      <c r="C165" s="22" t="str">
        <f t="shared" si="15"/>
        <v>RISM</v>
      </c>
      <c r="D165" s="21" t="str">
        <f t="shared" si="16"/>
        <v>RE1755</v>
      </c>
      <c r="E165" s="9">
        <v>163</v>
      </c>
      <c r="G165" s="30" t="s">
        <v>191</v>
      </c>
      <c r="H165" t="str">
        <f>_xlfn.IFNA(VLOOKUP(G165,Tabelle10[[SID]:[Zahn]],3,FALSE),"")</f>
        <v>V, 8502, Walter 1524</v>
      </c>
      <c r="I165" s="15" t="s">
        <v>192</v>
      </c>
      <c r="L165" s="9" t="s">
        <v>605</v>
      </c>
      <c r="Q165" s="21" t="str">
        <f t="shared" si="17"/>
        <v>Rein, Johann Balthasar</v>
      </c>
      <c r="R165" s="21" t="str">
        <f t="shared" si="18"/>
        <v>Vierstimmig Choralbuch</v>
      </c>
      <c r="S165" s="21" t="str">
        <f t="shared" si="19"/>
        <v>Altona</v>
      </c>
      <c r="T165" s="21">
        <f t="shared" si="20"/>
        <v>1755</v>
      </c>
      <c r="U165" s="9">
        <v>68</v>
      </c>
    </row>
    <row r="166" spans="1:22" x14ac:dyDescent="0.25">
      <c r="A166" s="28" t="str">
        <f t="shared" si="14"/>
        <v>RE1755-164</v>
      </c>
      <c r="B166">
        <v>457001726</v>
      </c>
      <c r="C166" s="22" t="str">
        <f t="shared" si="15"/>
        <v>RISM</v>
      </c>
      <c r="D166" s="21" t="str">
        <f t="shared" si="16"/>
        <v>RE1755</v>
      </c>
      <c r="E166" s="9">
        <v>164</v>
      </c>
      <c r="G166" s="30" t="s">
        <v>195</v>
      </c>
      <c r="H166" t="str">
        <f>_xlfn.IFNA(VLOOKUP(G166,Tabelle10[[SID]:[Zahn]],3,FALSE),"")</f>
        <v>I, 2029a, Walter 1524</v>
      </c>
      <c r="I166" s="15" t="s">
        <v>969</v>
      </c>
      <c r="L166" s="9" t="s">
        <v>605</v>
      </c>
      <c r="Q166" s="21" t="str">
        <f t="shared" si="17"/>
        <v>Rein, Johann Balthasar</v>
      </c>
      <c r="R166" s="21" t="str">
        <f t="shared" si="18"/>
        <v>Vierstimmig Choralbuch</v>
      </c>
      <c r="S166" s="21" t="str">
        <f t="shared" si="19"/>
        <v>Altona</v>
      </c>
      <c r="T166" s="21">
        <f t="shared" si="20"/>
        <v>1755</v>
      </c>
      <c r="U166" s="9">
        <v>69</v>
      </c>
      <c r="V166" s="9" t="s">
        <v>970</v>
      </c>
    </row>
    <row r="167" spans="1:22" x14ac:dyDescent="0.25">
      <c r="A167" s="28" t="str">
        <f t="shared" si="14"/>
        <v>RE1755-165</v>
      </c>
      <c r="B167">
        <v>457001727</v>
      </c>
      <c r="C167" s="22" t="str">
        <f t="shared" si="15"/>
        <v>RISM</v>
      </c>
      <c r="D167" s="21" t="str">
        <f t="shared" si="16"/>
        <v>RE1755</v>
      </c>
      <c r="E167" s="9">
        <v>165</v>
      </c>
      <c r="G167" s="30"/>
      <c r="H167" t="str">
        <f>_xlfn.IFNA(VLOOKUP(G167,Tabelle10[[SID]:[Zahn]],3,FALSE),"")</f>
        <v/>
      </c>
      <c r="I167" s="15" t="s">
        <v>971</v>
      </c>
      <c r="Q167" s="21" t="str">
        <f t="shared" si="17"/>
        <v>Rein, Johann Balthasar</v>
      </c>
      <c r="R167" s="21" t="str">
        <f t="shared" si="18"/>
        <v>Vierstimmig Choralbuch</v>
      </c>
      <c r="S167" s="21" t="str">
        <f t="shared" si="19"/>
        <v>Altona</v>
      </c>
      <c r="T167" s="21">
        <f t="shared" si="20"/>
        <v>1755</v>
      </c>
      <c r="U167" s="9">
        <v>69</v>
      </c>
    </row>
    <row r="168" spans="1:22" x14ac:dyDescent="0.25">
      <c r="A168" s="28" t="str">
        <f t="shared" si="14"/>
        <v>RE1755-166</v>
      </c>
      <c r="B168">
        <v>457001728</v>
      </c>
      <c r="C168" s="22" t="str">
        <f t="shared" si="15"/>
        <v>RISM</v>
      </c>
      <c r="D168" s="21" t="str">
        <f t="shared" si="16"/>
        <v>RE1755</v>
      </c>
      <c r="E168" s="9">
        <v>166</v>
      </c>
      <c r="G168" s="30" t="s">
        <v>207</v>
      </c>
      <c r="H168" t="str">
        <f>_xlfn.IFNA(VLOOKUP(G168,Tabelle10[[SID]:[Zahn]],3,FALSE),"")</f>
        <v>I, 352, Rhau 1544</v>
      </c>
      <c r="I168" s="15" t="s">
        <v>208</v>
      </c>
      <c r="L168" s="9" t="s">
        <v>605</v>
      </c>
      <c r="Q168" s="21" t="str">
        <f t="shared" si="17"/>
        <v>Rein, Johann Balthasar</v>
      </c>
      <c r="R168" s="21" t="str">
        <f t="shared" si="18"/>
        <v>Vierstimmig Choralbuch</v>
      </c>
      <c r="S168" s="21" t="str">
        <f t="shared" si="19"/>
        <v>Altona</v>
      </c>
      <c r="T168" s="21">
        <f t="shared" si="20"/>
        <v>1755</v>
      </c>
      <c r="U168" s="9">
        <v>69</v>
      </c>
    </row>
    <row r="169" spans="1:22" x14ac:dyDescent="0.25">
      <c r="A169" s="28" t="str">
        <f t="shared" si="14"/>
        <v>RE1755-167</v>
      </c>
      <c r="B169">
        <v>457001729</v>
      </c>
      <c r="C169" s="22" t="str">
        <f t="shared" si="15"/>
        <v>RISM</v>
      </c>
      <c r="D169" s="21" t="str">
        <f t="shared" si="16"/>
        <v>RE1755</v>
      </c>
      <c r="E169" s="9">
        <v>167</v>
      </c>
      <c r="G169" s="30" t="s">
        <v>266</v>
      </c>
      <c r="H169" t="str">
        <f>_xlfn.IFNA(VLOOKUP(G169,Tabelle10[[SID]:[Zahn]],3,FALSE),"")</f>
        <v>III, 5629, Nürnberg 1690</v>
      </c>
      <c r="I169" s="15" t="s">
        <v>972</v>
      </c>
      <c r="L169" s="9" t="s">
        <v>605</v>
      </c>
      <c r="Q169" s="21" t="str">
        <f t="shared" si="17"/>
        <v>Rein, Johann Balthasar</v>
      </c>
      <c r="R169" s="21" t="str">
        <f t="shared" si="18"/>
        <v>Vierstimmig Choralbuch</v>
      </c>
      <c r="S169" s="21" t="str">
        <f t="shared" si="19"/>
        <v>Altona</v>
      </c>
      <c r="T169" s="21">
        <f t="shared" si="20"/>
        <v>1755</v>
      </c>
      <c r="U169" s="9">
        <v>70</v>
      </c>
      <c r="V169" s="9" t="s">
        <v>973</v>
      </c>
    </row>
    <row r="170" spans="1:22" x14ac:dyDescent="0.25">
      <c r="A170" s="28" t="str">
        <f t="shared" si="14"/>
        <v>RE1755-168</v>
      </c>
      <c r="B170">
        <v>457001730</v>
      </c>
      <c r="C170" s="22" t="str">
        <f t="shared" si="15"/>
        <v>RISM</v>
      </c>
      <c r="D170" s="21" t="str">
        <f t="shared" si="16"/>
        <v>RE1755</v>
      </c>
      <c r="E170" s="9">
        <v>168</v>
      </c>
      <c r="G170" s="30"/>
      <c r="H170" t="str">
        <f>_xlfn.IFNA(VLOOKUP(G170,Tabelle10[[SID]:[Zahn]],3,FALSE),"")</f>
        <v/>
      </c>
      <c r="I170" s="15" t="s">
        <v>974</v>
      </c>
      <c r="Q170" s="21" t="str">
        <f t="shared" si="17"/>
        <v>Rein, Johann Balthasar</v>
      </c>
      <c r="R170" s="21" t="str">
        <f t="shared" si="18"/>
        <v>Vierstimmig Choralbuch</v>
      </c>
      <c r="S170" s="21" t="str">
        <f t="shared" si="19"/>
        <v>Altona</v>
      </c>
      <c r="T170" s="21">
        <f t="shared" si="20"/>
        <v>1755</v>
      </c>
      <c r="U170" s="9">
        <v>70</v>
      </c>
    </row>
    <row r="171" spans="1:22" x14ac:dyDescent="0.25">
      <c r="A171" s="28" t="str">
        <f t="shared" si="14"/>
        <v>RE1755-169</v>
      </c>
      <c r="B171">
        <v>457001731</v>
      </c>
      <c r="C171" s="22" t="str">
        <f t="shared" si="15"/>
        <v>RISM</v>
      </c>
      <c r="D171" s="21" t="str">
        <f t="shared" si="16"/>
        <v>RE1755</v>
      </c>
      <c r="E171" s="9">
        <v>169</v>
      </c>
      <c r="G171" s="30" t="s">
        <v>223</v>
      </c>
      <c r="H171" t="str">
        <f>_xlfn.IFNA(VLOOKUP(G171,Tabelle10[[SID]:[Zahn]],3,FALSE),"")</f>
        <v>III, 4361a, Spangenberg 1545</v>
      </c>
      <c r="I171" s="15" t="s">
        <v>224</v>
      </c>
      <c r="L171" s="9" t="s">
        <v>605</v>
      </c>
      <c r="Q171" s="21" t="str">
        <f t="shared" si="17"/>
        <v>Rein, Johann Balthasar</v>
      </c>
      <c r="R171" s="21" t="str">
        <f t="shared" si="18"/>
        <v>Vierstimmig Choralbuch</v>
      </c>
      <c r="S171" s="21" t="str">
        <f t="shared" si="19"/>
        <v>Altona</v>
      </c>
      <c r="T171" s="21">
        <f t="shared" si="20"/>
        <v>1755</v>
      </c>
      <c r="U171" s="9">
        <v>70</v>
      </c>
    </row>
    <row r="172" spans="1:22" x14ac:dyDescent="0.25">
      <c r="A172" s="28" t="str">
        <f t="shared" si="14"/>
        <v>RE1755-170</v>
      </c>
      <c r="B172">
        <v>457001732</v>
      </c>
      <c r="C172" s="22" t="str">
        <f t="shared" si="15"/>
        <v>RISM</v>
      </c>
      <c r="D172" s="21" t="str">
        <f t="shared" si="16"/>
        <v>RE1755</v>
      </c>
      <c r="E172" s="9">
        <v>170</v>
      </c>
      <c r="G172" s="30" t="s">
        <v>229</v>
      </c>
      <c r="H172" t="str">
        <f>_xlfn.IFNA(VLOOKUP(G172,Tabelle10[[SID]:[Zahn]],3,FALSE),"")</f>
        <v>I, 1583, Crüger 1649</v>
      </c>
      <c r="I172" s="15" t="s">
        <v>975</v>
      </c>
      <c r="L172" s="9" t="s">
        <v>605</v>
      </c>
      <c r="Q172" s="21" t="str">
        <f t="shared" si="17"/>
        <v>Rein, Johann Balthasar</v>
      </c>
      <c r="R172" s="21" t="str">
        <f t="shared" si="18"/>
        <v>Vierstimmig Choralbuch</v>
      </c>
      <c r="S172" s="21" t="str">
        <f t="shared" si="19"/>
        <v>Altona</v>
      </c>
      <c r="T172" s="21">
        <f t="shared" si="20"/>
        <v>1755</v>
      </c>
      <c r="U172" s="9" t="s">
        <v>976</v>
      </c>
    </row>
    <row r="173" spans="1:22" x14ac:dyDescent="0.25">
      <c r="A173" s="28" t="str">
        <f t="shared" si="14"/>
        <v>RE1755-171</v>
      </c>
      <c r="B173">
        <v>457001733</v>
      </c>
      <c r="C173" s="22" t="str">
        <f t="shared" si="15"/>
        <v>RISM</v>
      </c>
      <c r="D173" s="21" t="str">
        <f t="shared" si="16"/>
        <v>RE1755</v>
      </c>
      <c r="E173" s="9">
        <v>171</v>
      </c>
      <c r="G173" s="30" t="s">
        <v>232</v>
      </c>
      <c r="H173" t="str">
        <f>_xlfn.IFNA(VLOOKUP(G173,Tabelle10[[SID]:[Zahn]],3,FALSE),"")</f>
        <v>V, 8187e, Eler 1588</v>
      </c>
      <c r="I173" s="15" t="s">
        <v>233</v>
      </c>
      <c r="L173" s="9" t="s">
        <v>605</v>
      </c>
      <c r="Q173" s="21" t="str">
        <f t="shared" si="17"/>
        <v>Rein, Johann Balthasar</v>
      </c>
      <c r="R173" s="21" t="str">
        <f t="shared" si="18"/>
        <v>Vierstimmig Choralbuch</v>
      </c>
      <c r="S173" s="21" t="str">
        <f t="shared" si="19"/>
        <v>Altona</v>
      </c>
      <c r="T173" s="21">
        <f t="shared" si="20"/>
        <v>1755</v>
      </c>
      <c r="U173" s="9">
        <v>71</v>
      </c>
    </row>
    <row r="174" spans="1:22" x14ac:dyDescent="0.25">
      <c r="A174" s="28" t="str">
        <f t="shared" si="14"/>
        <v>RE1755-172</v>
      </c>
      <c r="B174">
        <v>457001734</v>
      </c>
      <c r="C174" s="22" t="str">
        <f t="shared" si="15"/>
        <v>RISM</v>
      </c>
      <c r="D174" s="21" t="str">
        <f t="shared" si="16"/>
        <v>RE1755</v>
      </c>
      <c r="E174" s="9">
        <v>172</v>
      </c>
      <c r="G174" s="30"/>
      <c r="H174" t="str">
        <f>_xlfn.IFNA(VLOOKUP(G174,Tabelle10[[SID]:[Zahn]],3,FALSE),"")</f>
        <v/>
      </c>
      <c r="I174" s="15" t="s">
        <v>977</v>
      </c>
      <c r="Q174" s="21" t="str">
        <f t="shared" si="17"/>
        <v>Rein, Johann Balthasar</v>
      </c>
      <c r="R174" s="21" t="str">
        <f t="shared" si="18"/>
        <v>Vierstimmig Choralbuch</v>
      </c>
      <c r="S174" s="21" t="str">
        <f t="shared" si="19"/>
        <v>Altona</v>
      </c>
      <c r="T174" s="21">
        <f t="shared" si="20"/>
        <v>1755</v>
      </c>
      <c r="U174" s="9">
        <v>71</v>
      </c>
      <c r="V174" s="9" t="s">
        <v>978</v>
      </c>
    </row>
    <row r="175" spans="1:22" x14ac:dyDescent="0.25">
      <c r="A175" s="28" t="str">
        <f t="shared" si="14"/>
        <v>RE1755-173</v>
      </c>
      <c r="B175">
        <v>457001735</v>
      </c>
      <c r="C175" s="22" t="str">
        <f t="shared" si="15"/>
        <v>RISM</v>
      </c>
      <c r="D175" s="21" t="str">
        <f t="shared" si="16"/>
        <v>RE1755</v>
      </c>
      <c r="E175" s="9">
        <v>173</v>
      </c>
      <c r="G175" s="30"/>
      <c r="H175" t="str">
        <f>_xlfn.IFNA(VLOOKUP(G175,Tabelle10[[SID]:[Zahn]],3,FALSE),"")</f>
        <v/>
      </c>
      <c r="I175" s="15" t="s">
        <v>979</v>
      </c>
      <c r="Q175" s="21" t="str">
        <f t="shared" si="17"/>
        <v>Rein, Johann Balthasar</v>
      </c>
      <c r="R175" s="21" t="str">
        <f t="shared" si="18"/>
        <v>Vierstimmig Choralbuch</v>
      </c>
      <c r="S175" s="21" t="str">
        <f t="shared" si="19"/>
        <v>Altona</v>
      </c>
      <c r="T175" s="21">
        <f t="shared" si="20"/>
        <v>1755</v>
      </c>
      <c r="U175" s="9">
        <v>72</v>
      </c>
      <c r="V175" s="9" t="s">
        <v>980</v>
      </c>
    </row>
    <row r="176" spans="1:22" x14ac:dyDescent="0.25">
      <c r="A176" s="28" t="str">
        <f t="shared" si="14"/>
        <v>RE1755-174</v>
      </c>
      <c r="B176">
        <v>457001736</v>
      </c>
      <c r="C176" s="22" t="str">
        <f t="shared" si="15"/>
        <v>RISM</v>
      </c>
      <c r="D176" s="21" t="str">
        <f t="shared" si="16"/>
        <v>RE1755</v>
      </c>
      <c r="E176" s="9">
        <v>174</v>
      </c>
      <c r="G176" s="30"/>
      <c r="H176" t="str">
        <f>_xlfn.IFNA(VLOOKUP(G176,Tabelle10[[SID]:[Zahn]],3,FALSE),"")</f>
        <v/>
      </c>
      <c r="I176" s="15" t="s">
        <v>981</v>
      </c>
      <c r="Q176" s="21" t="str">
        <f t="shared" si="17"/>
        <v>Rein, Johann Balthasar</v>
      </c>
      <c r="R176" s="21" t="str">
        <f t="shared" si="18"/>
        <v>Vierstimmig Choralbuch</v>
      </c>
      <c r="S176" s="21" t="str">
        <f t="shared" si="19"/>
        <v>Altona</v>
      </c>
      <c r="T176" s="21">
        <f t="shared" si="20"/>
        <v>1755</v>
      </c>
      <c r="U176" s="9">
        <v>72</v>
      </c>
      <c r="V176" s="9" t="s">
        <v>982</v>
      </c>
    </row>
    <row r="177" spans="1:22" x14ac:dyDescent="0.25">
      <c r="A177" s="28" t="str">
        <f t="shared" si="14"/>
        <v>RE1755-175</v>
      </c>
      <c r="B177">
        <v>457001737</v>
      </c>
      <c r="C177" s="22" t="str">
        <f t="shared" si="15"/>
        <v>RISM</v>
      </c>
      <c r="D177" s="21" t="str">
        <f t="shared" si="16"/>
        <v>RE1755</v>
      </c>
      <c r="E177" s="9">
        <v>175</v>
      </c>
      <c r="G177" s="30"/>
      <c r="H177" t="str">
        <f>_xlfn.IFNA(VLOOKUP(G177,Tabelle10[[SID]:[Zahn]],3,FALSE),"")</f>
        <v/>
      </c>
      <c r="I177" s="15" t="s">
        <v>983</v>
      </c>
      <c r="Q177" s="21" t="str">
        <f t="shared" si="17"/>
        <v>Rein, Johann Balthasar</v>
      </c>
      <c r="R177" s="21" t="str">
        <f t="shared" si="18"/>
        <v>Vierstimmig Choralbuch</v>
      </c>
      <c r="S177" s="21" t="str">
        <f t="shared" si="19"/>
        <v>Altona</v>
      </c>
      <c r="T177" s="21">
        <f t="shared" si="20"/>
        <v>1755</v>
      </c>
      <c r="U177" s="9">
        <v>72</v>
      </c>
    </row>
    <row r="178" spans="1:22" x14ac:dyDescent="0.25">
      <c r="A178" s="28" t="str">
        <f t="shared" si="14"/>
        <v>RE1755-176</v>
      </c>
      <c r="B178">
        <v>457001738</v>
      </c>
      <c r="C178" s="22" t="str">
        <f t="shared" si="15"/>
        <v>RISM</v>
      </c>
      <c r="D178" s="21" t="str">
        <f t="shared" si="16"/>
        <v>RE1755</v>
      </c>
      <c r="E178" s="9">
        <v>176</v>
      </c>
      <c r="G178" s="30"/>
      <c r="H178" t="str">
        <f>_xlfn.IFNA(VLOOKUP(G178,Tabelle10[[SID]:[Zahn]],3,FALSE),"")</f>
        <v/>
      </c>
      <c r="I178" s="15" t="s">
        <v>984</v>
      </c>
      <c r="Q178" s="21" t="str">
        <f t="shared" si="17"/>
        <v>Rein, Johann Balthasar</v>
      </c>
      <c r="R178" s="21" t="str">
        <f t="shared" si="18"/>
        <v>Vierstimmig Choralbuch</v>
      </c>
      <c r="S178" s="21" t="str">
        <f t="shared" si="19"/>
        <v>Altona</v>
      </c>
      <c r="T178" s="21">
        <f t="shared" si="20"/>
        <v>1755</v>
      </c>
      <c r="U178" s="9">
        <v>73</v>
      </c>
    </row>
    <row r="179" spans="1:22" x14ac:dyDescent="0.25">
      <c r="A179" s="28" t="str">
        <f t="shared" si="14"/>
        <v>RE1755-177</v>
      </c>
      <c r="B179">
        <v>457001739</v>
      </c>
      <c r="C179" s="22" t="str">
        <f t="shared" si="15"/>
        <v>RISM</v>
      </c>
      <c r="D179" s="21" t="str">
        <f t="shared" si="16"/>
        <v>RE1755</v>
      </c>
      <c r="E179" s="9">
        <v>177</v>
      </c>
      <c r="G179" s="30"/>
      <c r="H179" t="str">
        <f>_xlfn.IFNA(VLOOKUP(G179,Tabelle10[[SID]:[Zahn]],3,FALSE),"")</f>
        <v/>
      </c>
      <c r="I179" s="15" t="s">
        <v>985</v>
      </c>
      <c r="Q179" s="21" t="str">
        <f t="shared" si="17"/>
        <v>Rein, Johann Balthasar</v>
      </c>
      <c r="R179" s="21" t="str">
        <f t="shared" si="18"/>
        <v>Vierstimmig Choralbuch</v>
      </c>
      <c r="S179" s="21" t="str">
        <f t="shared" si="19"/>
        <v>Altona</v>
      </c>
      <c r="T179" s="21">
        <f t="shared" si="20"/>
        <v>1755</v>
      </c>
      <c r="U179" s="9">
        <v>73</v>
      </c>
    </row>
    <row r="180" spans="1:22" x14ac:dyDescent="0.25">
      <c r="A180" s="28" t="str">
        <f t="shared" si="14"/>
        <v>RE1755-178</v>
      </c>
      <c r="B180">
        <v>457001740</v>
      </c>
      <c r="C180" s="22" t="str">
        <f t="shared" si="15"/>
        <v>RISM</v>
      </c>
      <c r="D180" s="21" t="str">
        <f t="shared" si="16"/>
        <v>RE1755</v>
      </c>
      <c r="E180" s="9">
        <v>178</v>
      </c>
      <c r="G180" s="30"/>
      <c r="H180" t="str">
        <f>_xlfn.IFNA(VLOOKUP(G180,Tabelle10[[SID]:[Zahn]],3,FALSE),"")</f>
        <v/>
      </c>
      <c r="I180" s="15" t="s">
        <v>986</v>
      </c>
      <c r="Q180" s="21" t="str">
        <f t="shared" si="17"/>
        <v>Rein, Johann Balthasar</v>
      </c>
      <c r="R180" s="21" t="str">
        <f t="shared" si="18"/>
        <v>Vierstimmig Choralbuch</v>
      </c>
      <c r="S180" s="21" t="str">
        <f t="shared" si="19"/>
        <v>Altona</v>
      </c>
      <c r="T180" s="21">
        <f t="shared" si="20"/>
        <v>1755</v>
      </c>
      <c r="U180" s="9">
        <v>73</v>
      </c>
      <c r="V180" s="9" t="s">
        <v>987</v>
      </c>
    </row>
    <row r="181" spans="1:22" x14ac:dyDescent="0.25">
      <c r="A181" s="28" t="str">
        <f t="shared" si="14"/>
        <v>RE1755-179</v>
      </c>
      <c r="B181">
        <v>457001741</v>
      </c>
      <c r="C181" s="22" t="str">
        <f t="shared" si="15"/>
        <v>RISM</v>
      </c>
      <c r="D181" s="21" t="str">
        <f t="shared" si="16"/>
        <v>RE1755</v>
      </c>
      <c r="E181" s="9">
        <v>179</v>
      </c>
      <c r="G181" s="30"/>
      <c r="H181" t="str">
        <f>_xlfn.IFNA(VLOOKUP(G181,Tabelle10[[SID]:[Zahn]],3,FALSE),"")</f>
        <v/>
      </c>
      <c r="I181" s="15" t="s">
        <v>988</v>
      </c>
      <c r="Q181" s="21" t="str">
        <f t="shared" si="17"/>
        <v>Rein, Johann Balthasar</v>
      </c>
      <c r="R181" s="21" t="str">
        <f t="shared" si="18"/>
        <v>Vierstimmig Choralbuch</v>
      </c>
      <c r="S181" s="21" t="str">
        <f t="shared" si="19"/>
        <v>Altona</v>
      </c>
      <c r="T181" s="21">
        <f t="shared" si="20"/>
        <v>1755</v>
      </c>
      <c r="U181" s="9">
        <v>74</v>
      </c>
    </row>
    <row r="182" spans="1:22" x14ac:dyDescent="0.25">
      <c r="A182" s="28" t="str">
        <f t="shared" si="14"/>
        <v>RE1755-180</v>
      </c>
      <c r="B182">
        <v>457001742</v>
      </c>
      <c r="C182" s="22" t="str">
        <f t="shared" si="15"/>
        <v>RISM</v>
      </c>
      <c r="D182" s="21" t="str">
        <f t="shared" si="16"/>
        <v>RE1755</v>
      </c>
      <c r="E182" s="9">
        <v>180</v>
      </c>
      <c r="G182" s="30"/>
      <c r="H182" t="str">
        <f>_xlfn.IFNA(VLOOKUP(G182,Tabelle10[[SID]:[Zahn]],3,FALSE),"")</f>
        <v/>
      </c>
      <c r="I182" s="15" t="s">
        <v>989</v>
      </c>
      <c r="Q182" s="21" t="str">
        <f t="shared" si="17"/>
        <v>Rein, Johann Balthasar</v>
      </c>
      <c r="R182" s="21" t="str">
        <f t="shared" si="18"/>
        <v>Vierstimmig Choralbuch</v>
      </c>
      <c r="S182" s="21" t="str">
        <f t="shared" si="19"/>
        <v>Altona</v>
      </c>
      <c r="T182" s="21">
        <f t="shared" si="20"/>
        <v>1755</v>
      </c>
      <c r="U182" s="9">
        <v>74</v>
      </c>
    </row>
    <row r="183" spans="1:22" x14ac:dyDescent="0.25">
      <c r="A183" s="28" t="str">
        <f t="shared" si="14"/>
        <v>RE1755-181</v>
      </c>
      <c r="B183">
        <v>457001743</v>
      </c>
      <c r="C183" s="22" t="str">
        <f t="shared" si="15"/>
        <v>RISM</v>
      </c>
      <c r="D183" s="21" t="str">
        <f t="shared" si="16"/>
        <v>RE1755</v>
      </c>
      <c r="E183" s="9">
        <v>181</v>
      </c>
      <c r="G183" s="30"/>
      <c r="H183" t="str">
        <f>_xlfn.IFNA(VLOOKUP(G183,Tabelle10[[SID]:[Zahn]],3,FALSE),"")</f>
        <v/>
      </c>
      <c r="I183" s="15" t="s">
        <v>990</v>
      </c>
      <c r="Q183" s="21" t="str">
        <f t="shared" si="17"/>
        <v>Rein, Johann Balthasar</v>
      </c>
      <c r="R183" s="21" t="str">
        <f t="shared" si="18"/>
        <v>Vierstimmig Choralbuch</v>
      </c>
      <c r="S183" s="21" t="str">
        <f t="shared" si="19"/>
        <v>Altona</v>
      </c>
      <c r="T183" s="21">
        <f t="shared" si="20"/>
        <v>1755</v>
      </c>
      <c r="U183" s="9">
        <v>74</v>
      </c>
    </row>
    <row r="184" spans="1:22" x14ac:dyDescent="0.25">
      <c r="A184" s="28" t="str">
        <f t="shared" si="14"/>
        <v>RE1755-182</v>
      </c>
      <c r="B184">
        <v>457001744</v>
      </c>
      <c r="C184" s="22" t="str">
        <f t="shared" si="15"/>
        <v>RISM</v>
      </c>
      <c r="D184" s="21" t="str">
        <f t="shared" si="16"/>
        <v>RE1755</v>
      </c>
      <c r="E184" s="9">
        <v>182</v>
      </c>
      <c r="G184" s="30" t="s">
        <v>294</v>
      </c>
      <c r="H184" t="str">
        <f>_xlfn.IFNA(VLOOKUP(G184,Tabelle10[[SID]:[Zahn]],3,FALSE),"")</f>
        <v>IV, 7971, Walter 1524</v>
      </c>
      <c r="I184" s="15" t="s">
        <v>533</v>
      </c>
      <c r="L184" s="9" t="s">
        <v>605</v>
      </c>
      <c r="Q184" s="21" t="str">
        <f t="shared" si="17"/>
        <v>Rein, Johann Balthasar</v>
      </c>
      <c r="R184" s="21" t="str">
        <f t="shared" si="18"/>
        <v>Vierstimmig Choralbuch</v>
      </c>
      <c r="S184" s="21" t="str">
        <f t="shared" si="19"/>
        <v>Altona</v>
      </c>
      <c r="T184" s="21">
        <f t="shared" si="20"/>
        <v>1755</v>
      </c>
      <c r="U184" s="9">
        <v>75</v>
      </c>
    </row>
    <row r="185" spans="1:22" x14ac:dyDescent="0.25">
      <c r="A185" s="28" t="str">
        <f t="shared" si="14"/>
        <v>RE1755-183</v>
      </c>
      <c r="B185">
        <v>457001745</v>
      </c>
      <c r="C185" s="22" t="str">
        <f t="shared" si="15"/>
        <v>RISM</v>
      </c>
      <c r="D185" s="21" t="str">
        <f t="shared" si="16"/>
        <v>RE1755</v>
      </c>
      <c r="E185" s="9">
        <v>183</v>
      </c>
      <c r="G185" s="30"/>
      <c r="H185" t="str">
        <f>_xlfn.IFNA(VLOOKUP(G185,Tabelle10[[SID]:[Zahn]],3,FALSE),"")</f>
        <v/>
      </c>
      <c r="I185" s="15" t="s">
        <v>991</v>
      </c>
      <c r="Q185" s="21" t="str">
        <f t="shared" si="17"/>
        <v>Rein, Johann Balthasar</v>
      </c>
      <c r="R185" s="21" t="str">
        <f t="shared" si="18"/>
        <v>Vierstimmig Choralbuch</v>
      </c>
      <c r="S185" s="21" t="str">
        <f t="shared" si="19"/>
        <v>Altona</v>
      </c>
      <c r="T185" s="21">
        <f t="shared" si="20"/>
        <v>1755</v>
      </c>
      <c r="U185" s="9">
        <v>75</v>
      </c>
    </row>
    <row r="186" spans="1:22" x14ac:dyDescent="0.25">
      <c r="A186" s="28" t="str">
        <f t="shared" si="14"/>
        <v>RE1755-184</v>
      </c>
      <c r="B186">
        <v>457001746</v>
      </c>
      <c r="C186" s="22" t="str">
        <f t="shared" si="15"/>
        <v>RISM</v>
      </c>
      <c r="D186" s="21" t="str">
        <f t="shared" si="16"/>
        <v>RE1755</v>
      </c>
      <c r="E186" s="9">
        <v>184</v>
      </c>
      <c r="G186" s="30"/>
      <c r="H186" t="str">
        <f>_xlfn.IFNA(VLOOKUP(G186,Tabelle10[[SID]:[Zahn]],3,FALSE),"")</f>
        <v/>
      </c>
      <c r="I186" s="15" t="s">
        <v>992</v>
      </c>
      <c r="Q186" s="21" t="str">
        <f t="shared" si="17"/>
        <v>Rein, Johann Balthasar</v>
      </c>
      <c r="R186" s="21" t="str">
        <f t="shared" si="18"/>
        <v>Vierstimmig Choralbuch</v>
      </c>
      <c r="S186" s="21" t="str">
        <f t="shared" si="19"/>
        <v>Altona</v>
      </c>
      <c r="T186" s="21">
        <f t="shared" si="20"/>
        <v>1755</v>
      </c>
      <c r="U186" s="9">
        <v>76</v>
      </c>
    </row>
    <row r="187" spans="1:22" x14ac:dyDescent="0.25">
      <c r="A187" s="28" t="str">
        <f t="shared" si="14"/>
        <v>RE1755-185</v>
      </c>
      <c r="B187">
        <v>457001747</v>
      </c>
      <c r="C187" s="22" t="str">
        <f t="shared" si="15"/>
        <v>RISM</v>
      </c>
      <c r="D187" s="21" t="str">
        <f t="shared" si="16"/>
        <v>RE1755</v>
      </c>
      <c r="E187" s="9">
        <v>185</v>
      </c>
      <c r="G187" s="30"/>
      <c r="H187" t="str">
        <f>_xlfn.IFNA(VLOOKUP(G187,Tabelle10[[SID]:[Zahn]],3,FALSE),"")</f>
        <v/>
      </c>
      <c r="I187" s="15" t="s">
        <v>993</v>
      </c>
      <c r="Q187" s="21" t="str">
        <f t="shared" si="17"/>
        <v>Rein, Johann Balthasar</v>
      </c>
      <c r="R187" s="21" t="str">
        <f t="shared" si="18"/>
        <v>Vierstimmig Choralbuch</v>
      </c>
      <c r="S187" s="21" t="str">
        <f t="shared" si="19"/>
        <v>Altona</v>
      </c>
      <c r="T187" s="21">
        <f t="shared" si="20"/>
        <v>1755</v>
      </c>
      <c r="U187" s="9">
        <v>76</v>
      </c>
    </row>
    <row r="188" spans="1:22" x14ac:dyDescent="0.25">
      <c r="A188" s="28" t="str">
        <f t="shared" si="14"/>
        <v>RE1755-186</v>
      </c>
      <c r="B188">
        <v>457001748</v>
      </c>
      <c r="C188" s="22" t="str">
        <f t="shared" si="15"/>
        <v>RISM</v>
      </c>
      <c r="D188" s="21" t="str">
        <f t="shared" si="16"/>
        <v>RE1755</v>
      </c>
      <c r="E188" s="9">
        <v>186</v>
      </c>
      <c r="G188" s="30"/>
      <c r="H188" t="str">
        <f>_xlfn.IFNA(VLOOKUP(G188,Tabelle10[[SID]:[Zahn]],3,FALSE),"")</f>
        <v/>
      </c>
      <c r="I188" s="15" t="s">
        <v>994</v>
      </c>
      <c r="Q188" s="21" t="str">
        <f t="shared" si="17"/>
        <v>Rein, Johann Balthasar</v>
      </c>
      <c r="R188" s="21" t="str">
        <f t="shared" si="18"/>
        <v>Vierstimmig Choralbuch</v>
      </c>
      <c r="S188" s="21" t="str">
        <f t="shared" si="19"/>
        <v>Altona</v>
      </c>
      <c r="T188" s="21">
        <f t="shared" si="20"/>
        <v>1755</v>
      </c>
      <c r="U188" s="9">
        <v>77</v>
      </c>
    </row>
    <row r="189" spans="1:22" x14ac:dyDescent="0.25">
      <c r="A189" s="28" t="str">
        <f t="shared" si="14"/>
        <v>RE1755-187</v>
      </c>
      <c r="B189">
        <v>457001749</v>
      </c>
      <c r="C189" s="22" t="str">
        <f t="shared" si="15"/>
        <v>RISM</v>
      </c>
      <c r="D189" s="21" t="str">
        <f t="shared" si="16"/>
        <v>RE1755</v>
      </c>
      <c r="E189" s="9">
        <v>187</v>
      </c>
      <c r="G189" s="30"/>
      <c r="H189" t="str">
        <f>_xlfn.IFNA(VLOOKUP(G189,Tabelle10[[SID]:[Zahn]],3,FALSE),"")</f>
        <v/>
      </c>
      <c r="I189" s="15" t="s">
        <v>995</v>
      </c>
      <c r="Q189" s="21" t="str">
        <f t="shared" si="17"/>
        <v>Rein, Johann Balthasar</v>
      </c>
      <c r="R189" s="21" t="str">
        <f t="shared" si="18"/>
        <v>Vierstimmig Choralbuch</v>
      </c>
      <c r="S189" s="21" t="str">
        <f t="shared" si="19"/>
        <v>Altona</v>
      </c>
      <c r="T189" s="21">
        <f t="shared" si="20"/>
        <v>1755</v>
      </c>
      <c r="U189" s="9">
        <v>77</v>
      </c>
    </row>
    <row r="190" spans="1:22" x14ac:dyDescent="0.25">
      <c r="A190" s="28" t="str">
        <f t="shared" si="14"/>
        <v>RE1755-188</v>
      </c>
      <c r="B190">
        <v>457001750</v>
      </c>
      <c r="C190" s="22" t="str">
        <f t="shared" si="15"/>
        <v>RISM</v>
      </c>
      <c r="D190" s="21" t="str">
        <f t="shared" si="16"/>
        <v>RE1755</v>
      </c>
      <c r="E190" s="9">
        <v>188</v>
      </c>
      <c r="G190" s="30"/>
      <c r="H190" t="str">
        <f>_xlfn.IFNA(VLOOKUP(G190,Tabelle10[[SID]:[Zahn]],3,FALSE),"")</f>
        <v/>
      </c>
      <c r="I190" s="15" t="s">
        <v>996</v>
      </c>
      <c r="Q190" s="21" t="str">
        <f t="shared" si="17"/>
        <v>Rein, Johann Balthasar</v>
      </c>
      <c r="R190" s="21" t="str">
        <f t="shared" si="18"/>
        <v>Vierstimmig Choralbuch</v>
      </c>
      <c r="S190" s="21" t="str">
        <f t="shared" si="19"/>
        <v>Altona</v>
      </c>
      <c r="T190" s="21">
        <f t="shared" si="20"/>
        <v>1755</v>
      </c>
      <c r="U190" s="9">
        <v>77</v>
      </c>
    </row>
    <row r="191" spans="1:22" x14ac:dyDescent="0.25">
      <c r="A191" s="28" t="str">
        <f t="shared" si="14"/>
        <v>RE1755-189</v>
      </c>
      <c r="B191">
        <v>457001751</v>
      </c>
      <c r="C191" s="22" t="str">
        <f t="shared" si="15"/>
        <v>RISM</v>
      </c>
      <c r="D191" s="21" t="str">
        <f t="shared" si="16"/>
        <v>RE1755</v>
      </c>
      <c r="E191" s="9">
        <v>189</v>
      </c>
      <c r="G191" s="30" t="s">
        <v>254</v>
      </c>
      <c r="H191" t="str">
        <f>_xlfn.IFNA(VLOOKUP(G191,Tabelle10[[SID]:[Zahn]],3,FALSE),"")</f>
        <v>I, 346, Schumann 1539</v>
      </c>
      <c r="I191" s="15" t="s">
        <v>997</v>
      </c>
      <c r="L191" s="9" t="s">
        <v>605</v>
      </c>
      <c r="Q191" s="21" t="str">
        <f t="shared" si="17"/>
        <v>Rein, Johann Balthasar</v>
      </c>
      <c r="R191" s="21" t="str">
        <f t="shared" si="18"/>
        <v>Vierstimmig Choralbuch</v>
      </c>
      <c r="S191" s="21" t="str">
        <f t="shared" si="19"/>
        <v>Altona</v>
      </c>
      <c r="T191" s="21">
        <f t="shared" si="20"/>
        <v>1755</v>
      </c>
      <c r="U191" s="9">
        <v>78</v>
      </c>
      <c r="V191" s="9" t="s">
        <v>547</v>
      </c>
    </row>
    <row r="192" spans="1:22" x14ac:dyDescent="0.25">
      <c r="A192" s="28" t="str">
        <f t="shared" si="14"/>
        <v>RE1755-190</v>
      </c>
      <c r="B192">
        <v>457001752</v>
      </c>
      <c r="C192" s="22" t="str">
        <f t="shared" si="15"/>
        <v>RISM</v>
      </c>
      <c r="D192" s="21" t="str">
        <f t="shared" si="16"/>
        <v>RE1755</v>
      </c>
      <c r="E192" s="9">
        <v>190</v>
      </c>
      <c r="G192" s="30"/>
      <c r="H192" t="str">
        <f>_xlfn.IFNA(VLOOKUP(G192,Tabelle10[[SID]:[Zahn]],3,FALSE),"")</f>
        <v/>
      </c>
      <c r="I192" s="15" t="s">
        <v>998</v>
      </c>
      <c r="Q192" s="21" t="str">
        <f t="shared" si="17"/>
        <v>Rein, Johann Balthasar</v>
      </c>
      <c r="R192" s="21" t="str">
        <f t="shared" si="18"/>
        <v>Vierstimmig Choralbuch</v>
      </c>
      <c r="S192" s="21" t="str">
        <f t="shared" si="19"/>
        <v>Altona</v>
      </c>
      <c r="T192" s="21">
        <f t="shared" si="20"/>
        <v>1755</v>
      </c>
      <c r="U192" s="9">
        <v>78</v>
      </c>
    </row>
    <row r="193" spans="1:22" x14ac:dyDescent="0.25">
      <c r="A193" s="28" t="str">
        <f t="shared" si="14"/>
        <v>RE1755-191</v>
      </c>
      <c r="B193">
        <v>457001753</v>
      </c>
      <c r="C193" s="22" t="str">
        <f t="shared" si="15"/>
        <v>RISM</v>
      </c>
      <c r="D193" s="21" t="str">
        <f t="shared" si="16"/>
        <v>RE1755</v>
      </c>
      <c r="E193" s="9">
        <v>191</v>
      </c>
      <c r="G193" s="30"/>
      <c r="H193" t="str">
        <f>_xlfn.IFNA(VLOOKUP(G193,Tabelle10[[SID]:[Zahn]],3,FALSE),"")</f>
        <v/>
      </c>
      <c r="I193" s="15" t="s">
        <v>999</v>
      </c>
      <c r="Q193" s="21" t="str">
        <f t="shared" si="17"/>
        <v>Rein, Johann Balthasar</v>
      </c>
      <c r="R193" s="21" t="str">
        <f t="shared" si="18"/>
        <v>Vierstimmig Choralbuch</v>
      </c>
      <c r="S193" s="21" t="str">
        <f t="shared" si="19"/>
        <v>Altona</v>
      </c>
      <c r="T193" s="21">
        <f t="shared" si="20"/>
        <v>1755</v>
      </c>
      <c r="U193" s="9">
        <v>78</v>
      </c>
    </row>
    <row r="194" spans="1:22" x14ac:dyDescent="0.25">
      <c r="A194" s="28" t="str">
        <f t="shared" ref="A194:A203" si="21">D194&amp;"-"&amp;IF(E194&lt;10,"00",IF(E194&gt;99,"","0"))&amp;E194&amp;F194</f>
        <v>RE1755-192</v>
      </c>
      <c r="B194">
        <v>457001754</v>
      </c>
      <c r="C194" s="22" t="str">
        <f t="shared" ref="C194:C203" si="22">HYPERLINK("https://opac.rism.info/search?id="&amp;B194&amp;"&amp;View=rism","RISM")</f>
        <v>RISM</v>
      </c>
      <c r="D194" s="21" t="str">
        <f t="shared" si="16"/>
        <v>RE1755</v>
      </c>
      <c r="E194" s="9">
        <v>192</v>
      </c>
      <c r="G194" s="30"/>
      <c r="H194" t="str">
        <f>_xlfn.IFNA(VLOOKUP(G194,Tabelle10[[SID]:[Zahn]],3,FALSE),"")</f>
        <v/>
      </c>
      <c r="I194" s="15" t="s">
        <v>1000</v>
      </c>
      <c r="Q194" s="21" t="str">
        <f t="shared" si="17"/>
        <v>Rein, Johann Balthasar</v>
      </c>
      <c r="R194" s="21" t="str">
        <f t="shared" si="18"/>
        <v>Vierstimmig Choralbuch</v>
      </c>
      <c r="S194" s="21" t="str">
        <f t="shared" si="19"/>
        <v>Altona</v>
      </c>
      <c r="T194" s="21">
        <f t="shared" si="20"/>
        <v>1755</v>
      </c>
      <c r="U194" s="9" t="s">
        <v>1001</v>
      </c>
    </row>
    <row r="195" spans="1:22" x14ac:dyDescent="0.25">
      <c r="A195" s="28" t="str">
        <f t="shared" si="21"/>
        <v>RE1755-193</v>
      </c>
      <c r="B195">
        <v>457001755</v>
      </c>
      <c r="C195" s="22" t="str">
        <f t="shared" si="22"/>
        <v>RISM</v>
      </c>
      <c r="D195" s="21" t="str">
        <f t="shared" ref="D195:D203" si="23">$D$2</f>
        <v>RE1755</v>
      </c>
      <c r="E195" s="9">
        <v>193</v>
      </c>
      <c r="G195" s="30"/>
      <c r="H195" t="str">
        <f>_xlfn.IFNA(VLOOKUP(G195,Tabelle10[[SID]:[Zahn]],3,FALSE),"")</f>
        <v/>
      </c>
      <c r="I195" s="15" t="s">
        <v>1002</v>
      </c>
      <c r="Q195" s="21" t="str">
        <f t="shared" ref="Q195:Q203" si="24">$Q$2</f>
        <v>Rein, Johann Balthasar</v>
      </c>
      <c r="R195" s="21" t="str">
        <f t="shared" ref="R195:R203" si="25">$R$2</f>
        <v>Vierstimmig Choralbuch</v>
      </c>
      <c r="S195" s="21" t="str">
        <f t="shared" ref="S195:S203" si="26">$S$2</f>
        <v>Altona</v>
      </c>
      <c r="T195" s="21">
        <f t="shared" ref="T195:T203" si="27">$T$2</f>
        <v>1755</v>
      </c>
      <c r="U195" s="9">
        <v>79</v>
      </c>
    </row>
    <row r="196" spans="1:22" x14ac:dyDescent="0.25">
      <c r="A196" s="28" t="str">
        <f t="shared" si="21"/>
        <v>RE1755-194</v>
      </c>
      <c r="B196">
        <v>457001756</v>
      </c>
      <c r="C196" s="22" t="str">
        <f t="shared" si="22"/>
        <v>RISM</v>
      </c>
      <c r="D196" s="21" t="str">
        <f t="shared" si="23"/>
        <v>RE1755</v>
      </c>
      <c r="E196" s="9">
        <v>194</v>
      </c>
      <c r="G196" s="30"/>
      <c r="H196" t="str">
        <f>_xlfn.IFNA(VLOOKUP(G196,Tabelle10[[SID]:[Zahn]],3,FALSE),"")</f>
        <v/>
      </c>
      <c r="I196" s="15" t="s">
        <v>1003</v>
      </c>
      <c r="Q196" s="21" t="str">
        <f t="shared" si="24"/>
        <v>Rein, Johann Balthasar</v>
      </c>
      <c r="R196" s="21" t="str">
        <f t="shared" si="25"/>
        <v>Vierstimmig Choralbuch</v>
      </c>
      <c r="S196" s="21" t="str">
        <f t="shared" si="26"/>
        <v>Altona</v>
      </c>
      <c r="T196" s="21">
        <f t="shared" si="27"/>
        <v>1755</v>
      </c>
      <c r="U196" s="9">
        <v>79</v>
      </c>
    </row>
    <row r="197" spans="1:22" x14ac:dyDescent="0.25">
      <c r="A197" s="28" t="str">
        <f t="shared" si="21"/>
        <v>RE1755-195</v>
      </c>
      <c r="B197">
        <v>457001757</v>
      </c>
      <c r="C197" s="22" t="str">
        <f t="shared" si="22"/>
        <v>RISM</v>
      </c>
      <c r="D197" s="21" t="str">
        <f t="shared" si="23"/>
        <v>RE1755</v>
      </c>
      <c r="E197" s="9">
        <v>195</v>
      </c>
      <c r="G197" s="30"/>
      <c r="H197" t="str">
        <f>_xlfn.IFNA(VLOOKUP(G197,Tabelle10[[SID]:[Zahn]],3,FALSE),"")</f>
        <v/>
      </c>
      <c r="I197" s="15" t="s">
        <v>1004</v>
      </c>
      <c r="Q197" s="21" t="str">
        <f t="shared" si="24"/>
        <v>Rein, Johann Balthasar</v>
      </c>
      <c r="R197" s="21" t="str">
        <f t="shared" si="25"/>
        <v>Vierstimmig Choralbuch</v>
      </c>
      <c r="S197" s="21" t="str">
        <f t="shared" si="26"/>
        <v>Altona</v>
      </c>
      <c r="T197" s="21">
        <f t="shared" si="27"/>
        <v>1755</v>
      </c>
      <c r="U197" s="9">
        <v>80</v>
      </c>
    </row>
    <row r="198" spans="1:22" x14ac:dyDescent="0.25">
      <c r="A198" s="28" t="str">
        <f t="shared" si="21"/>
        <v>RE1755-196</v>
      </c>
      <c r="B198">
        <v>457001758</v>
      </c>
      <c r="C198" s="22" t="str">
        <f t="shared" si="22"/>
        <v>RISM</v>
      </c>
      <c r="D198" s="21" t="str">
        <f t="shared" si="23"/>
        <v>RE1755</v>
      </c>
      <c r="E198" s="9">
        <v>196</v>
      </c>
      <c r="G198" s="30"/>
      <c r="H198" t="str">
        <f>_xlfn.IFNA(VLOOKUP(G198,Tabelle10[[SID]:[Zahn]],3,FALSE),"")</f>
        <v/>
      </c>
      <c r="I198" s="15" t="s">
        <v>1005</v>
      </c>
      <c r="Q198" s="21" t="str">
        <f t="shared" si="24"/>
        <v>Rein, Johann Balthasar</v>
      </c>
      <c r="R198" s="21" t="str">
        <f t="shared" si="25"/>
        <v>Vierstimmig Choralbuch</v>
      </c>
      <c r="S198" s="21" t="str">
        <f t="shared" si="26"/>
        <v>Altona</v>
      </c>
      <c r="T198" s="21">
        <f t="shared" si="27"/>
        <v>1755</v>
      </c>
      <c r="U198" s="9">
        <v>80</v>
      </c>
    </row>
    <row r="199" spans="1:22" x14ac:dyDescent="0.25">
      <c r="A199" s="28" t="str">
        <f t="shared" si="21"/>
        <v>RE1755-197</v>
      </c>
      <c r="B199">
        <v>457001759</v>
      </c>
      <c r="C199" s="22" t="str">
        <f t="shared" si="22"/>
        <v>RISM</v>
      </c>
      <c r="D199" s="21" t="str">
        <f t="shared" si="23"/>
        <v>RE1755</v>
      </c>
      <c r="E199" s="9">
        <v>197</v>
      </c>
      <c r="G199" s="30"/>
      <c r="H199" t="str">
        <f>_xlfn.IFNA(VLOOKUP(G199,Tabelle10[[SID]:[Zahn]],3,FALSE),"")</f>
        <v/>
      </c>
      <c r="I199" s="15" t="s">
        <v>1006</v>
      </c>
      <c r="Q199" s="21" t="str">
        <f t="shared" si="24"/>
        <v>Rein, Johann Balthasar</v>
      </c>
      <c r="R199" s="21" t="str">
        <f t="shared" si="25"/>
        <v>Vierstimmig Choralbuch</v>
      </c>
      <c r="S199" s="21" t="str">
        <f t="shared" si="26"/>
        <v>Altona</v>
      </c>
      <c r="T199" s="21">
        <f t="shared" si="27"/>
        <v>1755</v>
      </c>
      <c r="U199" s="9" t="s">
        <v>1007</v>
      </c>
      <c r="V199" s="9" t="s">
        <v>691</v>
      </c>
    </row>
    <row r="200" spans="1:22" x14ac:dyDescent="0.25">
      <c r="A200" s="28" t="str">
        <f t="shared" si="21"/>
        <v>RE1755-198</v>
      </c>
      <c r="B200">
        <v>457001760</v>
      </c>
      <c r="C200" s="22" t="str">
        <f t="shared" si="22"/>
        <v>RISM</v>
      </c>
      <c r="D200" s="21" t="str">
        <f t="shared" si="23"/>
        <v>RE1755</v>
      </c>
      <c r="E200" s="9">
        <v>198</v>
      </c>
      <c r="G200" s="30"/>
      <c r="H200" t="str">
        <f>_xlfn.IFNA(VLOOKUP(G200,Tabelle10[[SID]:[Zahn]],3,FALSE),"")</f>
        <v/>
      </c>
      <c r="I200" s="15" t="s">
        <v>1008</v>
      </c>
      <c r="J200" s="9" t="s">
        <v>1009</v>
      </c>
      <c r="Q200" s="21" t="str">
        <f t="shared" si="24"/>
        <v>Rein, Johann Balthasar</v>
      </c>
      <c r="R200" s="21" t="str">
        <f t="shared" si="25"/>
        <v>Vierstimmig Choralbuch</v>
      </c>
      <c r="S200" s="21" t="str">
        <f t="shared" si="26"/>
        <v>Altona</v>
      </c>
      <c r="T200" s="21">
        <f t="shared" si="27"/>
        <v>1755</v>
      </c>
      <c r="U200" s="9" t="s">
        <v>1010</v>
      </c>
    </row>
    <row r="201" spans="1:22" x14ac:dyDescent="0.25">
      <c r="A201" s="28" t="str">
        <f t="shared" si="21"/>
        <v>RE1755-199</v>
      </c>
      <c r="B201">
        <v>457001761</v>
      </c>
      <c r="C201" s="22" t="str">
        <f t="shared" si="22"/>
        <v>RISM</v>
      </c>
      <c r="D201" s="21" t="str">
        <f t="shared" si="23"/>
        <v>RE1755</v>
      </c>
      <c r="E201" s="9">
        <v>199</v>
      </c>
      <c r="G201" s="30"/>
      <c r="H201" t="str">
        <f>_xlfn.IFNA(VLOOKUP(G201,Tabelle10[[SID]:[Zahn]],3,FALSE),"")</f>
        <v/>
      </c>
      <c r="I201" s="15" t="s">
        <v>1011</v>
      </c>
      <c r="Q201" s="21" t="str">
        <f t="shared" si="24"/>
        <v>Rein, Johann Balthasar</v>
      </c>
      <c r="R201" s="21" t="str">
        <f t="shared" si="25"/>
        <v>Vierstimmig Choralbuch</v>
      </c>
      <c r="S201" s="21" t="str">
        <f t="shared" si="26"/>
        <v>Altona</v>
      </c>
      <c r="T201" s="21">
        <f t="shared" si="27"/>
        <v>1755</v>
      </c>
      <c r="U201" s="9">
        <v>83</v>
      </c>
      <c r="V201" s="9" t="s">
        <v>456</v>
      </c>
    </row>
    <row r="202" spans="1:22" x14ac:dyDescent="0.25">
      <c r="A202" s="28" t="str">
        <f t="shared" si="21"/>
        <v>RE1755-200</v>
      </c>
      <c r="B202">
        <v>457001762</v>
      </c>
      <c r="C202" s="22" t="str">
        <f t="shared" si="22"/>
        <v>RISM</v>
      </c>
      <c r="D202" s="21" t="str">
        <f t="shared" si="23"/>
        <v>RE1755</v>
      </c>
      <c r="E202" s="9">
        <v>200</v>
      </c>
      <c r="G202" s="30"/>
      <c r="H202" t="str">
        <f>_xlfn.IFNA(VLOOKUP(G202,Tabelle10[[SID]:[Zahn]],3,FALSE),"")</f>
        <v/>
      </c>
      <c r="I202" s="15" t="s">
        <v>1012</v>
      </c>
      <c r="Q202" s="21" t="str">
        <f t="shared" si="24"/>
        <v>Rein, Johann Balthasar</v>
      </c>
      <c r="R202" s="21" t="str">
        <f t="shared" si="25"/>
        <v>Vierstimmig Choralbuch</v>
      </c>
      <c r="S202" s="21" t="str">
        <f t="shared" si="26"/>
        <v>Altona</v>
      </c>
      <c r="T202" s="21">
        <f t="shared" si="27"/>
        <v>1755</v>
      </c>
      <c r="U202" s="9">
        <v>83</v>
      </c>
    </row>
    <row r="203" spans="1:22" x14ac:dyDescent="0.25">
      <c r="A203" s="28" t="str">
        <f t="shared" si="21"/>
        <v>RE1755-201</v>
      </c>
      <c r="B203">
        <v>457001763</v>
      </c>
      <c r="C203" s="22" t="str">
        <f t="shared" si="22"/>
        <v>RISM</v>
      </c>
      <c r="D203" s="21" t="str">
        <f t="shared" si="23"/>
        <v>RE1755</v>
      </c>
      <c r="E203" s="9">
        <v>201</v>
      </c>
      <c r="G203" s="30"/>
      <c r="H203" t="str">
        <f>_xlfn.IFNA(VLOOKUP(G203,Tabelle10[[SID]:[Zahn]],3,FALSE),"")</f>
        <v/>
      </c>
      <c r="I203" s="15" t="s">
        <v>1013</v>
      </c>
      <c r="Q203" s="21" t="str">
        <f t="shared" si="24"/>
        <v>Rein, Johann Balthasar</v>
      </c>
      <c r="R203" s="21" t="str">
        <f t="shared" si="25"/>
        <v>Vierstimmig Choralbuch</v>
      </c>
      <c r="S203" s="21" t="str">
        <f t="shared" si="26"/>
        <v>Altona</v>
      </c>
      <c r="T203" s="21">
        <f t="shared" si="27"/>
        <v>1755</v>
      </c>
      <c r="U203" s="9">
        <v>83</v>
      </c>
      <c r="V203" s="9" t="s">
        <v>1014</v>
      </c>
    </row>
  </sheetData>
  <sheetProtection sheet="1" objects="1" scenarios="1" autoFilter="0"/>
  <conditionalFormatting sqref="G204:H1048576 G1:G203">
    <cfRule type="duplicateValues" dxfId="9" priority="1"/>
  </conditionalFormatting>
  <dataValidations count="17">
    <dataValidation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3:D1048576" xr:uid="{00000000-0002-0000-0600-000000000000}"/>
    <dataValidation allowBlank="1" showInputMessage="1" showErrorMessage="1" promptTitle="Title of the choral" prompt="Enter the title of the choral in its original writing" sqref="I2:I1048576" xr:uid="{00000000-0002-0000-0600-000001000000}"/>
    <dataValidation allowBlank="1" showInputMessage="1" showErrorMessage="1" promptTitle="Additional information" prompt="If the source offers additional information within the choral, enter here" sqref="J2:J1048576" xr:uid="{00000000-0002-0000-0600-000002000000}"/>
    <dataValidation allowBlank="1" showInputMessage="1" showErrorMessage="1" promptTitle="Notes" prompt="If necessery, enter informations about the transcription process" sqref="K2:K1048576" xr:uid="{00000000-0002-0000-0600-000003000000}"/>
    <dataValidation allowBlank="1" showInputMessage="1" showErrorMessage="1" promptTitle="Figured bass editor" prompt="Enter the name(s) of figured bass editor(s) for each choral" sqref="L2:L1048576" xr:uid="{00000000-0002-0000-0600-000004000000}"/>
    <dataValidation allowBlank="1" showInputMessage="1" showErrorMessage="1" errorTitle="Possible key" error="Please enter only the key. The mode can be added in the following column" promptTitle="Possible key" prompt="Enter possible key for each individual choral. The mode can be added in the following column" sqref="M2:M1048576 O2:O1048576" xr:uid="{00000000-0002-0000-0600-000005000000}"/>
    <dataValidation allowBlank="1" showInputMessage="1" showErrorMessage="1" promptTitle="Choral book" prompt="Enter full name of the choral book._x000a__x000a_Following cells will be filled automatically" sqref="R2:R1048576" xr:uid="{00000000-0002-0000-0600-000006000000}"/>
    <dataValidation allowBlank="1" showInputMessage="1" showErrorMessage="1" promptTitle="Place" prompt="Enter place of publication for each choral book. If not retraceable enter N.N._x000a__x000a_Following cells will be filled automatically" sqref="S2:S1048576" xr:uid="{00000000-0002-0000-0600-000007000000}"/>
    <dataValidation allowBlank="1" showInputMessage="1" showErrorMessage="1" promptTitle="Year" prompt="Enter year of publication for each choral book. If not retraceable enter N.N._x000a__x000a_Following cells will be filled automatically._x000a_" sqref="T2:T1048576" xr:uid="{00000000-0002-0000-0600-000008000000}"/>
    <dataValidation allowBlank="1" showInputMessage="1" showErrorMessage="1" promptTitle="Pages" prompt="Enter pages for each choral. " sqref="U2:U1048576" xr:uid="{00000000-0002-0000-0600-000009000000}"/>
    <dataValidation allowBlank="1" showInputMessage="1" showErrorMessage="1" promptTitle="Alternative Title" prompt="If there are alternative titles for a choral, enter one in each column" sqref="V2:Y1048576" xr:uid="{00000000-0002-0000-0600-00000A000000}"/>
    <dataValidation type="custom" allowBlank="1" showInputMessage="1" showErrorMessage="1" promptTitle="SID" prompt="If identified, enter SID following the schema: &quot;SID&quot; + number in three digits" sqref="G2:G3 G5:G1048576 H204:H1048576" xr:uid="{00F400C2-00D1-4F29-A62F-00D700D10041}">
      <formula1>EXACT(LEFT(G2,3),"SID")</formula1>
    </dataValidation>
    <dataValidation type="whole" allowBlank="1" showInputMessage="1" showErrorMessage="1" errorTitle="Please enter only numbers" error="If one number lists more than one melody, add a new line for each version and sort them with letters entered in the following column" promptTitle="Choral Number" prompt="Enter number of each individual choral. If one number lists more than one melody, add a new line for each version and sort them with letters entered in the following column" sqref="E2:E1048576" xr:uid="{004900A7-00D7-424A-A753-00A400950033}">
      <formula1>0</formula1>
      <formula2>9999</formula2>
    </dataValidation>
    <dataValidation type="custom" allowBlank="1" showInputMessage="1" showErrorMessage="1" errorTitle="Please only enter letters" error="This column only needs to be filled, in case there is more than one melody in a number. The versions should be sorted by small letters" promptTitle="Addition to Choral-Nr" prompt="If one number lists more than one melody, add a new line for each version and sort them with small letters entered in this column" sqref="F2:F1048576" xr:uid="{007300A6-00A4-40E7-BED3-007D00C900EF}">
      <formula1>AND(EXACT(F2,LOWER(F2)),LEN(F2)=1)</formula1>
    </dataValidation>
    <dataValidation type="custom" allowBlank="1" showInputMessage="1" showErrorMessage="1" errorTitle="Please follow schema for SID" error="Schema: &quot;SID&quot; + number in three digits" promptTitle="SID" prompt="If identified, enter SID following the schema: &quot;SID&quot; + number in three digits" sqref="G4" xr:uid="{005F0039-008C-431E-A31F-00D300BD00C4}">
      <formula1>EXACT(LEFT(G4,3),"SID")</formula1>
    </dataValidation>
    <dataValidation type="list" allowBlank="1" showInputMessage="1" showErrorMessage="1" errorTitle="Possible Mode" error="Please select mode from dropdown list" promptTitle="Possible Mode" prompt="Enter mode of the key identified in the previous column" sqref="N2:N1048576 P2:P1048576" xr:uid="{0015007B-0077-46E2-80A9-00B50011005D}">
      <formula1>"Major,Minor,Dorian,Phrygian,Lydian,Mixolydian,Aeolian,Locrian"</formula1>
    </dataValidation>
    <dataValidation type="custom"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2" xr:uid="{00E5009F-00E1-40F6-853E-003A001F000C}">
      <formula1>AND(LEN(D2)&lt;8,LEN(D2)&gt;5,SUM(--ISNUMBER(FIND(MID(D2,ROW(INDIRECT("1:"&amp;"2")),1),"ABCDEFGHIJKLMNOPQRSTUVWXYZÄÖÜ")))=2,SUM(--ISNUMBER(FIND(MID(D2,ROW(INDIRECT("3:"&amp;"6")),1),"0123456789")))=4,--ISNUMBER(--MID(D2,7,1))=0)</formula1>
    </dataValidation>
  </dataValidations>
  <pageMargins left="0.7" right="0.7" top="0.78740157500000008" bottom="0.78740157500000008" header="0.3" footer="0.3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17"/>
  <sheetViews>
    <sheetView workbookViewId="0">
      <selection activeCell="I7" sqref="I7"/>
    </sheetView>
  </sheetViews>
  <sheetFormatPr baseColWidth="10" defaultRowHeight="15" x14ac:dyDescent="0.25"/>
  <cols>
    <col min="1" max="1" width="13.85546875" bestFit="1" customWidth="1"/>
    <col min="2" max="3" width="13.85546875" customWidth="1"/>
    <col min="4" max="4" width="14.5703125" bestFit="1" customWidth="1"/>
    <col min="5" max="5" width="16.5703125" style="9" bestFit="1" customWidth="1"/>
    <col min="6" max="6" width="6.42578125" style="9" bestFit="1" customWidth="1"/>
    <col min="7" max="7" width="12.7109375" style="9" bestFit="1" customWidth="1"/>
    <col min="8" max="8" width="10.140625" style="9" bestFit="1" customWidth="1"/>
    <col min="9" max="9" width="58.28515625" style="9" bestFit="1" customWidth="1"/>
    <col min="10" max="10" width="31" style="9" bestFit="1" customWidth="1"/>
    <col min="11" max="11" width="11.85546875" style="9" bestFit="1" customWidth="1"/>
    <col min="12" max="12" width="27.85546875" style="9" bestFit="1" customWidth="1"/>
    <col min="13" max="13" width="13.140625" style="9" bestFit="1" customWidth="1"/>
    <col min="14" max="15" width="13.5703125" style="9" bestFit="1" customWidth="1"/>
    <col min="16" max="16" width="14" style="9" bestFit="1" customWidth="1"/>
    <col min="17" max="17" width="16.7109375" bestFit="1" customWidth="1"/>
    <col min="18" max="18" width="49.7109375" bestFit="1" customWidth="1"/>
    <col min="19" max="19" width="11.85546875" bestFit="1" customWidth="1"/>
    <col min="20" max="20" width="10.7109375" bestFit="1" customWidth="1"/>
    <col min="21" max="21" width="14.28515625" style="9" bestFit="1" customWidth="1"/>
    <col min="22" max="22" width="39.5703125" style="9" bestFit="1" customWidth="1"/>
    <col min="23" max="25" width="25.140625" style="9" bestFit="1" customWidth="1"/>
  </cols>
  <sheetData>
    <row r="1" spans="1:25" s="10" customFormat="1" x14ac:dyDescent="0.25">
      <c r="A1" s="10" t="s">
        <v>4</v>
      </c>
      <c r="B1" s="10" t="s">
        <v>339</v>
      </c>
      <c r="C1" s="10" t="s">
        <v>340</v>
      </c>
      <c r="D1" s="10" t="s">
        <v>341</v>
      </c>
      <c r="E1" s="10" t="s">
        <v>342</v>
      </c>
      <c r="F1" s="10" t="s">
        <v>343</v>
      </c>
      <c r="G1" s="10" t="s">
        <v>5</v>
      </c>
      <c r="H1" s="10" t="s">
        <v>344</v>
      </c>
      <c r="I1" s="2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345</v>
      </c>
      <c r="X1" s="10" t="s">
        <v>346</v>
      </c>
      <c r="Y1" s="10" t="s">
        <v>347</v>
      </c>
    </row>
    <row r="2" spans="1:25" x14ac:dyDescent="0.25">
      <c r="A2" t="str">
        <f t="shared" ref="A2:A65" si="0">D2&amp;"-"&amp;IF(E2&lt;10,"00",IF(E2&gt;99,"","0"))&amp;E2&amp;F2</f>
        <v>SP1692-001</v>
      </c>
      <c r="D2" s="9" t="s">
        <v>1015</v>
      </c>
      <c r="E2" s="9">
        <v>1</v>
      </c>
      <c r="H2" t="str">
        <f>_xlfn.IFNA(VLOOKUP(G2,Tabelle10[[SID]:[Zahn]],3,FALSE),"")</f>
        <v/>
      </c>
      <c r="I2" s="9" t="s">
        <v>1016</v>
      </c>
      <c r="L2" s="9" t="s">
        <v>540</v>
      </c>
      <c r="Q2" s="9" t="s">
        <v>1017</v>
      </c>
      <c r="R2" s="9" t="s">
        <v>1018</v>
      </c>
      <c r="S2" s="9" t="s">
        <v>1019</v>
      </c>
      <c r="T2" s="9">
        <v>1692</v>
      </c>
    </row>
    <row r="3" spans="1:25" x14ac:dyDescent="0.25">
      <c r="A3" t="str">
        <f t="shared" si="0"/>
        <v>SP1692-002</v>
      </c>
      <c r="D3" t="str">
        <f t="shared" ref="D3:D66" si="1">$D$2</f>
        <v>SP1692</v>
      </c>
      <c r="E3" s="9">
        <v>2</v>
      </c>
      <c r="H3" t="str">
        <f>_xlfn.IFNA(VLOOKUP(G3,Tabelle10[[SID]:[Zahn]],3,FALSE),"")</f>
        <v/>
      </c>
      <c r="I3" s="9" t="s">
        <v>1020</v>
      </c>
      <c r="L3" s="9" t="s">
        <v>540</v>
      </c>
      <c r="Q3" s="21" t="str">
        <f t="shared" ref="Q3:Q66" si="2">$Q$2</f>
        <v>Speer, Daniel</v>
      </c>
      <c r="R3" s="21" t="str">
        <f t="shared" ref="R3:R66" si="3">$R$2</f>
        <v>Choral Gesang-Buch. Auff das Klavir oder Orgel…</v>
      </c>
      <c r="S3" s="21" t="str">
        <f t="shared" ref="S3:S66" si="4">$S$2</f>
        <v>Stuttgart</v>
      </c>
      <c r="T3" s="21">
        <f t="shared" ref="T3:T66" si="5">$T$2</f>
        <v>1692</v>
      </c>
    </row>
    <row r="4" spans="1:25" x14ac:dyDescent="0.25">
      <c r="A4" t="str">
        <f t="shared" si="0"/>
        <v>SP1692-003</v>
      </c>
      <c r="D4" t="str">
        <f t="shared" si="1"/>
        <v>SP1692</v>
      </c>
      <c r="E4" s="9">
        <v>3</v>
      </c>
      <c r="H4" t="str">
        <f>_xlfn.IFNA(VLOOKUP(G4,Tabelle10[[SID]:[Zahn]],3,FALSE),"")</f>
        <v/>
      </c>
      <c r="I4" s="9" t="s">
        <v>1021</v>
      </c>
      <c r="L4" s="9" t="s">
        <v>540</v>
      </c>
      <c r="Q4" t="str">
        <f t="shared" si="2"/>
        <v>Speer, Daniel</v>
      </c>
      <c r="R4" t="str">
        <f t="shared" si="3"/>
        <v>Choral Gesang-Buch. Auff das Klavir oder Orgel…</v>
      </c>
      <c r="S4" t="str">
        <f t="shared" si="4"/>
        <v>Stuttgart</v>
      </c>
      <c r="T4">
        <f t="shared" si="5"/>
        <v>1692</v>
      </c>
    </row>
    <row r="5" spans="1:25" x14ac:dyDescent="0.25">
      <c r="A5" t="str">
        <f t="shared" si="0"/>
        <v>SP1692-004</v>
      </c>
      <c r="D5" t="str">
        <f t="shared" si="1"/>
        <v>SP1692</v>
      </c>
      <c r="E5" s="9">
        <v>4</v>
      </c>
      <c r="H5" t="str">
        <f>_xlfn.IFNA(VLOOKUP(G5,Tabelle10[[SID]:[Zahn]],3,FALSE),"")</f>
        <v/>
      </c>
      <c r="I5" s="9" t="s">
        <v>1022</v>
      </c>
      <c r="L5" s="9" t="s">
        <v>540</v>
      </c>
      <c r="Q5" t="str">
        <f t="shared" si="2"/>
        <v>Speer, Daniel</v>
      </c>
      <c r="R5" t="str">
        <f t="shared" si="3"/>
        <v>Choral Gesang-Buch. Auff das Klavir oder Orgel…</v>
      </c>
      <c r="S5" t="str">
        <f t="shared" si="4"/>
        <v>Stuttgart</v>
      </c>
      <c r="T5">
        <f t="shared" si="5"/>
        <v>1692</v>
      </c>
    </row>
    <row r="6" spans="1:25" x14ac:dyDescent="0.25">
      <c r="A6" t="str">
        <f t="shared" si="0"/>
        <v>SP1692-005</v>
      </c>
      <c r="D6" t="str">
        <f t="shared" si="1"/>
        <v>SP1692</v>
      </c>
      <c r="E6" s="9">
        <v>5</v>
      </c>
      <c r="H6" t="str">
        <f>_xlfn.IFNA(VLOOKUP(G6,Tabelle10[[SID]:[Zahn]],3,FALSE),"")</f>
        <v/>
      </c>
      <c r="I6" s="9" t="s">
        <v>1023</v>
      </c>
      <c r="L6" s="9" t="s">
        <v>540</v>
      </c>
      <c r="Q6" t="str">
        <f t="shared" si="2"/>
        <v>Speer, Daniel</v>
      </c>
      <c r="R6" t="str">
        <f t="shared" si="3"/>
        <v>Choral Gesang-Buch. Auff das Klavir oder Orgel…</v>
      </c>
      <c r="S6" t="str">
        <f t="shared" si="4"/>
        <v>Stuttgart</v>
      </c>
      <c r="T6">
        <f t="shared" si="5"/>
        <v>1692</v>
      </c>
    </row>
    <row r="7" spans="1:25" x14ac:dyDescent="0.25">
      <c r="A7" t="str">
        <f t="shared" si="0"/>
        <v>SP1692-006</v>
      </c>
      <c r="D7" t="str">
        <f t="shared" si="1"/>
        <v>SP1692</v>
      </c>
      <c r="E7" s="9">
        <v>6</v>
      </c>
      <c r="H7" t="str">
        <f>_xlfn.IFNA(VLOOKUP(G7,Tabelle10[[SID]:[Zahn]],3,FALSE),"")</f>
        <v/>
      </c>
      <c r="I7" s="9" t="s">
        <v>1024</v>
      </c>
      <c r="L7" s="9" t="s">
        <v>540</v>
      </c>
      <c r="Q7" t="str">
        <f t="shared" si="2"/>
        <v>Speer, Daniel</v>
      </c>
      <c r="R7" t="str">
        <f t="shared" si="3"/>
        <v>Choral Gesang-Buch. Auff das Klavir oder Orgel…</v>
      </c>
      <c r="S7" t="str">
        <f t="shared" si="4"/>
        <v>Stuttgart</v>
      </c>
      <c r="T7">
        <f t="shared" si="5"/>
        <v>1692</v>
      </c>
    </row>
    <row r="8" spans="1:25" x14ac:dyDescent="0.25">
      <c r="A8" t="str">
        <f t="shared" si="0"/>
        <v>SP1692-007</v>
      </c>
      <c r="D8" t="str">
        <f t="shared" si="1"/>
        <v>SP1692</v>
      </c>
      <c r="E8" s="9">
        <v>7</v>
      </c>
      <c r="H8" t="str">
        <f>_xlfn.IFNA(VLOOKUP(G8,Tabelle10[[SID]:[Zahn]],3,FALSE),"")</f>
        <v/>
      </c>
      <c r="I8" s="9" t="s">
        <v>1025</v>
      </c>
      <c r="L8" s="9" t="s">
        <v>540</v>
      </c>
      <c r="Q8" t="str">
        <f t="shared" si="2"/>
        <v>Speer, Daniel</v>
      </c>
      <c r="R8" t="str">
        <f t="shared" si="3"/>
        <v>Choral Gesang-Buch. Auff das Klavir oder Orgel…</v>
      </c>
      <c r="S8" t="str">
        <f t="shared" si="4"/>
        <v>Stuttgart</v>
      </c>
      <c r="T8">
        <f t="shared" si="5"/>
        <v>1692</v>
      </c>
    </row>
    <row r="9" spans="1:25" x14ac:dyDescent="0.25">
      <c r="A9" t="str">
        <f t="shared" si="0"/>
        <v>SP1692-008</v>
      </c>
      <c r="D9" t="str">
        <f t="shared" si="1"/>
        <v>SP1692</v>
      </c>
      <c r="E9" s="9">
        <v>8</v>
      </c>
      <c r="H9" t="str">
        <f>_xlfn.IFNA(VLOOKUP(G9,Tabelle10[[SID]:[Zahn]],3,FALSE),"")</f>
        <v/>
      </c>
      <c r="I9" s="9" t="s">
        <v>1026</v>
      </c>
      <c r="L9" s="9" t="s">
        <v>540</v>
      </c>
      <c r="Q9" t="str">
        <f t="shared" si="2"/>
        <v>Speer, Daniel</v>
      </c>
      <c r="R9" t="str">
        <f t="shared" si="3"/>
        <v>Choral Gesang-Buch. Auff das Klavir oder Orgel…</v>
      </c>
      <c r="S9" t="str">
        <f t="shared" si="4"/>
        <v>Stuttgart</v>
      </c>
      <c r="T9">
        <f t="shared" si="5"/>
        <v>1692</v>
      </c>
    </row>
    <row r="10" spans="1:25" x14ac:dyDescent="0.25">
      <c r="A10" t="str">
        <f t="shared" si="0"/>
        <v>SP1692-009</v>
      </c>
      <c r="D10" t="str">
        <f t="shared" si="1"/>
        <v>SP1692</v>
      </c>
      <c r="E10" s="9">
        <v>9</v>
      </c>
      <c r="H10" t="str">
        <f>_xlfn.IFNA(VLOOKUP(G10,Tabelle10[[SID]:[Zahn]],3,FALSE),"")</f>
        <v/>
      </c>
      <c r="I10" s="9" t="s">
        <v>1027</v>
      </c>
      <c r="L10" s="9" t="s">
        <v>540</v>
      </c>
      <c r="Q10" t="str">
        <f t="shared" si="2"/>
        <v>Speer, Daniel</v>
      </c>
      <c r="R10" t="str">
        <f t="shared" si="3"/>
        <v>Choral Gesang-Buch. Auff das Klavir oder Orgel…</v>
      </c>
      <c r="S10" t="str">
        <f t="shared" si="4"/>
        <v>Stuttgart</v>
      </c>
      <c r="T10">
        <f t="shared" si="5"/>
        <v>1692</v>
      </c>
    </row>
    <row r="11" spans="1:25" x14ac:dyDescent="0.25">
      <c r="A11" t="str">
        <f t="shared" si="0"/>
        <v>SP1692-010</v>
      </c>
      <c r="D11" t="str">
        <f t="shared" si="1"/>
        <v>SP1692</v>
      </c>
      <c r="E11" s="9">
        <v>10</v>
      </c>
      <c r="H11" t="str">
        <f>_xlfn.IFNA(VLOOKUP(G11,Tabelle10[[SID]:[Zahn]],3,FALSE),"")</f>
        <v/>
      </c>
      <c r="I11" s="9" t="s">
        <v>1028</v>
      </c>
      <c r="L11" s="9" t="s">
        <v>540</v>
      </c>
      <c r="Q11" t="str">
        <f t="shared" si="2"/>
        <v>Speer, Daniel</v>
      </c>
      <c r="R11" t="str">
        <f t="shared" si="3"/>
        <v>Choral Gesang-Buch. Auff das Klavir oder Orgel…</v>
      </c>
      <c r="S11" t="str">
        <f t="shared" si="4"/>
        <v>Stuttgart</v>
      </c>
      <c r="T11">
        <f t="shared" si="5"/>
        <v>1692</v>
      </c>
    </row>
    <row r="12" spans="1:25" x14ac:dyDescent="0.25">
      <c r="A12" t="str">
        <f t="shared" si="0"/>
        <v>SP1692-011</v>
      </c>
      <c r="D12" t="str">
        <f t="shared" si="1"/>
        <v>SP1692</v>
      </c>
      <c r="E12" s="9">
        <v>11</v>
      </c>
      <c r="H12" t="str">
        <f>_xlfn.IFNA(VLOOKUP(G12,Tabelle10[[SID]:[Zahn]],3,FALSE),"")</f>
        <v/>
      </c>
      <c r="I12" s="9" t="s">
        <v>1029</v>
      </c>
      <c r="L12" s="9" t="s">
        <v>540</v>
      </c>
      <c r="Q12" t="str">
        <f t="shared" si="2"/>
        <v>Speer, Daniel</v>
      </c>
      <c r="R12" t="str">
        <f t="shared" si="3"/>
        <v>Choral Gesang-Buch. Auff das Klavir oder Orgel…</v>
      </c>
      <c r="S12" t="str">
        <f t="shared" si="4"/>
        <v>Stuttgart</v>
      </c>
      <c r="T12">
        <f t="shared" si="5"/>
        <v>1692</v>
      </c>
    </row>
    <row r="13" spans="1:25" x14ac:dyDescent="0.25">
      <c r="A13" t="str">
        <f t="shared" si="0"/>
        <v>SP1692-012</v>
      </c>
      <c r="D13" t="str">
        <f t="shared" si="1"/>
        <v>SP1692</v>
      </c>
      <c r="E13" s="9">
        <v>12</v>
      </c>
      <c r="H13" t="str">
        <f>_xlfn.IFNA(VLOOKUP(G13,Tabelle10[[SID]:[Zahn]],3,FALSE),"")</f>
        <v/>
      </c>
      <c r="I13" s="9" t="s">
        <v>1030</v>
      </c>
      <c r="L13" s="9" t="s">
        <v>540</v>
      </c>
      <c r="Q13" t="str">
        <f t="shared" si="2"/>
        <v>Speer, Daniel</v>
      </c>
      <c r="R13" t="str">
        <f t="shared" si="3"/>
        <v>Choral Gesang-Buch. Auff das Klavir oder Orgel…</v>
      </c>
      <c r="S13" t="str">
        <f t="shared" si="4"/>
        <v>Stuttgart</v>
      </c>
      <c r="T13">
        <f t="shared" si="5"/>
        <v>1692</v>
      </c>
    </row>
    <row r="14" spans="1:25" x14ac:dyDescent="0.25">
      <c r="A14" t="str">
        <f t="shared" si="0"/>
        <v>SP1692-013</v>
      </c>
      <c r="D14" t="str">
        <f t="shared" si="1"/>
        <v>SP1692</v>
      </c>
      <c r="E14" s="9">
        <v>13</v>
      </c>
      <c r="H14" t="str">
        <f>_xlfn.IFNA(VLOOKUP(G14,Tabelle10[[SID]:[Zahn]],3,FALSE),"")</f>
        <v/>
      </c>
      <c r="I14" s="9" t="s">
        <v>1031</v>
      </c>
      <c r="L14" s="9" t="s">
        <v>540</v>
      </c>
      <c r="Q14" t="str">
        <f t="shared" si="2"/>
        <v>Speer, Daniel</v>
      </c>
      <c r="R14" t="str">
        <f t="shared" si="3"/>
        <v>Choral Gesang-Buch. Auff das Klavir oder Orgel…</v>
      </c>
      <c r="S14" t="str">
        <f t="shared" si="4"/>
        <v>Stuttgart</v>
      </c>
      <c r="T14">
        <f t="shared" si="5"/>
        <v>1692</v>
      </c>
    </row>
    <row r="15" spans="1:25" x14ac:dyDescent="0.25">
      <c r="A15" t="str">
        <f t="shared" si="0"/>
        <v>SP1692-014</v>
      </c>
      <c r="D15" t="str">
        <f t="shared" si="1"/>
        <v>SP1692</v>
      </c>
      <c r="E15" s="9">
        <v>14</v>
      </c>
      <c r="H15" t="str">
        <f>_xlfn.IFNA(VLOOKUP(G15,Tabelle10[[SID]:[Zahn]],3,FALSE),"")</f>
        <v/>
      </c>
      <c r="I15" s="9" t="s">
        <v>1032</v>
      </c>
      <c r="L15" s="9" t="s">
        <v>540</v>
      </c>
      <c r="Q15" t="str">
        <f t="shared" si="2"/>
        <v>Speer, Daniel</v>
      </c>
      <c r="R15" t="str">
        <f t="shared" si="3"/>
        <v>Choral Gesang-Buch. Auff das Klavir oder Orgel…</v>
      </c>
      <c r="S15" t="str">
        <f t="shared" si="4"/>
        <v>Stuttgart</v>
      </c>
      <c r="T15">
        <f t="shared" si="5"/>
        <v>1692</v>
      </c>
    </row>
    <row r="16" spans="1:25" x14ac:dyDescent="0.25">
      <c r="A16" t="str">
        <f t="shared" si="0"/>
        <v>SP1692-015</v>
      </c>
      <c r="D16" t="str">
        <f t="shared" si="1"/>
        <v>SP1692</v>
      </c>
      <c r="E16" s="9">
        <v>15</v>
      </c>
      <c r="H16" t="str">
        <f>_xlfn.IFNA(VLOOKUP(G16,Tabelle10[[SID]:[Zahn]],3,FALSE),"")</f>
        <v/>
      </c>
      <c r="I16" s="9" t="s">
        <v>1033</v>
      </c>
      <c r="L16" s="9" t="s">
        <v>540</v>
      </c>
      <c r="Q16" t="str">
        <f t="shared" si="2"/>
        <v>Speer, Daniel</v>
      </c>
      <c r="R16" t="str">
        <f t="shared" si="3"/>
        <v>Choral Gesang-Buch. Auff das Klavir oder Orgel…</v>
      </c>
      <c r="S16" t="str">
        <f t="shared" si="4"/>
        <v>Stuttgart</v>
      </c>
      <c r="T16">
        <f t="shared" si="5"/>
        <v>1692</v>
      </c>
    </row>
    <row r="17" spans="1:22" x14ac:dyDescent="0.25">
      <c r="A17" t="str">
        <f t="shared" si="0"/>
        <v>SP1692-016</v>
      </c>
      <c r="D17" t="str">
        <f t="shared" si="1"/>
        <v>SP1692</v>
      </c>
      <c r="E17" s="9">
        <v>16</v>
      </c>
      <c r="H17" t="str">
        <f>_xlfn.IFNA(VLOOKUP(G17,Tabelle10[[SID]:[Zahn]],3,FALSE),"")</f>
        <v/>
      </c>
      <c r="I17" s="9" t="s">
        <v>1034</v>
      </c>
      <c r="L17" s="9" t="s">
        <v>540</v>
      </c>
      <c r="Q17" t="str">
        <f t="shared" si="2"/>
        <v>Speer, Daniel</v>
      </c>
      <c r="R17" t="str">
        <f t="shared" si="3"/>
        <v>Choral Gesang-Buch. Auff das Klavir oder Orgel…</v>
      </c>
      <c r="S17" t="str">
        <f t="shared" si="4"/>
        <v>Stuttgart</v>
      </c>
      <c r="T17">
        <f t="shared" si="5"/>
        <v>1692</v>
      </c>
    </row>
    <row r="18" spans="1:22" x14ac:dyDescent="0.25">
      <c r="A18" t="str">
        <f t="shared" si="0"/>
        <v>SP1692-017</v>
      </c>
      <c r="D18" t="str">
        <f t="shared" si="1"/>
        <v>SP1692</v>
      </c>
      <c r="E18" s="9">
        <v>17</v>
      </c>
      <c r="H18" t="str">
        <f>_xlfn.IFNA(VLOOKUP(G18,Tabelle10[[SID]:[Zahn]],3,FALSE),"")</f>
        <v/>
      </c>
      <c r="I18" s="9" t="s">
        <v>1035</v>
      </c>
      <c r="L18" s="9" t="s">
        <v>540</v>
      </c>
      <c r="Q18" t="str">
        <f t="shared" si="2"/>
        <v>Speer, Daniel</v>
      </c>
      <c r="R18" t="str">
        <f t="shared" si="3"/>
        <v>Choral Gesang-Buch. Auff das Klavir oder Orgel…</v>
      </c>
      <c r="S18" t="str">
        <f t="shared" si="4"/>
        <v>Stuttgart</v>
      </c>
      <c r="T18">
        <f t="shared" si="5"/>
        <v>1692</v>
      </c>
    </row>
    <row r="19" spans="1:22" x14ac:dyDescent="0.25">
      <c r="A19" t="str">
        <f t="shared" si="0"/>
        <v>SP1692-018</v>
      </c>
      <c r="D19" t="str">
        <f t="shared" si="1"/>
        <v>SP1692</v>
      </c>
      <c r="E19" s="9">
        <v>18</v>
      </c>
      <c r="H19" t="str">
        <f>_xlfn.IFNA(VLOOKUP(G19,Tabelle10[[SID]:[Zahn]],3,FALSE),"")</f>
        <v/>
      </c>
      <c r="I19" s="9" t="s">
        <v>1036</v>
      </c>
      <c r="L19" s="9" t="s">
        <v>540</v>
      </c>
      <c r="Q19" t="str">
        <f t="shared" si="2"/>
        <v>Speer, Daniel</v>
      </c>
      <c r="R19" t="str">
        <f t="shared" si="3"/>
        <v>Choral Gesang-Buch. Auff das Klavir oder Orgel…</v>
      </c>
      <c r="S19" t="str">
        <f t="shared" si="4"/>
        <v>Stuttgart</v>
      </c>
      <c r="T19">
        <f t="shared" si="5"/>
        <v>1692</v>
      </c>
    </row>
    <row r="20" spans="1:22" x14ac:dyDescent="0.25">
      <c r="A20" t="str">
        <f t="shared" si="0"/>
        <v>SP1692-019</v>
      </c>
      <c r="D20" t="str">
        <f t="shared" si="1"/>
        <v>SP1692</v>
      </c>
      <c r="E20" s="9">
        <v>19</v>
      </c>
      <c r="H20" t="str">
        <f>_xlfn.IFNA(VLOOKUP(G20,Tabelle10[[SID]:[Zahn]],3,FALSE),"")</f>
        <v/>
      </c>
      <c r="I20" s="9" t="s">
        <v>1037</v>
      </c>
      <c r="L20" s="9" t="s">
        <v>540</v>
      </c>
      <c r="Q20" t="str">
        <f t="shared" si="2"/>
        <v>Speer, Daniel</v>
      </c>
      <c r="R20" t="str">
        <f t="shared" si="3"/>
        <v>Choral Gesang-Buch. Auff das Klavir oder Orgel…</v>
      </c>
      <c r="S20" t="str">
        <f t="shared" si="4"/>
        <v>Stuttgart</v>
      </c>
      <c r="T20">
        <f t="shared" si="5"/>
        <v>1692</v>
      </c>
    </row>
    <row r="21" spans="1:22" x14ac:dyDescent="0.25">
      <c r="A21" t="str">
        <f t="shared" si="0"/>
        <v>SP1692-020</v>
      </c>
      <c r="D21" t="str">
        <f t="shared" si="1"/>
        <v>SP1692</v>
      </c>
      <c r="E21" s="9">
        <v>20</v>
      </c>
      <c r="H21" t="str">
        <f>_xlfn.IFNA(VLOOKUP(G21,Tabelle10[[SID]:[Zahn]],3,FALSE),"")</f>
        <v/>
      </c>
      <c r="I21" s="9" t="s">
        <v>1038</v>
      </c>
      <c r="L21" s="9" t="s">
        <v>540</v>
      </c>
      <c r="Q21" t="str">
        <f t="shared" si="2"/>
        <v>Speer, Daniel</v>
      </c>
      <c r="R21" t="str">
        <f t="shared" si="3"/>
        <v>Choral Gesang-Buch. Auff das Klavir oder Orgel…</v>
      </c>
      <c r="S21" t="str">
        <f t="shared" si="4"/>
        <v>Stuttgart</v>
      </c>
      <c r="T21">
        <f t="shared" si="5"/>
        <v>1692</v>
      </c>
    </row>
    <row r="22" spans="1:22" x14ac:dyDescent="0.25">
      <c r="A22" t="str">
        <f t="shared" si="0"/>
        <v>SP1692-021</v>
      </c>
      <c r="D22" t="str">
        <f t="shared" si="1"/>
        <v>SP1692</v>
      </c>
      <c r="E22" s="9">
        <v>21</v>
      </c>
      <c r="H22" t="str">
        <f>_xlfn.IFNA(VLOOKUP(G22,Tabelle10[[SID]:[Zahn]],3,FALSE),"")</f>
        <v/>
      </c>
      <c r="I22" s="9" t="s">
        <v>1039</v>
      </c>
      <c r="L22" s="9" t="s">
        <v>540</v>
      </c>
      <c r="Q22" t="str">
        <f t="shared" si="2"/>
        <v>Speer, Daniel</v>
      </c>
      <c r="R22" t="str">
        <f t="shared" si="3"/>
        <v>Choral Gesang-Buch. Auff das Klavir oder Orgel…</v>
      </c>
      <c r="S22" t="str">
        <f t="shared" si="4"/>
        <v>Stuttgart</v>
      </c>
      <c r="T22">
        <f t="shared" si="5"/>
        <v>1692</v>
      </c>
    </row>
    <row r="23" spans="1:22" x14ac:dyDescent="0.25">
      <c r="A23" t="str">
        <f t="shared" si="0"/>
        <v>SP1692-022</v>
      </c>
      <c r="D23" t="str">
        <f t="shared" si="1"/>
        <v>SP1692</v>
      </c>
      <c r="E23" s="9">
        <v>22</v>
      </c>
      <c r="H23" t="str">
        <f>_xlfn.IFNA(VLOOKUP(G23,Tabelle10[[SID]:[Zahn]],3,FALSE),"")</f>
        <v/>
      </c>
      <c r="I23" s="9" t="s">
        <v>1040</v>
      </c>
      <c r="L23" s="9" t="s">
        <v>540</v>
      </c>
      <c r="Q23" t="str">
        <f t="shared" si="2"/>
        <v>Speer, Daniel</v>
      </c>
      <c r="R23" t="str">
        <f t="shared" si="3"/>
        <v>Choral Gesang-Buch. Auff das Klavir oder Orgel…</v>
      </c>
      <c r="S23" t="str">
        <f t="shared" si="4"/>
        <v>Stuttgart</v>
      </c>
      <c r="T23">
        <f t="shared" si="5"/>
        <v>1692</v>
      </c>
    </row>
    <row r="24" spans="1:22" x14ac:dyDescent="0.25">
      <c r="A24" t="str">
        <f t="shared" si="0"/>
        <v>SP1692-023</v>
      </c>
      <c r="D24" t="str">
        <f t="shared" si="1"/>
        <v>SP1692</v>
      </c>
      <c r="E24" s="9">
        <v>23</v>
      </c>
      <c r="H24" t="str">
        <f>_xlfn.IFNA(VLOOKUP(G24,Tabelle10[[SID]:[Zahn]],3,FALSE),"")</f>
        <v/>
      </c>
      <c r="I24" s="9" t="s">
        <v>1041</v>
      </c>
      <c r="L24" s="9" t="s">
        <v>540</v>
      </c>
      <c r="Q24" t="str">
        <f t="shared" si="2"/>
        <v>Speer, Daniel</v>
      </c>
      <c r="R24" t="str">
        <f t="shared" si="3"/>
        <v>Choral Gesang-Buch. Auff das Klavir oder Orgel…</v>
      </c>
      <c r="S24" t="str">
        <f t="shared" si="4"/>
        <v>Stuttgart</v>
      </c>
      <c r="T24">
        <f t="shared" si="5"/>
        <v>1692</v>
      </c>
    </row>
    <row r="25" spans="1:22" x14ac:dyDescent="0.25">
      <c r="A25" t="str">
        <f t="shared" si="0"/>
        <v>SP1692-024</v>
      </c>
      <c r="D25" t="str">
        <f t="shared" si="1"/>
        <v>SP1692</v>
      </c>
      <c r="E25" s="9">
        <v>24</v>
      </c>
      <c r="H25" t="str">
        <f>_xlfn.IFNA(VLOOKUP(G25,Tabelle10[[SID]:[Zahn]],3,FALSE),"")</f>
        <v/>
      </c>
      <c r="I25" s="9" t="s">
        <v>1042</v>
      </c>
      <c r="L25" s="9" t="s">
        <v>540</v>
      </c>
      <c r="Q25" t="str">
        <f t="shared" si="2"/>
        <v>Speer, Daniel</v>
      </c>
      <c r="R25" t="str">
        <f t="shared" si="3"/>
        <v>Choral Gesang-Buch. Auff das Klavir oder Orgel…</v>
      </c>
      <c r="S25" t="str">
        <f t="shared" si="4"/>
        <v>Stuttgart</v>
      </c>
      <c r="T25">
        <f t="shared" si="5"/>
        <v>1692</v>
      </c>
    </row>
    <row r="26" spans="1:22" x14ac:dyDescent="0.25">
      <c r="A26" t="str">
        <f t="shared" si="0"/>
        <v>SP1692-025</v>
      </c>
      <c r="D26" t="str">
        <f t="shared" si="1"/>
        <v>SP1692</v>
      </c>
      <c r="E26" s="9">
        <v>25</v>
      </c>
      <c r="H26" t="str">
        <f>_xlfn.IFNA(VLOOKUP(G26,Tabelle10[[SID]:[Zahn]],3,FALSE),"")</f>
        <v/>
      </c>
      <c r="I26" s="9" t="s">
        <v>1043</v>
      </c>
      <c r="L26" s="9" t="s">
        <v>540</v>
      </c>
      <c r="Q26" t="str">
        <f t="shared" si="2"/>
        <v>Speer, Daniel</v>
      </c>
      <c r="R26" t="str">
        <f t="shared" si="3"/>
        <v>Choral Gesang-Buch. Auff das Klavir oder Orgel…</v>
      </c>
      <c r="S26" t="str">
        <f t="shared" si="4"/>
        <v>Stuttgart</v>
      </c>
      <c r="T26">
        <f t="shared" si="5"/>
        <v>1692</v>
      </c>
    </row>
    <row r="27" spans="1:22" x14ac:dyDescent="0.25">
      <c r="A27" t="str">
        <f t="shared" si="0"/>
        <v>SP1692-026</v>
      </c>
      <c r="D27" t="str">
        <f t="shared" si="1"/>
        <v>SP1692</v>
      </c>
      <c r="E27" s="9">
        <v>26</v>
      </c>
      <c r="H27" t="str">
        <f>_xlfn.IFNA(VLOOKUP(G27,Tabelle10[[SID]:[Zahn]],3,FALSE),"")</f>
        <v/>
      </c>
      <c r="I27" s="9" t="s">
        <v>1044</v>
      </c>
      <c r="L27" s="9" t="s">
        <v>540</v>
      </c>
      <c r="Q27" t="str">
        <f t="shared" si="2"/>
        <v>Speer, Daniel</v>
      </c>
      <c r="R27" t="str">
        <f t="shared" si="3"/>
        <v>Choral Gesang-Buch. Auff das Klavir oder Orgel…</v>
      </c>
      <c r="S27" t="str">
        <f t="shared" si="4"/>
        <v>Stuttgart</v>
      </c>
      <c r="T27">
        <f t="shared" si="5"/>
        <v>1692</v>
      </c>
      <c r="V27" s="9" t="s">
        <v>1045</v>
      </c>
    </row>
    <row r="28" spans="1:22" x14ac:dyDescent="0.25">
      <c r="A28" t="str">
        <f t="shared" si="0"/>
        <v>SP1692-027</v>
      </c>
      <c r="D28" t="str">
        <f t="shared" si="1"/>
        <v>SP1692</v>
      </c>
      <c r="E28" s="9">
        <v>27</v>
      </c>
      <c r="H28" t="str">
        <f>_xlfn.IFNA(VLOOKUP(G28,Tabelle10[[SID]:[Zahn]],3,FALSE),"")</f>
        <v/>
      </c>
      <c r="I28" s="9" t="s">
        <v>1046</v>
      </c>
      <c r="L28" s="9" t="s">
        <v>540</v>
      </c>
      <c r="Q28" t="str">
        <f t="shared" si="2"/>
        <v>Speer, Daniel</v>
      </c>
      <c r="R28" t="str">
        <f t="shared" si="3"/>
        <v>Choral Gesang-Buch. Auff das Klavir oder Orgel…</v>
      </c>
      <c r="S28" t="str">
        <f t="shared" si="4"/>
        <v>Stuttgart</v>
      </c>
      <c r="T28">
        <f t="shared" si="5"/>
        <v>1692</v>
      </c>
    </row>
    <row r="29" spans="1:22" x14ac:dyDescent="0.25">
      <c r="A29" t="str">
        <f t="shared" si="0"/>
        <v>SP1692-028</v>
      </c>
      <c r="D29" t="str">
        <f t="shared" si="1"/>
        <v>SP1692</v>
      </c>
      <c r="E29" s="9">
        <v>28</v>
      </c>
      <c r="H29" t="str">
        <f>_xlfn.IFNA(VLOOKUP(G29,Tabelle10[[SID]:[Zahn]],3,FALSE),"")</f>
        <v/>
      </c>
      <c r="I29" s="9" t="s">
        <v>1047</v>
      </c>
      <c r="L29" s="9" t="s">
        <v>540</v>
      </c>
      <c r="Q29" t="str">
        <f t="shared" si="2"/>
        <v>Speer, Daniel</v>
      </c>
      <c r="R29" t="str">
        <f t="shared" si="3"/>
        <v>Choral Gesang-Buch. Auff das Klavir oder Orgel…</v>
      </c>
      <c r="S29" t="str">
        <f t="shared" si="4"/>
        <v>Stuttgart</v>
      </c>
      <c r="T29">
        <f t="shared" si="5"/>
        <v>1692</v>
      </c>
    </row>
    <row r="30" spans="1:22" x14ac:dyDescent="0.25">
      <c r="A30" t="str">
        <f t="shared" si="0"/>
        <v>SP1692-029</v>
      </c>
      <c r="D30" t="str">
        <f t="shared" si="1"/>
        <v>SP1692</v>
      </c>
      <c r="E30" s="9">
        <v>29</v>
      </c>
      <c r="H30" t="str">
        <f>_xlfn.IFNA(VLOOKUP(G30,Tabelle10[[SID]:[Zahn]],3,FALSE),"")</f>
        <v/>
      </c>
      <c r="I30" s="9" t="s">
        <v>1048</v>
      </c>
      <c r="L30" s="9" t="s">
        <v>540</v>
      </c>
      <c r="Q30" t="str">
        <f t="shared" si="2"/>
        <v>Speer, Daniel</v>
      </c>
      <c r="R30" t="str">
        <f t="shared" si="3"/>
        <v>Choral Gesang-Buch. Auff das Klavir oder Orgel…</v>
      </c>
      <c r="S30" t="str">
        <f t="shared" si="4"/>
        <v>Stuttgart</v>
      </c>
      <c r="T30">
        <f t="shared" si="5"/>
        <v>1692</v>
      </c>
    </row>
    <row r="31" spans="1:22" x14ac:dyDescent="0.25">
      <c r="A31" t="str">
        <f t="shared" si="0"/>
        <v>SP1692-030</v>
      </c>
      <c r="D31" t="str">
        <f t="shared" si="1"/>
        <v>SP1692</v>
      </c>
      <c r="E31" s="9">
        <v>30</v>
      </c>
      <c r="H31" t="str">
        <f>_xlfn.IFNA(VLOOKUP(G31,Tabelle10[[SID]:[Zahn]],3,FALSE),"")</f>
        <v/>
      </c>
      <c r="I31" s="9" t="s">
        <v>1049</v>
      </c>
      <c r="L31" s="9" t="s">
        <v>540</v>
      </c>
      <c r="Q31" t="str">
        <f t="shared" si="2"/>
        <v>Speer, Daniel</v>
      </c>
      <c r="R31" t="str">
        <f t="shared" si="3"/>
        <v>Choral Gesang-Buch. Auff das Klavir oder Orgel…</v>
      </c>
      <c r="S31" t="str">
        <f t="shared" si="4"/>
        <v>Stuttgart</v>
      </c>
      <c r="T31">
        <f t="shared" si="5"/>
        <v>1692</v>
      </c>
    </row>
    <row r="32" spans="1:22" x14ac:dyDescent="0.25">
      <c r="A32" t="str">
        <f t="shared" si="0"/>
        <v>SP1692-031</v>
      </c>
      <c r="D32" t="str">
        <f t="shared" si="1"/>
        <v>SP1692</v>
      </c>
      <c r="E32" s="9">
        <v>31</v>
      </c>
      <c r="H32" t="str">
        <f>_xlfn.IFNA(VLOOKUP(G32,Tabelle10[[SID]:[Zahn]],3,FALSE),"")</f>
        <v/>
      </c>
      <c r="I32" s="9" t="s">
        <v>1050</v>
      </c>
      <c r="L32" s="9" t="s">
        <v>540</v>
      </c>
      <c r="Q32" t="str">
        <f t="shared" si="2"/>
        <v>Speer, Daniel</v>
      </c>
      <c r="R32" t="str">
        <f t="shared" si="3"/>
        <v>Choral Gesang-Buch. Auff das Klavir oder Orgel…</v>
      </c>
      <c r="S32" t="str">
        <f t="shared" si="4"/>
        <v>Stuttgart</v>
      </c>
      <c r="T32">
        <f t="shared" si="5"/>
        <v>1692</v>
      </c>
    </row>
    <row r="33" spans="1:20" x14ac:dyDescent="0.25">
      <c r="A33" t="str">
        <f t="shared" si="0"/>
        <v>SP1692-032</v>
      </c>
      <c r="D33" t="str">
        <f t="shared" si="1"/>
        <v>SP1692</v>
      </c>
      <c r="E33" s="9">
        <v>32</v>
      </c>
      <c r="H33" t="str">
        <f>_xlfn.IFNA(VLOOKUP(G33,Tabelle10[[SID]:[Zahn]],3,FALSE),"")</f>
        <v/>
      </c>
      <c r="I33" s="9" t="s">
        <v>1051</v>
      </c>
      <c r="L33" s="9" t="s">
        <v>540</v>
      </c>
      <c r="Q33" t="str">
        <f t="shared" si="2"/>
        <v>Speer, Daniel</v>
      </c>
      <c r="R33" t="str">
        <f t="shared" si="3"/>
        <v>Choral Gesang-Buch. Auff das Klavir oder Orgel…</v>
      </c>
      <c r="S33" t="str">
        <f t="shared" si="4"/>
        <v>Stuttgart</v>
      </c>
      <c r="T33">
        <f t="shared" si="5"/>
        <v>1692</v>
      </c>
    </row>
    <row r="34" spans="1:20" x14ac:dyDescent="0.25">
      <c r="A34" t="str">
        <f t="shared" si="0"/>
        <v>SP1692-033</v>
      </c>
      <c r="D34" t="str">
        <f t="shared" si="1"/>
        <v>SP1692</v>
      </c>
      <c r="E34" s="9">
        <v>33</v>
      </c>
      <c r="H34" t="str">
        <f>_xlfn.IFNA(VLOOKUP(G34,Tabelle10[[SID]:[Zahn]],3,FALSE),"")</f>
        <v/>
      </c>
      <c r="I34" s="9" t="s">
        <v>1052</v>
      </c>
      <c r="L34" s="9" t="s">
        <v>540</v>
      </c>
      <c r="Q34" t="str">
        <f t="shared" si="2"/>
        <v>Speer, Daniel</v>
      </c>
      <c r="R34" t="str">
        <f t="shared" si="3"/>
        <v>Choral Gesang-Buch. Auff das Klavir oder Orgel…</v>
      </c>
      <c r="S34" t="str">
        <f t="shared" si="4"/>
        <v>Stuttgart</v>
      </c>
      <c r="T34">
        <f t="shared" si="5"/>
        <v>1692</v>
      </c>
    </row>
    <row r="35" spans="1:20" x14ac:dyDescent="0.25">
      <c r="A35" t="str">
        <f t="shared" si="0"/>
        <v>SP1692-034</v>
      </c>
      <c r="D35" t="str">
        <f t="shared" si="1"/>
        <v>SP1692</v>
      </c>
      <c r="E35" s="9">
        <v>34</v>
      </c>
      <c r="H35" t="str">
        <f>_xlfn.IFNA(VLOOKUP(G35,Tabelle10[[SID]:[Zahn]],3,FALSE),"")</f>
        <v/>
      </c>
      <c r="I35" s="9" t="s">
        <v>1053</v>
      </c>
      <c r="L35" s="9" t="s">
        <v>540</v>
      </c>
      <c r="Q35" t="str">
        <f t="shared" si="2"/>
        <v>Speer, Daniel</v>
      </c>
      <c r="R35" t="str">
        <f t="shared" si="3"/>
        <v>Choral Gesang-Buch. Auff das Klavir oder Orgel…</v>
      </c>
      <c r="S35" t="str">
        <f t="shared" si="4"/>
        <v>Stuttgart</v>
      </c>
      <c r="T35">
        <f t="shared" si="5"/>
        <v>1692</v>
      </c>
    </row>
    <row r="36" spans="1:20" x14ac:dyDescent="0.25">
      <c r="A36" t="str">
        <f t="shared" si="0"/>
        <v>SP1692-035</v>
      </c>
      <c r="D36" t="str">
        <f t="shared" si="1"/>
        <v>SP1692</v>
      </c>
      <c r="E36" s="9">
        <v>35</v>
      </c>
      <c r="H36" t="str">
        <f>_xlfn.IFNA(VLOOKUP(G36,Tabelle10[[SID]:[Zahn]],3,FALSE),"")</f>
        <v/>
      </c>
      <c r="I36" s="9" t="s">
        <v>1054</v>
      </c>
      <c r="L36" s="9" t="s">
        <v>540</v>
      </c>
      <c r="Q36" t="str">
        <f t="shared" si="2"/>
        <v>Speer, Daniel</v>
      </c>
      <c r="R36" t="str">
        <f t="shared" si="3"/>
        <v>Choral Gesang-Buch. Auff das Klavir oder Orgel…</v>
      </c>
      <c r="S36" t="str">
        <f t="shared" si="4"/>
        <v>Stuttgart</v>
      </c>
      <c r="T36">
        <f t="shared" si="5"/>
        <v>1692</v>
      </c>
    </row>
    <row r="37" spans="1:20" x14ac:dyDescent="0.25">
      <c r="A37" t="str">
        <f t="shared" si="0"/>
        <v>SP1692-036</v>
      </c>
      <c r="D37" t="str">
        <f t="shared" si="1"/>
        <v>SP1692</v>
      </c>
      <c r="E37" s="9">
        <v>36</v>
      </c>
      <c r="H37" t="str">
        <f>_xlfn.IFNA(VLOOKUP(G37,Tabelle10[[SID]:[Zahn]],3,FALSE),"")</f>
        <v/>
      </c>
      <c r="I37" s="9" t="s">
        <v>1055</v>
      </c>
      <c r="L37" s="9" t="s">
        <v>540</v>
      </c>
      <c r="Q37" t="str">
        <f t="shared" si="2"/>
        <v>Speer, Daniel</v>
      </c>
      <c r="R37" t="str">
        <f t="shared" si="3"/>
        <v>Choral Gesang-Buch. Auff das Klavir oder Orgel…</v>
      </c>
      <c r="S37" t="str">
        <f t="shared" si="4"/>
        <v>Stuttgart</v>
      </c>
      <c r="T37">
        <f t="shared" si="5"/>
        <v>1692</v>
      </c>
    </row>
    <row r="38" spans="1:20" x14ac:dyDescent="0.25">
      <c r="A38" t="str">
        <f t="shared" si="0"/>
        <v>SP1692-037</v>
      </c>
      <c r="D38" t="str">
        <f t="shared" si="1"/>
        <v>SP1692</v>
      </c>
      <c r="E38" s="9">
        <v>37</v>
      </c>
      <c r="H38" t="str">
        <f>_xlfn.IFNA(VLOOKUP(G38,Tabelle10[[SID]:[Zahn]],3,FALSE),"")</f>
        <v/>
      </c>
      <c r="I38" s="9" t="s">
        <v>1056</v>
      </c>
      <c r="L38" s="9" t="s">
        <v>540</v>
      </c>
      <c r="Q38" t="str">
        <f t="shared" si="2"/>
        <v>Speer, Daniel</v>
      </c>
      <c r="R38" t="str">
        <f t="shared" si="3"/>
        <v>Choral Gesang-Buch. Auff das Klavir oder Orgel…</v>
      </c>
      <c r="S38" t="str">
        <f t="shared" si="4"/>
        <v>Stuttgart</v>
      </c>
      <c r="T38">
        <f t="shared" si="5"/>
        <v>1692</v>
      </c>
    </row>
    <row r="39" spans="1:20" x14ac:dyDescent="0.25">
      <c r="A39" t="str">
        <f t="shared" si="0"/>
        <v>SP1692-038</v>
      </c>
      <c r="D39" t="str">
        <f t="shared" si="1"/>
        <v>SP1692</v>
      </c>
      <c r="E39" s="9">
        <v>38</v>
      </c>
      <c r="H39" t="str">
        <f>_xlfn.IFNA(VLOOKUP(G39,Tabelle10[[SID]:[Zahn]],3,FALSE),"")</f>
        <v/>
      </c>
      <c r="I39" s="9" t="s">
        <v>365</v>
      </c>
      <c r="L39" s="9" t="s">
        <v>540</v>
      </c>
      <c r="Q39" t="str">
        <f t="shared" si="2"/>
        <v>Speer, Daniel</v>
      </c>
      <c r="R39" t="str">
        <f t="shared" si="3"/>
        <v>Choral Gesang-Buch. Auff das Klavir oder Orgel…</v>
      </c>
      <c r="S39" t="str">
        <f t="shared" si="4"/>
        <v>Stuttgart</v>
      </c>
      <c r="T39">
        <f t="shared" si="5"/>
        <v>1692</v>
      </c>
    </row>
    <row r="40" spans="1:20" x14ac:dyDescent="0.25">
      <c r="A40" t="str">
        <f t="shared" si="0"/>
        <v>SP1692-039</v>
      </c>
      <c r="D40" t="str">
        <f t="shared" si="1"/>
        <v>SP1692</v>
      </c>
      <c r="E40" s="9">
        <v>39</v>
      </c>
      <c r="H40" t="str">
        <f>_xlfn.IFNA(VLOOKUP(G40,Tabelle10[[SID]:[Zahn]],3,FALSE),"")</f>
        <v/>
      </c>
      <c r="I40" s="9" t="s">
        <v>1057</v>
      </c>
      <c r="L40" s="9" t="s">
        <v>540</v>
      </c>
      <c r="Q40" t="str">
        <f t="shared" si="2"/>
        <v>Speer, Daniel</v>
      </c>
      <c r="R40" t="str">
        <f t="shared" si="3"/>
        <v>Choral Gesang-Buch. Auff das Klavir oder Orgel…</v>
      </c>
      <c r="S40" t="str">
        <f t="shared" si="4"/>
        <v>Stuttgart</v>
      </c>
      <c r="T40">
        <f t="shared" si="5"/>
        <v>1692</v>
      </c>
    </row>
    <row r="41" spans="1:20" x14ac:dyDescent="0.25">
      <c r="A41" t="str">
        <f t="shared" si="0"/>
        <v>SP1692-040</v>
      </c>
      <c r="D41" t="str">
        <f t="shared" si="1"/>
        <v>SP1692</v>
      </c>
      <c r="E41" s="9">
        <v>40</v>
      </c>
      <c r="H41" t="str">
        <f>_xlfn.IFNA(VLOOKUP(G41,Tabelle10[[SID]:[Zahn]],3,FALSE),"")</f>
        <v/>
      </c>
      <c r="I41" s="9" t="s">
        <v>1058</v>
      </c>
      <c r="L41" s="9" t="s">
        <v>540</v>
      </c>
      <c r="Q41" t="str">
        <f t="shared" si="2"/>
        <v>Speer, Daniel</v>
      </c>
      <c r="R41" t="str">
        <f t="shared" si="3"/>
        <v>Choral Gesang-Buch. Auff das Klavir oder Orgel…</v>
      </c>
      <c r="S41" t="str">
        <f t="shared" si="4"/>
        <v>Stuttgart</v>
      </c>
      <c r="T41">
        <f t="shared" si="5"/>
        <v>1692</v>
      </c>
    </row>
    <row r="42" spans="1:20" x14ac:dyDescent="0.25">
      <c r="A42" t="str">
        <f t="shared" si="0"/>
        <v>SP1692-041</v>
      </c>
      <c r="D42" t="str">
        <f t="shared" si="1"/>
        <v>SP1692</v>
      </c>
      <c r="E42" s="9">
        <v>41</v>
      </c>
      <c r="H42" t="str">
        <f>_xlfn.IFNA(VLOOKUP(G42,Tabelle10[[SID]:[Zahn]],3,FALSE),"")</f>
        <v/>
      </c>
      <c r="I42" s="9" t="s">
        <v>1059</v>
      </c>
      <c r="L42" s="9" t="s">
        <v>540</v>
      </c>
      <c r="Q42" t="str">
        <f t="shared" si="2"/>
        <v>Speer, Daniel</v>
      </c>
      <c r="R42" t="str">
        <f t="shared" si="3"/>
        <v>Choral Gesang-Buch. Auff das Klavir oder Orgel…</v>
      </c>
      <c r="S42" t="str">
        <f t="shared" si="4"/>
        <v>Stuttgart</v>
      </c>
      <c r="T42">
        <f t="shared" si="5"/>
        <v>1692</v>
      </c>
    </row>
    <row r="43" spans="1:20" x14ac:dyDescent="0.25">
      <c r="A43" t="str">
        <f t="shared" si="0"/>
        <v>SP1692-042</v>
      </c>
      <c r="D43" t="str">
        <f t="shared" si="1"/>
        <v>SP1692</v>
      </c>
      <c r="E43" s="9">
        <v>42</v>
      </c>
      <c r="H43" t="str">
        <f>_xlfn.IFNA(VLOOKUP(G43,Tabelle10[[SID]:[Zahn]],3,FALSE),"")</f>
        <v/>
      </c>
      <c r="I43" s="9" t="s">
        <v>1060</v>
      </c>
      <c r="L43" s="9" t="s">
        <v>540</v>
      </c>
      <c r="Q43" t="str">
        <f t="shared" si="2"/>
        <v>Speer, Daniel</v>
      </c>
      <c r="R43" t="str">
        <f t="shared" si="3"/>
        <v>Choral Gesang-Buch. Auff das Klavir oder Orgel…</v>
      </c>
      <c r="S43" t="str">
        <f t="shared" si="4"/>
        <v>Stuttgart</v>
      </c>
      <c r="T43">
        <f t="shared" si="5"/>
        <v>1692</v>
      </c>
    </row>
    <row r="44" spans="1:20" x14ac:dyDescent="0.25">
      <c r="A44" t="str">
        <f t="shared" si="0"/>
        <v>SP1692-043</v>
      </c>
      <c r="D44" t="str">
        <f t="shared" si="1"/>
        <v>SP1692</v>
      </c>
      <c r="E44" s="9">
        <v>43</v>
      </c>
      <c r="H44" t="str">
        <f>_xlfn.IFNA(VLOOKUP(G44,Tabelle10[[SID]:[Zahn]],3,FALSE),"")</f>
        <v/>
      </c>
      <c r="I44" s="9" t="s">
        <v>1061</v>
      </c>
      <c r="L44" s="9" t="s">
        <v>540</v>
      </c>
      <c r="Q44" t="str">
        <f t="shared" si="2"/>
        <v>Speer, Daniel</v>
      </c>
      <c r="R44" t="str">
        <f t="shared" si="3"/>
        <v>Choral Gesang-Buch. Auff das Klavir oder Orgel…</v>
      </c>
      <c r="S44" t="str">
        <f t="shared" si="4"/>
        <v>Stuttgart</v>
      </c>
      <c r="T44">
        <f t="shared" si="5"/>
        <v>1692</v>
      </c>
    </row>
    <row r="45" spans="1:20" x14ac:dyDescent="0.25">
      <c r="A45" t="str">
        <f t="shared" si="0"/>
        <v>SP1692-044</v>
      </c>
      <c r="D45" t="str">
        <f t="shared" si="1"/>
        <v>SP1692</v>
      </c>
      <c r="E45" s="9">
        <v>44</v>
      </c>
      <c r="H45" t="str">
        <f>_xlfn.IFNA(VLOOKUP(G45,Tabelle10[[SID]:[Zahn]],3,FALSE),"")</f>
        <v/>
      </c>
      <c r="I45" s="9" t="s">
        <v>1062</v>
      </c>
      <c r="L45" s="9" t="s">
        <v>540</v>
      </c>
      <c r="Q45" t="str">
        <f t="shared" si="2"/>
        <v>Speer, Daniel</v>
      </c>
      <c r="R45" t="str">
        <f t="shared" si="3"/>
        <v>Choral Gesang-Buch. Auff das Klavir oder Orgel…</v>
      </c>
      <c r="S45" t="str">
        <f t="shared" si="4"/>
        <v>Stuttgart</v>
      </c>
      <c r="T45">
        <f t="shared" si="5"/>
        <v>1692</v>
      </c>
    </row>
    <row r="46" spans="1:20" x14ac:dyDescent="0.25">
      <c r="A46" t="str">
        <f t="shared" si="0"/>
        <v>SP1692-045</v>
      </c>
      <c r="D46" t="str">
        <f t="shared" si="1"/>
        <v>SP1692</v>
      </c>
      <c r="E46" s="9">
        <v>45</v>
      </c>
      <c r="H46" t="str">
        <f>_xlfn.IFNA(VLOOKUP(G46,Tabelle10[[SID]:[Zahn]],3,FALSE),"")</f>
        <v/>
      </c>
      <c r="I46" s="9" t="s">
        <v>1063</v>
      </c>
      <c r="L46" s="9" t="s">
        <v>540</v>
      </c>
      <c r="Q46" t="str">
        <f t="shared" si="2"/>
        <v>Speer, Daniel</v>
      </c>
      <c r="R46" t="str">
        <f t="shared" si="3"/>
        <v>Choral Gesang-Buch. Auff das Klavir oder Orgel…</v>
      </c>
      <c r="S46" t="str">
        <f t="shared" si="4"/>
        <v>Stuttgart</v>
      </c>
      <c r="T46">
        <f t="shared" si="5"/>
        <v>1692</v>
      </c>
    </row>
    <row r="47" spans="1:20" x14ac:dyDescent="0.25">
      <c r="A47" t="str">
        <f t="shared" si="0"/>
        <v>SP1692-046</v>
      </c>
      <c r="D47" t="str">
        <f t="shared" si="1"/>
        <v>SP1692</v>
      </c>
      <c r="E47" s="9">
        <v>46</v>
      </c>
      <c r="H47" t="str">
        <f>_xlfn.IFNA(VLOOKUP(G47,Tabelle10[[SID]:[Zahn]],3,FALSE),"")</f>
        <v/>
      </c>
      <c r="I47" s="9" t="s">
        <v>1064</v>
      </c>
      <c r="L47" s="9" t="s">
        <v>540</v>
      </c>
      <c r="Q47" t="str">
        <f t="shared" si="2"/>
        <v>Speer, Daniel</v>
      </c>
      <c r="R47" t="str">
        <f t="shared" si="3"/>
        <v>Choral Gesang-Buch. Auff das Klavir oder Orgel…</v>
      </c>
      <c r="S47" t="str">
        <f t="shared" si="4"/>
        <v>Stuttgart</v>
      </c>
      <c r="T47">
        <f t="shared" si="5"/>
        <v>1692</v>
      </c>
    </row>
    <row r="48" spans="1:20" x14ac:dyDescent="0.25">
      <c r="A48" t="str">
        <f t="shared" si="0"/>
        <v>SP1692-047</v>
      </c>
      <c r="D48" t="str">
        <f t="shared" si="1"/>
        <v>SP1692</v>
      </c>
      <c r="E48" s="9">
        <v>47</v>
      </c>
      <c r="H48" t="str">
        <f>_xlfn.IFNA(VLOOKUP(G48,Tabelle10[[SID]:[Zahn]],3,FALSE),"")</f>
        <v/>
      </c>
      <c r="I48" s="9" t="s">
        <v>1065</v>
      </c>
      <c r="L48" s="9" t="s">
        <v>540</v>
      </c>
      <c r="Q48" t="str">
        <f t="shared" si="2"/>
        <v>Speer, Daniel</v>
      </c>
      <c r="R48" t="str">
        <f t="shared" si="3"/>
        <v>Choral Gesang-Buch. Auff das Klavir oder Orgel…</v>
      </c>
      <c r="S48" t="str">
        <f t="shared" si="4"/>
        <v>Stuttgart</v>
      </c>
      <c r="T48">
        <f t="shared" si="5"/>
        <v>1692</v>
      </c>
    </row>
    <row r="49" spans="1:22" x14ac:dyDescent="0.25">
      <c r="A49" t="str">
        <f t="shared" si="0"/>
        <v>SP1692-048</v>
      </c>
      <c r="D49" t="str">
        <f t="shared" si="1"/>
        <v>SP1692</v>
      </c>
      <c r="E49" s="9">
        <v>48</v>
      </c>
      <c r="H49" t="str">
        <f>_xlfn.IFNA(VLOOKUP(G49,Tabelle10[[SID]:[Zahn]],3,FALSE),"")</f>
        <v/>
      </c>
      <c r="I49" s="9" t="s">
        <v>1066</v>
      </c>
      <c r="L49" s="9" t="s">
        <v>540</v>
      </c>
      <c r="Q49" t="str">
        <f t="shared" si="2"/>
        <v>Speer, Daniel</v>
      </c>
      <c r="R49" t="str">
        <f t="shared" si="3"/>
        <v>Choral Gesang-Buch. Auff das Klavir oder Orgel…</v>
      </c>
      <c r="S49" t="str">
        <f t="shared" si="4"/>
        <v>Stuttgart</v>
      </c>
      <c r="T49">
        <f t="shared" si="5"/>
        <v>1692</v>
      </c>
    </row>
    <row r="50" spans="1:22" x14ac:dyDescent="0.25">
      <c r="A50" t="str">
        <f t="shared" si="0"/>
        <v>SP1692-049</v>
      </c>
      <c r="D50" t="str">
        <f t="shared" si="1"/>
        <v>SP1692</v>
      </c>
      <c r="E50" s="9">
        <v>49</v>
      </c>
      <c r="H50" t="str">
        <f>_xlfn.IFNA(VLOOKUP(G50,Tabelle10[[SID]:[Zahn]],3,FALSE),"")</f>
        <v/>
      </c>
      <c r="I50" s="9" t="s">
        <v>1067</v>
      </c>
      <c r="L50" s="9" t="s">
        <v>540</v>
      </c>
      <c r="Q50" t="str">
        <f t="shared" si="2"/>
        <v>Speer, Daniel</v>
      </c>
      <c r="R50" t="str">
        <f t="shared" si="3"/>
        <v>Choral Gesang-Buch. Auff das Klavir oder Orgel…</v>
      </c>
      <c r="S50" t="str">
        <f t="shared" si="4"/>
        <v>Stuttgart</v>
      </c>
      <c r="T50">
        <f t="shared" si="5"/>
        <v>1692</v>
      </c>
    </row>
    <row r="51" spans="1:22" x14ac:dyDescent="0.25">
      <c r="A51" t="str">
        <f t="shared" si="0"/>
        <v>SP1692-050</v>
      </c>
      <c r="D51" t="str">
        <f t="shared" si="1"/>
        <v>SP1692</v>
      </c>
      <c r="E51" s="9">
        <v>50</v>
      </c>
      <c r="H51" t="str">
        <f>_xlfn.IFNA(VLOOKUP(G51,Tabelle10[[SID]:[Zahn]],3,FALSE),"")</f>
        <v/>
      </c>
      <c r="I51" s="9" t="s">
        <v>1068</v>
      </c>
      <c r="L51" s="9" t="s">
        <v>540</v>
      </c>
      <c r="Q51" t="str">
        <f t="shared" si="2"/>
        <v>Speer, Daniel</v>
      </c>
      <c r="R51" t="str">
        <f t="shared" si="3"/>
        <v>Choral Gesang-Buch. Auff das Klavir oder Orgel…</v>
      </c>
      <c r="S51" t="str">
        <f t="shared" si="4"/>
        <v>Stuttgart</v>
      </c>
      <c r="T51">
        <f t="shared" si="5"/>
        <v>1692</v>
      </c>
    </row>
    <row r="52" spans="1:22" x14ac:dyDescent="0.25">
      <c r="A52" t="str">
        <f t="shared" si="0"/>
        <v>SP1692-051</v>
      </c>
      <c r="D52" t="str">
        <f t="shared" si="1"/>
        <v>SP1692</v>
      </c>
      <c r="E52" s="9">
        <v>51</v>
      </c>
      <c r="H52" t="str">
        <f>_xlfn.IFNA(VLOOKUP(G52,Tabelle10[[SID]:[Zahn]],3,FALSE),"")</f>
        <v/>
      </c>
      <c r="I52" s="9" t="s">
        <v>1069</v>
      </c>
      <c r="L52" s="9" t="s">
        <v>540</v>
      </c>
      <c r="Q52" t="str">
        <f t="shared" si="2"/>
        <v>Speer, Daniel</v>
      </c>
      <c r="R52" t="str">
        <f t="shared" si="3"/>
        <v>Choral Gesang-Buch. Auff das Klavir oder Orgel…</v>
      </c>
      <c r="S52" t="str">
        <f t="shared" si="4"/>
        <v>Stuttgart</v>
      </c>
      <c r="T52">
        <f t="shared" si="5"/>
        <v>1692</v>
      </c>
    </row>
    <row r="53" spans="1:22" x14ac:dyDescent="0.25">
      <c r="A53" t="str">
        <f t="shared" si="0"/>
        <v>SP1692-052</v>
      </c>
      <c r="D53" t="str">
        <f t="shared" si="1"/>
        <v>SP1692</v>
      </c>
      <c r="E53" s="9">
        <v>52</v>
      </c>
      <c r="H53" t="str">
        <f>_xlfn.IFNA(VLOOKUP(G53,Tabelle10[[SID]:[Zahn]],3,FALSE),"")</f>
        <v/>
      </c>
      <c r="I53" s="9" t="s">
        <v>1070</v>
      </c>
      <c r="L53" s="9" t="s">
        <v>540</v>
      </c>
      <c r="Q53" t="str">
        <f t="shared" si="2"/>
        <v>Speer, Daniel</v>
      </c>
      <c r="R53" t="str">
        <f t="shared" si="3"/>
        <v>Choral Gesang-Buch. Auff das Klavir oder Orgel…</v>
      </c>
      <c r="S53" t="str">
        <f t="shared" si="4"/>
        <v>Stuttgart</v>
      </c>
      <c r="T53">
        <f t="shared" si="5"/>
        <v>1692</v>
      </c>
    </row>
    <row r="54" spans="1:22" x14ac:dyDescent="0.25">
      <c r="A54" t="str">
        <f t="shared" si="0"/>
        <v>SP1692-053</v>
      </c>
      <c r="D54" t="str">
        <f t="shared" si="1"/>
        <v>SP1692</v>
      </c>
      <c r="E54" s="9">
        <v>53</v>
      </c>
      <c r="H54" t="str">
        <f>_xlfn.IFNA(VLOOKUP(G54,Tabelle10[[SID]:[Zahn]],3,FALSE),"")</f>
        <v/>
      </c>
      <c r="I54" s="9" t="s">
        <v>1071</v>
      </c>
      <c r="L54" s="9" t="s">
        <v>540</v>
      </c>
      <c r="Q54" t="str">
        <f t="shared" si="2"/>
        <v>Speer, Daniel</v>
      </c>
      <c r="R54" t="str">
        <f t="shared" si="3"/>
        <v>Choral Gesang-Buch. Auff das Klavir oder Orgel…</v>
      </c>
      <c r="S54" t="str">
        <f t="shared" si="4"/>
        <v>Stuttgart</v>
      </c>
      <c r="T54">
        <f t="shared" si="5"/>
        <v>1692</v>
      </c>
      <c r="V54" s="9" t="s">
        <v>1072</v>
      </c>
    </row>
    <row r="55" spans="1:22" x14ac:dyDescent="0.25">
      <c r="A55" t="str">
        <f t="shared" si="0"/>
        <v>SP1692-054</v>
      </c>
      <c r="D55" t="str">
        <f t="shared" si="1"/>
        <v>SP1692</v>
      </c>
      <c r="E55" s="9">
        <v>54</v>
      </c>
      <c r="H55" t="str">
        <f>_xlfn.IFNA(VLOOKUP(G55,Tabelle10[[SID]:[Zahn]],3,FALSE),"")</f>
        <v/>
      </c>
      <c r="I55" s="9" t="s">
        <v>1046</v>
      </c>
      <c r="L55" s="9" t="s">
        <v>540</v>
      </c>
      <c r="Q55" t="str">
        <f t="shared" si="2"/>
        <v>Speer, Daniel</v>
      </c>
      <c r="R55" t="str">
        <f t="shared" si="3"/>
        <v>Choral Gesang-Buch. Auff das Klavir oder Orgel…</v>
      </c>
      <c r="S55" t="str">
        <f t="shared" si="4"/>
        <v>Stuttgart</v>
      </c>
      <c r="T55">
        <f t="shared" si="5"/>
        <v>1692</v>
      </c>
    </row>
    <row r="56" spans="1:22" x14ac:dyDescent="0.25">
      <c r="A56" t="str">
        <f t="shared" si="0"/>
        <v>SP1692-055</v>
      </c>
      <c r="D56" t="str">
        <f t="shared" si="1"/>
        <v>SP1692</v>
      </c>
      <c r="E56" s="9">
        <v>55</v>
      </c>
      <c r="H56" t="str">
        <f>_xlfn.IFNA(VLOOKUP(G56,Tabelle10[[SID]:[Zahn]],3,FALSE),"")</f>
        <v/>
      </c>
      <c r="I56" s="9" t="s">
        <v>1073</v>
      </c>
      <c r="L56" s="9" t="s">
        <v>540</v>
      </c>
      <c r="Q56" t="str">
        <f t="shared" si="2"/>
        <v>Speer, Daniel</v>
      </c>
      <c r="R56" t="str">
        <f t="shared" si="3"/>
        <v>Choral Gesang-Buch. Auff das Klavir oder Orgel…</v>
      </c>
      <c r="S56" t="str">
        <f t="shared" si="4"/>
        <v>Stuttgart</v>
      </c>
      <c r="T56">
        <f t="shared" si="5"/>
        <v>1692</v>
      </c>
    </row>
    <row r="57" spans="1:22" x14ac:dyDescent="0.25">
      <c r="A57" t="str">
        <f t="shared" si="0"/>
        <v>SP1692-056</v>
      </c>
      <c r="D57" t="str">
        <f t="shared" si="1"/>
        <v>SP1692</v>
      </c>
      <c r="E57" s="9">
        <v>56</v>
      </c>
      <c r="H57" t="str">
        <f>_xlfn.IFNA(VLOOKUP(G57,Tabelle10[[SID]:[Zahn]],3,FALSE),"")</f>
        <v/>
      </c>
      <c r="I57" s="9" t="s">
        <v>1074</v>
      </c>
      <c r="L57" s="9" t="s">
        <v>540</v>
      </c>
      <c r="Q57" t="str">
        <f t="shared" si="2"/>
        <v>Speer, Daniel</v>
      </c>
      <c r="R57" t="str">
        <f t="shared" si="3"/>
        <v>Choral Gesang-Buch. Auff das Klavir oder Orgel…</v>
      </c>
      <c r="S57" t="str">
        <f t="shared" si="4"/>
        <v>Stuttgart</v>
      </c>
      <c r="T57">
        <f t="shared" si="5"/>
        <v>1692</v>
      </c>
    </row>
    <row r="58" spans="1:22" x14ac:dyDescent="0.25">
      <c r="A58" t="str">
        <f t="shared" si="0"/>
        <v>SP1692-057</v>
      </c>
      <c r="D58" t="str">
        <f t="shared" si="1"/>
        <v>SP1692</v>
      </c>
      <c r="E58" s="9">
        <v>57</v>
      </c>
      <c r="H58" t="str">
        <f>_xlfn.IFNA(VLOOKUP(G58,Tabelle10[[SID]:[Zahn]],3,FALSE),"")</f>
        <v/>
      </c>
      <c r="I58" s="9" t="s">
        <v>1075</v>
      </c>
      <c r="L58" s="9" t="s">
        <v>540</v>
      </c>
      <c r="Q58" t="str">
        <f t="shared" si="2"/>
        <v>Speer, Daniel</v>
      </c>
      <c r="R58" t="str">
        <f t="shared" si="3"/>
        <v>Choral Gesang-Buch. Auff das Klavir oder Orgel…</v>
      </c>
      <c r="S58" t="str">
        <f t="shared" si="4"/>
        <v>Stuttgart</v>
      </c>
      <c r="T58">
        <f t="shared" si="5"/>
        <v>1692</v>
      </c>
    </row>
    <row r="59" spans="1:22" x14ac:dyDescent="0.25">
      <c r="A59" t="str">
        <f t="shared" si="0"/>
        <v>SP1692-058</v>
      </c>
      <c r="D59" t="str">
        <f t="shared" si="1"/>
        <v>SP1692</v>
      </c>
      <c r="E59" s="9">
        <v>58</v>
      </c>
      <c r="H59" t="str">
        <f>_xlfn.IFNA(VLOOKUP(G59,Tabelle10[[SID]:[Zahn]],3,FALSE),"")</f>
        <v/>
      </c>
      <c r="I59" s="9" t="s">
        <v>1076</v>
      </c>
      <c r="L59" s="9" t="s">
        <v>540</v>
      </c>
      <c r="Q59" t="str">
        <f t="shared" si="2"/>
        <v>Speer, Daniel</v>
      </c>
      <c r="R59" t="str">
        <f t="shared" si="3"/>
        <v>Choral Gesang-Buch. Auff das Klavir oder Orgel…</v>
      </c>
      <c r="S59" t="str">
        <f t="shared" si="4"/>
        <v>Stuttgart</v>
      </c>
      <c r="T59">
        <f t="shared" si="5"/>
        <v>1692</v>
      </c>
    </row>
    <row r="60" spans="1:22" x14ac:dyDescent="0.25">
      <c r="A60" t="str">
        <f t="shared" si="0"/>
        <v>SP1692-059</v>
      </c>
      <c r="D60" t="str">
        <f t="shared" si="1"/>
        <v>SP1692</v>
      </c>
      <c r="E60" s="9">
        <v>59</v>
      </c>
      <c r="H60" t="str">
        <f>_xlfn.IFNA(VLOOKUP(G60,Tabelle10[[SID]:[Zahn]],3,FALSE),"")</f>
        <v/>
      </c>
      <c r="I60" s="9" t="s">
        <v>1077</v>
      </c>
      <c r="L60" s="9" t="s">
        <v>540</v>
      </c>
      <c r="Q60" t="str">
        <f t="shared" si="2"/>
        <v>Speer, Daniel</v>
      </c>
      <c r="R60" t="str">
        <f t="shared" si="3"/>
        <v>Choral Gesang-Buch. Auff das Klavir oder Orgel…</v>
      </c>
      <c r="S60" t="str">
        <f t="shared" si="4"/>
        <v>Stuttgart</v>
      </c>
      <c r="T60">
        <f t="shared" si="5"/>
        <v>1692</v>
      </c>
    </row>
    <row r="61" spans="1:22" x14ac:dyDescent="0.25">
      <c r="A61" t="str">
        <f t="shared" si="0"/>
        <v>SP1692-060</v>
      </c>
      <c r="D61" t="str">
        <f t="shared" si="1"/>
        <v>SP1692</v>
      </c>
      <c r="E61" s="9">
        <v>60</v>
      </c>
      <c r="H61" t="str">
        <f>_xlfn.IFNA(VLOOKUP(G61,Tabelle10[[SID]:[Zahn]],3,FALSE),"")</f>
        <v/>
      </c>
      <c r="I61" s="9" t="s">
        <v>1078</v>
      </c>
      <c r="L61" s="9" t="s">
        <v>540</v>
      </c>
      <c r="Q61" t="str">
        <f t="shared" si="2"/>
        <v>Speer, Daniel</v>
      </c>
      <c r="R61" t="str">
        <f t="shared" si="3"/>
        <v>Choral Gesang-Buch. Auff das Klavir oder Orgel…</v>
      </c>
      <c r="S61" t="str">
        <f t="shared" si="4"/>
        <v>Stuttgart</v>
      </c>
      <c r="T61">
        <f t="shared" si="5"/>
        <v>1692</v>
      </c>
    </row>
    <row r="62" spans="1:22" x14ac:dyDescent="0.25">
      <c r="A62" t="str">
        <f t="shared" si="0"/>
        <v>SP1692-061</v>
      </c>
      <c r="D62" t="str">
        <f t="shared" si="1"/>
        <v>SP1692</v>
      </c>
      <c r="E62" s="9">
        <v>61</v>
      </c>
      <c r="H62" t="str">
        <f>_xlfn.IFNA(VLOOKUP(G62,Tabelle10[[SID]:[Zahn]],3,FALSE),"")</f>
        <v/>
      </c>
      <c r="I62" s="9" t="s">
        <v>1079</v>
      </c>
      <c r="L62" s="9" t="s">
        <v>540</v>
      </c>
      <c r="Q62" t="str">
        <f t="shared" si="2"/>
        <v>Speer, Daniel</v>
      </c>
      <c r="R62" t="str">
        <f t="shared" si="3"/>
        <v>Choral Gesang-Buch. Auff das Klavir oder Orgel…</v>
      </c>
      <c r="S62" t="str">
        <f t="shared" si="4"/>
        <v>Stuttgart</v>
      </c>
      <c r="T62">
        <f t="shared" si="5"/>
        <v>1692</v>
      </c>
    </row>
    <row r="63" spans="1:22" x14ac:dyDescent="0.25">
      <c r="A63" t="str">
        <f t="shared" si="0"/>
        <v>SP1692-062</v>
      </c>
      <c r="D63" t="str">
        <f t="shared" si="1"/>
        <v>SP1692</v>
      </c>
      <c r="E63" s="9">
        <v>62</v>
      </c>
      <c r="H63" t="str">
        <f>_xlfn.IFNA(VLOOKUP(G63,Tabelle10[[SID]:[Zahn]],3,FALSE),"")</f>
        <v/>
      </c>
      <c r="I63" s="9" t="s">
        <v>1080</v>
      </c>
      <c r="L63" s="9" t="s">
        <v>540</v>
      </c>
      <c r="Q63" t="str">
        <f t="shared" si="2"/>
        <v>Speer, Daniel</v>
      </c>
      <c r="R63" t="str">
        <f t="shared" si="3"/>
        <v>Choral Gesang-Buch. Auff das Klavir oder Orgel…</v>
      </c>
      <c r="S63" t="str">
        <f t="shared" si="4"/>
        <v>Stuttgart</v>
      </c>
      <c r="T63">
        <f t="shared" si="5"/>
        <v>1692</v>
      </c>
    </row>
    <row r="64" spans="1:22" x14ac:dyDescent="0.25">
      <c r="A64" t="str">
        <f t="shared" si="0"/>
        <v>SP1692-063</v>
      </c>
      <c r="D64" t="str">
        <f t="shared" si="1"/>
        <v>SP1692</v>
      </c>
      <c r="E64" s="9">
        <v>63</v>
      </c>
      <c r="H64" t="str">
        <f>_xlfn.IFNA(VLOOKUP(G64,Tabelle10[[SID]:[Zahn]],3,FALSE),"")</f>
        <v/>
      </c>
      <c r="I64" s="9" t="s">
        <v>1081</v>
      </c>
      <c r="L64" s="9" t="s">
        <v>540</v>
      </c>
      <c r="Q64" t="str">
        <f t="shared" si="2"/>
        <v>Speer, Daniel</v>
      </c>
      <c r="R64" t="str">
        <f t="shared" si="3"/>
        <v>Choral Gesang-Buch. Auff das Klavir oder Orgel…</v>
      </c>
      <c r="S64" t="str">
        <f t="shared" si="4"/>
        <v>Stuttgart</v>
      </c>
      <c r="T64">
        <f t="shared" si="5"/>
        <v>1692</v>
      </c>
    </row>
    <row r="65" spans="1:22" x14ac:dyDescent="0.25">
      <c r="A65" t="str">
        <f t="shared" si="0"/>
        <v>SP1692-064</v>
      </c>
      <c r="D65" t="str">
        <f t="shared" si="1"/>
        <v>SP1692</v>
      </c>
      <c r="E65" s="9">
        <v>64</v>
      </c>
      <c r="H65" t="str">
        <f>_xlfn.IFNA(VLOOKUP(G65,Tabelle10[[SID]:[Zahn]],3,FALSE),"")</f>
        <v/>
      </c>
      <c r="I65" s="9" t="s">
        <v>1082</v>
      </c>
      <c r="L65" s="9" t="s">
        <v>540</v>
      </c>
      <c r="Q65" t="str">
        <f t="shared" si="2"/>
        <v>Speer, Daniel</v>
      </c>
      <c r="R65" t="str">
        <f t="shared" si="3"/>
        <v>Choral Gesang-Buch. Auff das Klavir oder Orgel…</v>
      </c>
      <c r="S65" t="str">
        <f t="shared" si="4"/>
        <v>Stuttgart</v>
      </c>
      <c r="T65">
        <f t="shared" si="5"/>
        <v>1692</v>
      </c>
    </row>
    <row r="66" spans="1:22" x14ac:dyDescent="0.25">
      <c r="A66" t="str">
        <f t="shared" ref="A66:A129" si="6">D66&amp;"-"&amp;IF(E66&lt;10,"00",IF(E66&gt;99,"","0"))&amp;E66&amp;F66</f>
        <v>SP1692-065</v>
      </c>
      <c r="D66" t="str">
        <f t="shared" si="1"/>
        <v>SP1692</v>
      </c>
      <c r="E66" s="9">
        <v>65</v>
      </c>
      <c r="H66" t="str">
        <f>_xlfn.IFNA(VLOOKUP(G66,Tabelle10[[SID]:[Zahn]],3,FALSE),"")</f>
        <v/>
      </c>
      <c r="I66" s="9" t="s">
        <v>1083</v>
      </c>
      <c r="L66" s="9" t="s">
        <v>540</v>
      </c>
      <c r="Q66" t="str">
        <f t="shared" si="2"/>
        <v>Speer, Daniel</v>
      </c>
      <c r="R66" t="str">
        <f t="shared" si="3"/>
        <v>Choral Gesang-Buch. Auff das Klavir oder Orgel…</v>
      </c>
      <c r="S66" t="str">
        <f t="shared" si="4"/>
        <v>Stuttgart</v>
      </c>
      <c r="T66">
        <f t="shared" si="5"/>
        <v>1692</v>
      </c>
    </row>
    <row r="67" spans="1:22" x14ac:dyDescent="0.25">
      <c r="A67" t="str">
        <f t="shared" si="6"/>
        <v>SP1692-066</v>
      </c>
      <c r="D67" t="str">
        <f t="shared" ref="D67:D130" si="7">$D$2</f>
        <v>SP1692</v>
      </c>
      <c r="E67" s="9">
        <v>66</v>
      </c>
      <c r="H67" t="str">
        <f>_xlfn.IFNA(VLOOKUP(G67,Tabelle10[[SID]:[Zahn]],3,FALSE),"")</f>
        <v/>
      </c>
      <c r="I67" s="9" t="s">
        <v>1084</v>
      </c>
      <c r="L67" s="9" t="s">
        <v>540</v>
      </c>
      <c r="Q67" t="str">
        <f t="shared" ref="Q67:Q130" si="8">$Q$2</f>
        <v>Speer, Daniel</v>
      </c>
      <c r="R67" t="str">
        <f t="shared" ref="R67:R130" si="9">$R$2</f>
        <v>Choral Gesang-Buch. Auff das Klavir oder Orgel…</v>
      </c>
      <c r="S67" t="str">
        <f t="shared" ref="S67:S130" si="10">$S$2</f>
        <v>Stuttgart</v>
      </c>
      <c r="T67">
        <f t="shared" ref="T67:T130" si="11">$T$2</f>
        <v>1692</v>
      </c>
    </row>
    <row r="68" spans="1:22" x14ac:dyDescent="0.25">
      <c r="A68" t="str">
        <f t="shared" si="6"/>
        <v>SP1692-067</v>
      </c>
      <c r="D68" t="str">
        <f t="shared" si="7"/>
        <v>SP1692</v>
      </c>
      <c r="E68" s="9">
        <v>67</v>
      </c>
      <c r="H68" t="str">
        <f>_xlfn.IFNA(VLOOKUP(G68,Tabelle10[[SID]:[Zahn]],3,FALSE),"")</f>
        <v/>
      </c>
      <c r="I68" s="9" t="s">
        <v>1085</v>
      </c>
      <c r="L68" s="9" t="s">
        <v>540</v>
      </c>
      <c r="Q68" t="str">
        <f t="shared" si="8"/>
        <v>Speer, Daniel</v>
      </c>
      <c r="R68" t="str">
        <f t="shared" si="9"/>
        <v>Choral Gesang-Buch. Auff das Klavir oder Orgel…</v>
      </c>
      <c r="S68" t="str">
        <f t="shared" si="10"/>
        <v>Stuttgart</v>
      </c>
      <c r="T68">
        <f t="shared" si="11"/>
        <v>1692</v>
      </c>
    </row>
    <row r="69" spans="1:22" x14ac:dyDescent="0.25">
      <c r="A69" t="str">
        <f t="shared" si="6"/>
        <v>SP1692-068</v>
      </c>
      <c r="D69" t="str">
        <f t="shared" si="7"/>
        <v>SP1692</v>
      </c>
      <c r="E69" s="9">
        <v>68</v>
      </c>
      <c r="H69" t="str">
        <f>_xlfn.IFNA(VLOOKUP(G69,Tabelle10[[SID]:[Zahn]],3,FALSE),"")</f>
        <v/>
      </c>
      <c r="I69" s="9" t="s">
        <v>1086</v>
      </c>
      <c r="L69" s="9" t="s">
        <v>540</v>
      </c>
      <c r="Q69" t="str">
        <f t="shared" si="8"/>
        <v>Speer, Daniel</v>
      </c>
      <c r="R69" t="str">
        <f t="shared" si="9"/>
        <v>Choral Gesang-Buch. Auff das Klavir oder Orgel…</v>
      </c>
      <c r="S69" t="str">
        <f t="shared" si="10"/>
        <v>Stuttgart</v>
      </c>
      <c r="T69">
        <f t="shared" si="11"/>
        <v>1692</v>
      </c>
    </row>
    <row r="70" spans="1:22" x14ac:dyDescent="0.25">
      <c r="A70" t="str">
        <f t="shared" si="6"/>
        <v>SP1692-069</v>
      </c>
      <c r="D70" t="str">
        <f t="shared" si="7"/>
        <v>SP1692</v>
      </c>
      <c r="E70" s="9">
        <v>69</v>
      </c>
      <c r="H70" t="str">
        <f>_xlfn.IFNA(VLOOKUP(G70,Tabelle10[[SID]:[Zahn]],3,FALSE),"")</f>
        <v/>
      </c>
      <c r="I70" s="9" t="s">
        <v>1087</v>
      </c>
      <c r="L70" s="9" t="s">
        <v>540</v>
      </c>
      <c r="Q70" t="str">
        <f t="shared" si="8"/>
        <v>Speer, Daniel</v>
      </c>
      <c r="R70" t="str">
        <f t="shared" si="9"/>
        <v>Choral Gesang-Buch. Auff das Klavir oder Orgel…</v>
      </c>
      <c r="S70" t="str">
        <f t="shared" si="10"/>
        <v>Stuttgart</v>
      </c>
      <c r="T70">
        <f t="shared" si="11"/>
        <v>1692</v>
      </c>
    </row>
    <row r="71" spans="1:22" x14ac:dyDescent="0.25">
      <c r="A71" t="str">
        <f t="shared" si="6"/>
        <v>SP1692-070</v>
      </c>
      <c r="D71" t="str">
        <f t="shared" si="7"/>
        <v>SP1692</v>
      </c>
      <c r="E71" s="9">
        <v>70</v>
      </c>
      <c r="H71" t="str">
        <f>_xlfn.IFNA(VLOOKUP(G71,Tabelle10[[SID]:[Zahn]],3,FALSE),"")</f>
        <v/>
      </c>
      <c r="I71" s="9" t="s">
        <v>1088</v>
      </c>
      <c r="L71" s="9" t="s">
        <v>540</v>
      </c>
      <c r="Q71" t="str">
        <f t="shared" si="8"/>
        <v>Speer, Daniel</v>
      </c>
      <c r="R71" t="str">
        <f t="shared" si="9"/>
        <v>Choral Gesang-Buch. Auff das Klavir oder Orgel…</v>
      </c>
      <c r="S71" t="str">
        <f t="shared" si="10"/>
        <v>Stuttgart</v>
      </c>
      <c r="T71">
        <f t="shared" si="11"/>
        <v>1692</v>
      </c>
    </row>
    <row r="72" spans="1:22" x14ac:dyDescent="0.25">
      <c r="A72" t="str">
        <f t="shared" si="6"/>
        <v>SP1692-071</v>
      </c>
      <c r="D72" t="str">
        <f t="shared" si="7"/>
        <v>SP1692</v>
      </c>
      <c r="E72" s="9">
        <v>71</v>
      </c>
      <c r="H72" t="str">
        <f>_xlfn.IFNA(VLOOKUP(G72,Tabelle10[[SID]:[Zahn]],3,FALSE),"")</f>
        <v/>
      </c>
      <c r="I72" s="9" t="s">
        <v>1089</v>
      </c>
      <c r="L72" s="9" t="s">
        <v>540</v>
      </c>
      <c r="Q72" t="str">
        <f t="shared" si="8"/>
        <v>Speer, Daniel</v>
      </c>
      <c r="R72" t="str">
        <f t="shared" si="9"/>
        <v>Choral Gesang-Buch. Auff das Klavir oder Orgel…</v>
      </c>
      <c r="S72" t="str">
        <f t="shared" si="10"/>
        <v>Stuttgart</v>
      </c>
      <c r="T72">
        <f t="shared" si="11"/>
        <v>1692</v>
      </c>
    </row>
    <row r="73" spans="1:22" x14ac:dyDescent="0.25">
      <c r="A73" t="str">
        <f t="shared" si="6"/>
        <v>SP1692-072</v>
      </c>
      <c r="D73" t="str">
        <f t="shared" si="7"/>
        <v>SP1692</v>
      </c>
      <c r="E73" s="9">
        <v>72</v>
      </c>
      <c r="H73" t="str">
        <f>_xlfn.IFNA(VLOOKUP(G73,Tabelle10[[SID]:[Zahn]],3,FALSE),"")</f>
        <v/>
      </c>
      <c r="I73" s="9" t="s">
        <v>1090</v>
      </c>
      <c r="L73" s="9" t="s">
        <v>540</v>
      </c>
      <c r="Q73" t="str">
        <f t="shared" si="8"/>
        <v>Speer, Daniel</v>
      </c>
      <c r="R73" t="str">
        <f t="shared" si="9"/>
        <v>Choral Gesang-Buch. Auff das Klavir oder Orgel…</v>
      </c>
      <c r="S73" t="str">
        <f t="shared" si="10"/>
        <v>Stuttgart</v>
      </c>
      <c r="T73">
        <f t="shared" si="11"/>
        <v>1692</v>
      </c>
    </row>
    <row r="74" spans="1:22" x14ac:dyDescent="0.25">
      <c r="A74" t="str">
        <f t="shared" si="6"/>
        <v>SP1692-073</v>
      </c>
      <c r="D74" t="str">
        <f t="shared" si="7"/>
        <v>SP1692</v>
      </c>
      <c r="E74" s="9">
        <v>73</v>
      </c>
      <c r="H74" t="str">
        <f>_xlfn.IFNA(VLOOKUP(G74,Tabelle10[[SID]:[Zahn]],3,FALSE),"")</f>
        <v/>
      </c>
      <c r="I74" s="9" t="s">
        <v>1091</v>
      </c>
      <c r="L74" s="9" t="s">
        <v>540</v>
      </c>
      <c r="Q74" t="str">
        <f t="shared" si="8"/>
        <v>Speer, Daniel</v>
      </c>
      <c r="R74" t="str">
        <f t="shared" si="9"/>
        <v>Choral Gesang-Buch. Auff das Klavir oder Orgel…</v>
      </c>
      <c r="S74" t="str">
        <f t="shared" si="10"/>
        <v>Stuttgart</v>
      </c>
      <c r="T74">
        <f t="shared" si="11"/>
        <v>1692</v>
      </c>
    </row>
    <row r="75" spans="1:22" x14ac:dyDescent="0.25">
      <c r="A75" t="str">
        <f t="shared" si="6"/>
        <v>SP1692-074</v>
      </c>
      <c r="D75" t="str">
        <f t="shared" si="7"/>
        <v>SP1692</v>
      </c>
      <c r="E75" s="9">
        <v>74</v>
      </c>
      <c r="H75" t="str">
        <f>_xlfn.IFNA(VLOOKUP(G75,Tabelle10[[SID]:[Zahn]],3,FALSE),"")</f>
        <v/>
      </c>
      <c r="I75" s="9" t="s">
        <v>1092</v>
      </c>
      <c r="L75" s="9" t="s">
        <v>540</v>
      </c>
      <c r="Q75" t="str">
        <f t="shared" si="8"/>
        <v>Speer, Daniel</v>
      </c>
      <c r="R75" t="str">
        <f t="shared" si="9"/>
        <v>Choral Gesang-Buch. Auff das Klavir oder Orgel…</v>
      </c>
      <c r="S75" t="str">
        <f t="shared" si="10"/>
        <v>Stuttgart</v>
      </c>
      <c r="T75">
        <f t="shared" si="11"/>
        <v>1692</v>
      </c>
    </row>
    <row r="76" spans="1:22" x14ac:dyDescent="0.25">
      <c r="A76" t="str">
        <f t="shared" si="6"/>
        <v>SP1692-075</v>
      </c>
      <c r="D76" t="str">
        <f t="shared" si="7"/>
        <v>SP1692</v>
      </c>
      <c r="E76" s="9">
        <v>75</v>
      </c>
      <c r="H76" t="str">
        <f>_xlfn.IFNA(VLOOKUP(G76,Tabelle10[[SID]:[Zahn]],3,FALSE),"")</f>
        <v/>
      </c>
      <c r="I76" s="9" t="s">
        <v>1093</v>
      </c>
      <c r="L76" s="9" t="s">
        <v>540</v>
      </c>
      <c r="Q76" t="str">
        <f t="shared" si="8"/>
        <v>Speer, Daniel</v>
      </c>
      <c r="R76" t="str">
        <f t="shared" si="9"/>
        <v>Choral Gesang-Buch. Auff das Klavir oder Orgel…</v>
      </c>
      <c r="S76" t="str">
        <f t="shared" si="10"/>
        <v>Stuttgart</v>
      </c>
      <c r="T76">
        <f t="shared" si="11"/>
        <v>1692</v>
      </c>
    </row>
    <row r="77" spans="1:22" x14ac:dyDescent="0.25">
      <c r="A77" t="str">
        <f t="shared" si="6"/>
        <v>SP1692-076</v>
      </c>
      <c r="D77" t="str">
        <f t="shared" si="7"/>
        <v>SP1692</v>
      </c>
      <c r="E77" s="9">
        <v>76</v>
      </c>
      <c r="H77" t="str">
        <f>_xlfn.IFNA(VLOOKUP(G77,Tabelle10[[SID]:[Zahn]],3,FALSE),"")</f>
        <v/>
      </c>
      <c r="I77" s="9" t="s">
        <v>1094</v>
      </c>
      <c r="L77" s="9" t="s">
        <v>540</v>
      </c>
      <c r="Q77" t="str">
        <f t="shared" si="8"/>
        <v>Speer, Daniel</v>
      </c>
      <c r="R77" t="str">
        <f t="shared" si="9"/>
        <v>Choral Gesang-Buch. Auff das Klavir oder Orgel…</v>
      </c>
      <c r="S77" t="str">
        <f t="shared" si="10"/>
        <v>Stuttgart</v>
      </c>
      <c r="T77">
        <f t="shared" si="11"/>
        <v>1692</v>
      </c>
    </row>
    <row r="78" spans="1:22" x14ac:dyDescent="0.25">
      <c r="A78" t="str">
        <f t="shared" si="6"/>
        <v>SP1692-077</v>
      </c>
      <c r="D78" t="str">
        <f t="shared" si="7"/>
        <v>SP1692</v>
      </c>
      <c r="E78" s="9">
        <v>77</v>
      </c>
      <c r="H78" t="str">
        <f>_xlfn.IFNA(VLOOKUP(G78,Tabelle10[[SID]:[Zahn]],3,FALSE),"")</f>
        <v/>
      </c>
      <c r="I78" s="9" t="s">
        <v>1095</v>
      </c>
      <c r="L78" s="9" t="s">
        <v>540</v>
      </c>
      <c r="Q78" t="str">
        <f t="shared" si="8"/>
        <v>Speer, Daniel</v>
      </c>
      <c r="R78" t="str">
        <f t="shared" si="9"/>
        <v>Choral Gesang-Buch. Auff das Klavir oder Orgel…</v>
      </c>
      <c r="S78" t="str">
        <f t="shared" si="10"/>
        <v>Stuttgart</v>
      </c>
      <c r="T78">
        <f t="shared" si="11"/>
        <v>1692</v>
      </c>
      <c r="V78" s="9" t="s">
        <v>1096</v>
      </c>
    </row>
    <row r="79" spans="1:22" x14ac:dyDescent="0.25">
      <c r="A79" t="str">
        <f t="shared" si="6"/>
        <v>SP1692-078</v>
      </c>
      <c r="D79" t="str">
        <f t="shared" si="7"/>
        <v>SP1692</v>
      </c>
      <c r="E79" s="9">
        <v>78</v>
      </c>
      <c r="H79" t="str">
        <f>_xlfn.IFNA(VLOOKUP(G79,Tabelle10[[SID]:[Zahn]],3,FALSE),"")</f>
        <v/>
      </c>
      <c r="I79" s="9" t="s">
        <v>1097</v>
      </c>
      <c r="L79" s="9" t="s">
        <v>540</v>
      </c>
      <c r="Q79" t="str">
        <f t="shared" si="8"/>
        <v>Speer, Daniel</v>
      </c>
      <c r="R79" t="str">
        <f t="shared" si="9"/>
        <v>Choral Gesang-Buch. Auff das Klavir oder Orgel…</v>
      </c>
      <c r="S79" t="str">
        <f t="shared" si="10"/>
        <v>Stuttgart</v>
      </c>
      <c r="T79">
        <f t="shared" si="11"/>
        <v>1692</v>
      </c>
    </row>
    <row r="80" spans="1:22" x14ac:dyDescent="0.25">
      <c r="A80" t="str">
        <f t="shared" si="6"/>
        <v>SP1692-079</v>
      </c>
      <c r="D80" t="str">
        <f t="shared" si="7"/>
        <v>SP1692</v>
      </c>
      <c r="E80" s="9">
        <v>79</v>
      </c>
      <c r="H80" t="str">
        <f>_xlfn.IFNA(VLOOKUP(G80,Tabelle10[[SID]:[Zahn]],3,FALSE),"")</f>
        <v/>
      </c>
      <c r="I80" s="9" t="s">
        <v>1098</v>
      </c>
      <c r="L80" s="9" t="s">
        <v>540</v>
      </c>
      <c r="Q80" t="str">
        <f t="shared" si="8"/>
        <v>Speer, Daniel</v>
      </c>
      <c r="R80" t="str">
        <f t="shared" si="9"/>
        <v>Choral Gesang-Buch. Auff das Klavir oder Orgel…</v>
      </c>
      <c r="S80" t="str">
        <f t="shared" si="10"/>
        <v>Stuttgart</v>
      </c>
      <c r="T80">
        <f t="shared" si="11"/>
        <v>1692</v>
      </c>
      <c r="V80" s="9" t="s">
        <v>1099</v>
      </c>
    </row>
    <row r="81" spans="1:22" x14ac:dyDescent="0.25">
      <c r="A81" t="str">
        <f t="shared" si="6"/>
        <v>SP1692-080</v>
      </c>
      <c r="D81" t="str">
        <f t="shared" si="7"/>
        <v>SP1692</v>
      </c>
      <c r="E81" s="9">
        <v>80</v>
      </c>
      <c r="H81" t="str">
        <f>_xlfn.IFNA(VLOOKUP(G81,Tabelle10[[SID]:[Zahn]],3,FALSE),"")</f>
        <v/>
      </c>
      <c r="I81" s="9" t="s">
        <v>1100</v>
      </c>
      <c r="L81" s="9" t="s">
        <v>540</v>
      </c>
      <c r="Q81" t="str">
        <f t="shared" si="8"/>
        <v>Speer, Daniel</v>
      </c>
      <c r="R81" t="str">
        <f t="shared" si="9"/>
        <v>Choral Gesang-Buch. Auff das Klavir oder Orgel…</v>
      </c>
      <c r="S81" t="str">
        <f t="shared" si="10"/>
        <v>Stuttgart</v>
      </c>
      <c r="T81">
        <f t="shared" si="11"/>
        <v>1692</v>
      </c>
    </row>
    <row r="82" spans="1:22" x14ac:dyDescent="0.25">
      <c r="A82" t="str">
        <f t="shared" si="6"/>
        <v>SP1692-081</v>
      </c>
      <c r="D82" t="str">
        <f t="shared" si="7"/>
        <v>SP1692</v>
      </c>
      <c r="E82" s="9">
        <v>81</v>
      </c>
      <c r="H82" t="str">
        <f>_xlfn.IFNA(VLOOKUP(G82,Tabelle10[[SID]:[Zahn]],3,FALSE),"")</f>
        <v/>
      </c>
      <c r="I82" s="9" t="s">
        <v>1101</v>
      </c>
      <c r="L82" s="9" t="s">
        <v>540</v>
      </c>
      <c r="Q82" t="str">
        <f t="shared" si="8"/>
        <v>Speer, Daniel</v>
      </c>
      <c r="R82" t="str">
        <f t="shared" si="9"/>
        <v>Choral Gesang-Buch. Auff das Klavir oder Orgel…</v>
      </c>
      <c r="S82" t="str">
        <f t="shared" si="10"/>
        <v>Stuttgart</v>
      </c>
      <c r="T82">
        <f t="shared" si="11"/>
        <v>1692</v>
      </c>
    </row>
    <row r="83" spans="1:22" x14ac:dyDescent="0.25">
      <c r="A83" t="str">
        <f t="shared" si="6"/>
        <v>SP1692-082</v>
      </c>
      <c r="D83" t="str">
        <f t="shared" si="7"/>
        <v>SP1692</v>
      </c>
      <c r="E83" s="9">
        <v>82</v>
      </c>
      <c r="H83" t="str">
        <f>_xlfn.IFNA(VLOOKUP(G83,Tabelle10[[SID]:[Zahn]],3,FALSE),"")</f>
        <v/>
      </c>
      <c r="I83" s="9" t="s">
        <v>1102</v>
      </c>
      <c r="L83" s="9" t="s">
        <v>540</v>
      </c>
      <c r="Q83" t="str">
        <f t="shared" si="8"/>
        <v>Speer, Daniel</v>
      </c>
      <c r="R83" t="str">
        <f t="shared" si="9"/>
        <v>Choral Gesang-Buch. Auff das Klavir oder Orgel…</v>
      </c>
      <c r="S83" t="str">
        <f t="shared" si="10"/>
        <v>Stuttgart</v>
      </c>
      <c r="T83">
        <f t="shared" si="11"/>
        <v>1692</v>
      </c>
    </row>
    <row r="84" spans="1:22" x14ac:dyDescent="0.25">
      <c r="A84" t="str">
        <f t="shared" si="6"/>
        <v>SP1692-083</v>
      </c>
      <c r="D84" t="str">
        <f t="shared" si="7"/>
        <v>SP1692</v>
      </c>
      <c r="E84" s="9">
        <v>83</v>
      </c>
      <c r="H84" t="str">
        <f>_xlfn.IFNA(VLOOKUP(G84,Tabelle10[[SID]:[Zahn]],3,FALSE),"")</f>
        <v/>
      </c>
      <c r="I84" s="9" t="s">
        <v>1103</v>
      </c>
      <c r="L84" s="9" t="s">
        <v>540</v>
      </c>
      <c r="Q84" t="str">
        <f t="shared" si="8"/>
        <v>Speer, Daniel</v>
      </c>
      <c r="R84" t="str">
        <f t="shared" si="9"/>
        <v>Choral Gesang-Buch. Auff das Klavir oder Orgel…</v>
      </c>
      <c r="S84" t="str">
        <f t="shared" si="10"/>
        <v>Stuttgart</v>
      </c>
      <c r="T84">
        <f t="shared" si="11"/>
        <v>1692</v>
      </c>
    </row>
    <row r="85" spans="1:22" x14ac:dyDescent="0.25">
      <c r="A85" t="str">
        <f t="shared" si="6"/>
        <v>SP1692-084</v>
      </c>
      <c r="D85" t="str">
        <f t="shared" si="7"/>
        <v>SP1692</v>
      </c>
      <c r="E85" s="9">
        <v>84</v>
      </c>
      <c r="H85" t="str">
        <f>_xlfn.IFNA(VLOOKUP(G85,Tabelle10[[SID]:[Zahn]],3,FALSE),"")</f>
        <v/>
      </c>
      <c r="I85" s="9" t="s">
        <v>1104</v>
      </c>
      <c r="L85" s="9" t="s">
        <v>540</v>
      </c>
      <c r="Q85" t="str">
        <f t="shared" si="8"/>
        <v>Speer, Daniel</v>
      </c>
      <c r="R85" t="str">
        <f t="shared" si="9"/>
        <v>Choral Gesang-Buch. Auff das Klavir oder Orgel…</v>
      </c>
      <c r="S85" t="str">
        <f t="shared" si="10"/>
        <v>Stuttgart</v>
      </c>
      <c r="T85">
        <f t="shared" si="11"/>
        <v>1692</v>
      </c>
      <c r="V85" s="9" t="s">
        <v>1105</v>
      </c>
    </row>
    <row r="86" spans="1:22" x14ac:dyDescent="0.25">
      <c r="A86" t="str">
        <f t="shared" si="6"/>
        <v>SP1692-085</v>
      </c>
      <c r="D86" t="str">
        <f t="shared" si="7"/>
        <v>SP1692</v>
      </c>
      <c r="E86" s="9">
        <v>85</v>
      </c>
      <c r="H86" t="str">
        <f>_xlfn.IFNA(VLOOKUP(G86,Tabelle10[[SID]:[Zahn]],3,FALSE),"")</f>
        <v/>
      </c>
      <c r="I86" s="9" t="s">
        <v>1106</v>
      </c>
      <c r="L86" s="9" t="s">
        <v>540</v>
      </c>
      <c r="Q86" t="str">
        <f t="shared" si="8"/>
        <v>Speer, Daniel</v>
      </c>
      <c r="R86" t="str">
        <f t="shared" si="9"/>
        <v>Choral Gesang-Buch. Auff das Klavir oder Orgel…</v>
      </c>
      <c r="S86" t="str">
        <f t="shared" si="10"/>
        <v>Stuttgart</v>
      </c>
      <c r="T86">
        <f t="shared" si="11"/>
        <v>1692</v>
      </c>
    </row>
    <row r="87" spans="1:22" x14ac:dyDescent="0.25">
      <c r="A87" t="str">
        <f t="shared" si="6"/>
        <v>SP1692-086</v>
      </c>
      <c r="D87" t="str">
        <f t="shared" si="7"/>
        <v>SP1692</v>
      </c>
      <c r="E87" s="9">
        <v>86</v>
      </c>
      <c r="H87" t="str">
        <f>_xlfn.IFNA(VLOOKUP(G87,Tabelle10[[SID]:[Zahn]],3,FALSE),"")</f>
        <v/>
      </c>
      <c r="I87" s="9" t="s">
        <v>1107</v>
      </c>
      <c r="L87" s="9" t="s">
        <v>540</v>
      </c>
      <c r="Q87" t="str">
        <f t="shared" si="8"/>
        <v>Speer, Daniel</v>
      </c>
      <c r="R87" t="str">
        <f t="shared" si="9"/>
        <v>Choral Gesang-Buch. Auff das Klavir oder Orgel…</v>
      </c>
      <c r="S87" t="str">
        <f t="shared" si="10"/>
        <v>Stuttgart</v>
      </c>
      <c r="T87">
        <f t="shared" si="11"/>
        <v>1692</v>
      </c>
    </row>
    <row r="88" spans="1:22" x14ac:dyDescent="0.25">
      <c r="A88" t="str">
        <f t="shared" si="6"/>
        <v>SP1692-087</v>
      </c>
      <c r="D88" t="str">
        <f t="shared" si="7"/>
        <v>SP1692</v>
      </c>
      <c r="E88" s="9">
        <v>87</v>
      </c>
      <c r="H88" t="str">
        <f>_xlfn.IFNA(VLOOKUP(G88,Tabelle10[[SID]:[Zahn]],3,FALSE),"")</f>
        <v/>
      </c>
      <c r="I88" s="9" t="s">
        <v>1108</v>
      </c>
      <c r="L88" s="9" t="s">
        <v>540</v>
      </c>
      <c r="Q88" t="str">
        <f t="shared" si="8"/>
        <v>Speer, Daniel</v>
      </c>
      <c r="R88" t="str">
        <f t="shared" si="9"/>
        <v>Choral Gesang-Buch. Auff das Klavir oder Orgel…</v>
      </c>
      <c r="S88" t="str">
        <f t="shared" si="10"/>
        <v>Stuttgart</v>
      </c>
      <c r="T88">
        <f t="shared" si="11"/>
        <v>1692</v>
      </c>
    </row>
    <row r="89" spans="1:22" x14ac:dyDescent="0.25">
      <c r="A89" t="str">
        <f t="shared" si="6"/>
        <v>SP1692-088</v>
      </c>
      <c r="D89" t="str">
        <f t="shared" si="7"/>
        <v>SP1692</v>
      </c>
      <c r="E89" s="9">
        <v>88</v>
      </c>
      <c r="H89" t="str">
        <f>_xlfn.IFNA(VLOOKUP(G89,Tabelle10[[SID]:[Zahn]],3,FALSE),"")</f>
        <v/>
      </c>
      <c r="I89" s="9" t="s">
        <v>1109</v>
      </c>
      <c r="L89" s="9" t="s">
        <v>540</v>
      </c>
      <c r="Q89" t="str">
        <f t="shared" si="8"/>
        <v>Speer, Daniel</v>
      </c>
      <c r="R89" t="str">
        <f t="shared" si="9"/>
        <v>Choral Gesang-Buch. Auff das Klavir oder Orgel…</v>
      </c>
      <c r="S89" t="str">
        <f t="shared" si="10"/>
        <v>Stuttgart</v>
      </c>
      <c r="T89">
        <f t="shared" si="11"/>
        <v>1692</v>
      </c>
    </row>
    <row r="90" spans="1:22" x14ac:dyDescent="0.25">
      <c r="A90" t="str">
        <f t="shared" si="6"/>
        <v>SP1692-089</v>
      </c>
      <c r="D90" t="str">
        <f t="shared" si="7"/>
        <v>SP1692</v>
      </c>
      <c r="E90" s="9">
        <v>89</v>
      </c>
      <c r="H90" t="str">
        <f>_xlfn.IFNA(VLOOKUP(G90,Tabelle10[[SID]:[Zahn]],3,FALSE),"")</f>
        <v/>
      </c>
      <c r="I90" s="9" t="s">
        <v>1110</v>
      </c>
      <c r="L90" s="9" t="s">
        <v>540</v>
      </c>
      <c r="Q90" t="str">
        <f t="shared" si="8"/>
        <v>Speer, Daniel</v>
      </c>
      <c r="R90" t="str">
        <f t="shared" si="9"/>
        <v>Choral Gesang-Buch. Auff das Klavir oder Orgel…</v>
      </c>
      <c r="S90" t="str">
        <f t="shared" si="10"/>
        <v>Stuttgart</v>
      </c>
      <c r="T90">
        <f t="shared" si="11"/>
        <v>1692</v>
      </c>
    </row>
    <row r="91" spans="1:22" x14ac:dyDescent="0.25">
      <c r="A91" t="str">
        <f t="shared" si="6"/>
        <v>SP1692-090</v>
      </c>
      <c r="D91" t="str">
        <f t="shared" si="7"/>
        <v>SP1692</v>
      </c>
      <c r="E91" s="9">
        <v>90</v>
      </c>
      <c r="H91" t="str">
        <f>_xlfn.IFNA(VLOOKUP(G91,Tabelle10[[SID]:[Zahn]],3,FALSE),"")</f>
        <v/>
      </c>
      <c r="I91" s="9" t="s">
        <v>1083</v>
      </c>
      <c r="L91" s="9" t="s">
        <v>540</v>
      </c>
      <c r="Q91" t="str">
        <f t="shared" si="8"/>
        <v>Speer, Daniel</v>
      </c>
      <c r="R91" t="str">
        <f t="shared" si="9"/>
        <v>Choral Gesang-Buch. Auff das Klavir oder Orgel…</v>
      </c>
      <c r="S91" t="str">
        <f t="shared" si="10"/>
        <v>Stuttgart</v>
      </c>
      <c r="T91">
        <f t="shared" si="11"/>
        <v>1692</v>
      </c>
    </row>
    <row r="92" spans="1:22" x14ac:dyDescent="0.25">
      <c r="A92" t="str">
        <f t="shared" si="6"/>
        <v>SP1692-091</v>
      </c>
      <c r="D92" t="str">
        <f t="shared" si="7"/>
        <v>SP1692</v>
      </c>
      <c r="E92" s="9">
        <v>91</v>
      </c>
      <c r="H92" t="str">
        <f>_xlfn.IFNA(VLOOKUP(G92,Tabelle10[[SID]:[Zahn]],3,FALSE),"")</f>
        <v/>
      </c>
      <c r="I92" s="9" t="s">
        <v>1111</v>
      </c>
      <c r="L92" s="9" t="s">
        <v>540</v>
      </c>
      <c r="Q92" t="str">
        <f t="shared" si="8"/>
        <v>Speer, Daniel</v>
      </c>
      <c r="R92" t="str">
        <f t="shared" si="9"/>
        <v>Choral Gesang-Buch. Auff das Klavir oder Orgel…</v>
      </c>
      <c r="S92" t="str">
        <f t="shared" si="10"/>
        <v>Stuttgart</v>
      </c>
      <c r="T92">
        <f t="shared" si="11"/>
        <v>1692</v>
      </c>
    </row>
    <row r="93" spans="1:22" x14ac:dyDescent="0.25">
      <c r="A93" t="str">
        <f t="shared" si="6"/>
        <v>SP1692-092</v>
      </c>
      <c r="D93" t="str">
        <f t="shared" si="7"/>
        <v>SP1692</v>
      </c>
      <c r="E93" s="9">
        <v>92</v>
      </c>
      <c r="H93" t="str">
        <f>_xlfn.IFNA(VLOOKUP(G93,Tabelle10[[SID]:[Zahn]],3,FALSE),"")</f>
        <v/>
      </c>
      <c r="I93" s="9" t="s">
        <v>1112</v>
      </c>
      <c r="L93" s="9" t="s">
        <v>540</v>
      </c>
      <c r="Q93" t="str">
        <f t="shared" si="8"/>
        <v>Speer, Daniel</v>
      </c>
      <c r="R93" t="str">
        <f t="shared" si="9"/>
        <v>Choral Gesang-Buch. Auff das Klavir oder Orgel…</v>
      </c>
      <c r="S93" t="str">
        <f t="shared" si="10"/>
        <v>Stuttgart</v>
      </c>
      <c r="T93">
        <f t="shared" si="11"/>
        <v>1692</v>
      </c>
    </row>
    <row r="94" spans="1:22" x14ac:dyDescent="0.25">
      <c r="A94" t="str">
        <f t="shared" si="6"/>
        <v>SP1692-093</v>
      </c>
      <c r="D94" t="str">
        <f t="shared" si="7"/>
        <v>SP1692</v>
      </c>
      <c r="E94" s="9">
        <v>93</v>
      </c>
      <c r="H94" t="str">
        <f>_xlfn.IFNA(VLOOKUP(G94,Tabelle10[[SID]:[Zahn]],3,FALSE),"")</f>
        <v/>
      </c>
      <c r="I94" s="9" t="s">
        <v>1113</v>
      </c>
      <c r="L94" s="9" t="s">
        <v>540</v>
      </c>
      <c r="Q94" t="str">
        <f t="shared" si="8"/>
        <v>Speer, Daniel</v>
      </c>
      <c r="R94" t="str">
        <f t="shared" si="9"/>
        <v>Choral Gesang-Buch. Auff das Klavir oder Orgel…</v>
      </c>
      <c r="S94" t="str">
        <f t="shared" si="10"/>
        <v>Stuttgart</v>
      </c>
      <c r="T94">
        <f t="shared" si="11"/>
        <v>1692</v>
      </c>
    </row>
    <row r="95" spans="1:22" x14ac:dyDescent="0.25">
      <c r="A95" t="str">
        <f t="shared" si="6"/>
        <v>SP1692-094</v>
      </c>
      <c r="D95" t="str">
        <f t="shared" si="7"/>
        <v>SP1692</v>
      </c>
      <c r="E95" s="9">
        <v>94</v>
      </c>
      <c r="H95" t="str">
        <f>_xlfn.IFNA(VLOOKUP(G95,Tabelle10[[SID]:[Zahn]],3,FALSE),"")</f>
        <v/>
      </c>
      <c r="I95" s="9" t="s">
        <v>1114</v>
      </c>
      <c r="L95" s="9" t="s">
        <v>540</v>
      </c>
      <c r="Q95" t="str">
        <f t="shared" si="8"/>
        <v>Speer, Daniel</v>
      </c>
      <c r="R95" t="str">
        <f t="shared" si="9"/>
        <v>Choral Gesang-Buch. Auff das Klavir oder Orgel…</v>
      </c>
      <c r="S95" t="str">
        <f t="shared" si="10"/>
        <v>Stuttgart</v>
      </c>
      <c r="T95">
        <f t="shared" si="11"/>
        <v>1692</v>
      </c>
    </row>
    <row r="96" spans="1:22" x14ac:dyDescent="0.25">
      <c r="A96" t="str">
        <f t="shared" si="6"/>
        <v>SP1692-095</v>
      </c>
      <c r="D96" t="str">
        <f t="shared" si="7"/>
        <v>SP1692</v>
      </c>
      <c r="E96" s="9">
        <v>95</v>
      </c>
      <c r="H96" t="str">
        <f>_xlfn.IFNA(VLOOKUP(G96,Tabelle10[[SID]:[Zahn]],3,FALSE),"")</f>
        <v/>
      </c>
      <c r="I96" s="9" t="s">
        <v>1115</v>
      </c>
      <c r="L96" s="9" t="s">
        <v>540</v>
      </c>
      <c r="Q96" t="str">
        <f t="shared" si="8"/>
        <v>Speer, Daniel</v>
      </c>
      <c r="R96" t="str">
        <f t="shared" si="9"/>
        <v>Choral Gesang-Buch. Auff das Klavir oder Orgel…</v>
      </c>
      <c r="S96" t="str">
        <f t="shared" si="10"/>
        <v>Stuttgart</v>
      </c>
      <c r="T96">
        <f t="shared" si="11"/>
        <v>1692</v>
      </c>
    </row>
    <row r="97" spans="1:22" x14ac:dyDescent="0.25">
      <c r="A97" t="str">
        <f t="shared" si="6"/>
        <v>SP1692-096</v>
      </c>
      <c r="D97" t="str">
        <f t="shared" si="7"/>
        <v>SP1692</v>
      </c>
      <c r="E97" s="9">
        <v>96</v>
      </c>
      <c r="H97" t="str">
        <f>_xlfn.IFNA(VLOOKUP(G97,Tabelle10[[SID]:[Zahn]],3,FALSE),"")</f>
        <v/>
      </c>
      <c r="I97" s="9" t="s">
        <v>1116</v>
      </c>
      <c r="L97" s="9" t="s">
        <v>540</v>
      </c>
      <c r="Q97" t="str">
        <f t="shared" si="8"/>
        <v>Speer, Daniel</v>
      </c>
      <c r="R97" t="str">
        <f t="shared" si="9"/>
        <v>Choral Gesang-Buch. Auff das Klavir oder Orgel…</v>
      </c>
      <c r="S97" t="str">
        <f t="shared" si="10"/>
        <v>Stuttgart</v>
      </c>
      <c r="T97">
        <f t="shared" si="11"/>
        <v>1692</v>
      </c>
    </row>
    <row r="98" spans="1:22" x14ac:dyDescent="0.25">
      <c r="A98" t="str">
        <f t="shared" si="6"/>
        <v>SP1692-097</v>
      </c>
      <c r="D98" t="str">
        <f t="shared" si="7"/>
        <v>SP1692</v>
      </c>
      <c r="E98" s="9">
        <v>97</v>
      </c>
      <c r="H98" t="str">
        <f>_xlfn.IFNA(VLOOKUP(G98,Tabelle10[[SID]:[Zahn]],3,FALSE),"")</f>
        <v/>
      </c>
      <c r="I98" s="9" t="s">
        <v>1117</v>
      </c>
      <c r="L98" s="9" t="s">
        <v>540</v>
      </c>
      <c r="Q98" t="str">
        <f t="shared" si="8"/>
        <v>Speer, Daniel</v>
      </c>
      <c r="R98" t="str">
        <f t="shared" si="9"/>
        <v>Choral Gesang-Buch. Auff das Klavir oder Orgel…</v>
      </c>
      <c r="S98" t="str">
        <f t="shared" si="10"/>
        <v>Stuttgart</v>
      </c>
      <c r="T98">
        <f t="shared" si="11"/>
        <v>1692</v>
      </c>
      <c r="V98" s="9" t="s">
        <v>1118</v>
      </c>
    </row>
    <row r="99" spans="1:22" x14ac:dyDescent="0.25">
      <c r="A99" t="str">
        <f t="shared" si="6"/>
        <v>SP1692-098</v>
      </c>
      <c r="D99" t="str">
        <f t="shared" si="7"/>
        <v>SP1692</v>
      </c>
      <c r="E99" s="9">
        <v>98</v>
      </c>
      <c r="H99" t="str">
        <f>_xlfn.IFNA(VLOOKUP(G99,Tabelle10[[SID]:[Zahn]],3,FALSE),"")</f>
        <v/>
      </c>
      <c r="I99" s="9" t="s">
        <v>1119</v>
      </c>
      <c r="L99" s="9" t="s">
        <v>540</v>
      </c>
      <c r="Q99" t="str">
        <f t="shared" si="8"/>
        <v>Speer, Daniel</v>
      </c>
      <c r="R99" t="str">
        <f t="shared" si="9"/>
        <v>Choral Gesang-Buch. Auff das Klavir oder Orgel…</v>
      </c>
      <c r="S99" t="str">
        <f t="shared" si="10"/>
        <v>Stuttgart</v>
      </c>
      <c r="T99">
        <f t="shared" si="11"/>
        <v>1692</v>
      </c>
    </row>
    <row r="100" spans="1:22" x14ac:dyDescent="0.25">
      <c r="A100" t="str">
        <f t="shared" si="6"/>
        <v>SP1692-099</v>
      </c>
      <c r="D100" t="str">
        <f t="shared" si="7"/>
        <v>SP1692</v>
      </c>
      <c r="E100" s="9">
        <v>99</v>
      </c>
      <c r="H100" t="str">
        <f>_xlfn.IFNA(VLOOKUP(G100,Tabelle10[[SID]:[Zahn]],3,FALSE),"")</f>
        <v/>
      </c>
      <c r="I100" s="9" t="s">
        <v>1120</v>
      </c>
      <c r="L100" s="9" t="s">
        <v>540</v>
      </c>
      <c r="Q100" t="str">
        <f t="shared" si="8"/>
        <v>Speer, Daniel</v>
      </c>
      <c r="R100" t="str">
        <f t="shared" si="9"/>
        <v>Choral Gesang-Buch. Auff das Klavir oder Orgel…</v>
      </c>
      <c r="S100" t="str">
        <f t="shared" si="10"/>
        <v>Stuttgart</v>
      </c>
      <c r="T100">
        <f t="shared" si="11"/>
        <v>1692</v>
      </c>
    </row>
    <row r="101" spans="1:22" x14ac:dyDescent="0.25">
      <c r="A101" t="str">
        <f t="shared" si="6"/>
        <v>SP1692-100</v>
      </c>
      <c r="D101" t="str">
        <f t="shared" si="7"/>
        <v>SP1692</v>
      </c>
      <c r="E101" s="9">
        <v>100</v>
      </c>
      <c r="H101" t="str">
        <f>_xlfn.IFNA(VLOOKUP(G101,Tabelle10[[SID]:[Zahn]],3,FALSE),"")</f>
        <v/>
      </c>
      <c r="I101" s="9" t="s">
        <v>1121</v>
      </c>
      <c r="L101" s="9" t="s">
        <v>540</v>
      </c>
      <c r="Q101" t="str">
        <f t="shared" si="8"/>
        <v>Speer, Daniel</v>
      </c>
      <c r="R101" t="str">
        <f t="shared" si="9"/>
        <v>Choral Gesang-Buch. Auff das Klavir oder Orgel…</v>
      </c>
      <c r="S101" t="str">
        <f t="shared" si="10"/>
        <v>Stuttgart</v>
      </c>
      <c r="T101">
        <f t="shared" si="11"/>
        <v>1692</v>
      </c>
    </row>
    <row r="102" spans="1:22" x14ac:dyDescent="0.25">
      <c r="A102" t="str">
        <f t="shared" si="6"/>
        <v>SP1692-101</v>
      </c>
      <c r="D102" t="str">
        <f t="shared" si="7"/>
        <v>SP1692</v>
      </c>
      <c r="E102" s="9">
        <v>101</v>
      </c>
      <c r="H102" t="str">
        <f>_xlfn.IFNA(VLOOKUP(G102,Tabelle10[[SID]:[Zahn]],3,FALSE),"")</f>
        <v/>
      </c>
      <c r="I102" s="9" t="s">
        <v>1122</v>
      </c>
      <c r="L102" s="9" t="s">
        <v>540</v>
      </c>
      <c r="Q102" t="str">
        <f t="shared" si="8"/>
        <v>Speer, Daniel</v>
      </c>
      <c r="R102" t="str">
        <f t="shared" si="9"/>
        <v>Choral Gesang-Buch. Auff das Klavir oder Orgel…</v>
      </c>
      <c r="S102" t="str">
        <f t="shared" si="10"/>
        <v>Stuttgart</v>
      </c>
      <c r="T102">
        <f t="shared" si="11"/>
        <v>1692</v>
      </c>
    </row>
    <row r="103" spans="1:22" x14ac:dyDescent="0.25">
      <c r="A103" t="str">
        <f t="shared" si="6"/>
        <v>SP1692-102</v>
      </c>
      <c r="D103" t="str">
        <f t="shared" si="7"/>
        <v>SP1692</v>
      </c>
      <c r="E103" s="9">
        <v>102</v>
      </c>
      <c r="H103" t="str">
        <f>_xlfn.IFNA(VLOOKUP(G103,Tabelle10[[SID]:[Zahn]],3,FALSE),"")</f>
        <v/>
      </c>
      <c r="I103" s="9" t="s">
        <v>1123</v>
      </c>
      <c r="L103" s="9" t="s">
        <v>540</v>
      </c>
      <c r="Q103" t="str">
        <f t="shared" si="8"/>
        <v>Speer, Daniel</v>
      </c>
      <c r="R103" t="str">
        <f t="shared" si="9"/>
        <v>Choral Gesang-Buch. Auff das Klavir oder Orgel…</v>
      </c>
      <c r="S103" t="str">
        <f t="shared" si="10"/>
        <v>Stuttgart</v>
      </c>
      <c r="T103">
        <f t="shared" si="11"/>
        <v>1692</v>
      </c>
    </row>
    <row r="104" spans="1:22" x14ac:dyDescent="0.25">
      <c r="A104" t="str">
        <f t="shared" si="6"/>
        <v>SP1692-103</v>
      </c>
      <c r="D104" t="str">
        <f t="shared" si="7"/>
        <v>SP1692</v>
      </c>
      <c r="E104" s="9">
        <v>103</v>
      </c>
      <c r="H104" t="str">
        <f>_xlfn.IFNA(VLOOKUP(G104,Tabelle10[[SID]:[Zahn]],3,FALSE),"")</f>
        <v/>
      </c>
      <c r="I104" s="9" t="s">
        <v>1124</v>
      </c>
      <c r="L104" s="9" t="s">
        <v>540</v>
      </c>
      <c r="Q104" t="str">
        <f t="shared" si="8"/>
        <v>Speer, Daniel</v>
      </c>
      <c r="R104" t="str">
        <f t="shared" si="9"/>
        <v>Choral Gesang-Buch. Auff das Klavir oder Orgel…</v>
      </c>
      <c r="S104" t="str">
        <f t="shared" si="10"/>
        <v>Stuttgart</v>
      </c>
      <c r="T104">
        <f t="shared" si="11"/>
        <v>1692</v>
      </c>
    </row>
    <row r="105" spans="1:22" x14ac:dyDescent="0.25">
      <c r="A105" t="str">
        <f t="shared" si="6"/>
        <v>SP1692-104</v>
      </c>
      <c r="D105" t="str">
        <f t="shared" si="7"/>
        <v>SP1692</v>
      </c>
      <c r="E105" s="9">
        <v>104</v>
      </c>
      <c r="H105" t="str">
        <f>_xlfn.IFNA(VLOOKUP(G105,Tabelle10[[SID]:[Zahn]],3,FALSE),"")</f>
        <v/>
      </c>
      <c r="I105" s="9" t="s">
        <v>1125</v>
      </c>
      <c r="L105" s="9" t="s">
        <v>540</v>
      </c>
      <c r="Q105" t="str">
        <f t="shared" si="8"/>
        <v>Speer, Daniel</v>
      </c>
      <c r="R105" t="str">
        <f t="shared" si="9"/>
        <v>Choral Gesang-Buch. Auff das Klavir oder Orgel…</v>
      </c>
      <c r="S105" t="str">
        <f t="shared" si="10"/>
        <v>Stuttgart</v>
      </c>
      <c r="T105">
        <f t="shared" si="11"/>
        <v>1692</v>
      </c>
    </row>
    <row r="106" spans="1:22" x14ac:dyDescent="0.25">
      <c r="A106" t="str">
        <f t="shared" si="6"/>
        <v>SP1692-105</v>
      </c>
      <c r="D106" t="str">
        <f t="shared" si="7"/>
        <v>SP1692</v>
      </c>
      <c r="E106" s="9">
        <v>105</v>
      </c>
      <c r="H106" t="str">
        <f>_xlfn.IFNA(VLOOKUP(G106,Tabelle10[[SID]:[Zahn]],3,FALSE),"")</f>
        <v/>
      </c>
      <c r="I106" s="9" t="s">
        <v>1126</v>
      </c>
      <c r="L106" s="9" t="s">
        <v>540</v>
      </c>
      <c r="Q106" t="str">
        <f t="shared" si="8"/>
        <v>Speer, Daniel</v>
      </c>
      <c r="R106" t="str">
        <f t="shared" si="9"/>
        <v>Choral Gesang-Buch. Auff das Klavir oder Orgel…</v>
      </c>
      <c r="S106" t="str">
        <f t="shared" si="10"/>
        <v>Stuttgart</v>
      </c>
      <c r="T106">
        <f t="shared" si="11"/>
        <v>1692</v>
      </c>
    </row>
    <row r="107" spans="1:22" x14ac:dyDescent="0.25">
      <c r="A107" t="str">
        <f t="shared" si="6"/>
        <v>SP1692-106</v>
      </c>
      <c r="D107" t="str">
        <f t="shared" si="7"/>
        <v>SP1692</v>
      </c>
      <c r="E107" s="9">
        <v>106</v>
      </c>
      <c r="H107" t="str">
        <f>_xlfn.IFNA(VLOOKUP(G107,Tabelle10[[SID]:[Zahn]],3,FALSE),"")</f>
        <v/>
      </c>
      <c r="I107" s="9" t="s">
        <v>1127</v>
      </c>
      <c r="L107" s="9" t="s">
        <v>540</v>
      </c>
      <c r="Q107" t="str">
        <f t="shared" si="8"/>
        <v>Speer, Daniel</v>
      </c>
      <c r="R107" t="str">
        <f t="shared" si="9"/>
        <v>Choral Gesang-Buch. Auff das Klavir oder Orgel…</v>
      </c>
      <c r="S107" t="str">
        <f t="shared" si="10"/>
        <v>Stuttgart</v>
      </c>
      <c r="T107">
        <f t="shared" si="11"/>
        <v>1692</v>
      </c>
    </row>
    <row r="108" spans="1:22" x14ac:dyDescent="0.25">
      <c r="A108" t="str">
        <f t="shared" si="6"/>
        <v>SP1692-107</v>
      </c>
      <c r="D108" t="str">
        <f t="shared" si="7"/>
        <v>SP1692</v>
      </c>
      <c r="E108" s="9">
        <v>107</v>
      </c>
      <c r="H108" t="str">
        <f>_xlfn.IFNA(VLOOKUP(G108,Tabelle10[[SID]:[Zahn]],3,FALSE),"")</f>
        <v/>
      </c>
      <c r="I108" s="9" t="s">
        <v>1128</v>
      </c>
      <c r="L108" s="9" t="s">
        <v>540</v>
      </c>
      <c r="Q108" t="str">
        <f t="shared" si="8"/>
        <v>Speer, Daniel</v>
      </c>
      <c r="R108" t="str">
        <f t="shared" si="9"/>
        <v>Choral Gesang-Buch. Auff das Klavir oder Orgel…</v>
      </c>
      <c r="S108" t="str">
        <f t="shared" si="10"/>
        <v>Stuttgart</v>
      </c>
      <c r="T108">
        <f t="shared" si="11"/>
        <v>1692</v>
      </c>
    </row>
    <row r="109" spans="1:22" x14ac:dyDescent="0.25">
      <c r="A109" t="str">
        <f t="shared" si="6"/>
        <v>SP1692-108</v>
      </c>
      <c r="D109" t="str">
        <f t="shared" si="7"/>
        <v>SP1692</v>
      </c>
      <c r="E109" s="9">
        <v>108</v>
      </c>
      <c r="H109" t="str">
        <f>_xlfn.IFNA(VLOOKUP(G109,Tabelle10[[SID]:[Zahn]],3,FALSE),"")</f>
        <v/>
      </c>
      <c r="I109" s="9" t="s">
        <v>1129</v>
      </c>
      <c r="L109" s="9" t="s">
        <v>540</v>
      </c>
      <c r="Q109" t="str">
        <f t="shared" si="8"/>
        <v>Speer, Daniel</v>
      </c>
      <c r="R109" t="str">
        <f t="shared" si="9"/>
        <v>Choral Gesang-Buch. Auff das Klavir oder Orgel…</v>
      </c>
      <c r="S109" t="str">
        <f t="shared" si="10"/>
        <v>Stuttgart</v>
      </c>
      <c r="T109">
        <f t="shared" si="11"/>
        <v>1692</v>
      </c>
    </row>
    <row r="110" spans="1:22" x14ac:dyDescent="0.25">
      <c r="A110" t="str">
        <f t="shared" si="6"/>
        <v>SP1692-109</v>
      </c>
      <c r="D110" t="str">
        <f t="shared" si="7"/>
        <v>SP1692</v>
      </c>
      <c r="E110" s="9">
        <v>109</v>
      </c>
      <c r="H110" t="str">
        <f>_xlfn.IFNA(VLOOKUP(G110,Tabelle10[[SID]:[Zahn]],3,FALSE),"")</f>
        <v/>
      </c>
      <c r="I110" s="9" t="s">
        <v>1130</v>
      </c>
      <c r="L110" s="9" t="s">
        <v>540</v>
      </c>
      <c r="Q110" t="str">
        <f t="shared" si="8"/>
        <v>Speer, Daniel</v>
      </c>
      <c r="R110" t="str">
        <f t="shared" si="9"/>
        <v>Choral Gesang-Buch. Auff das Klavir oder Orgel…</v>
      </c>
      <c r="S110" t="str">
        <f t="shared" si="10"/>
        <v>Stuttgart</v>
      </c>
      <c r="T110">
        <f t="shared" si="11"/>
        <v>1692</v>
      </c>
    </row>
    <row r="111" spans="1:22" x14ac:dyDescent="0.25">
      <c r="A111" t="str">
        <f t="shared" si="6"/>
        <v>SP1692-110</v>
      </c>
      <c r="D111" t="str">
        <f t="shared" si="7"/>
        <v>SP1692</v>
      </c>
      <c r="E111" s="9">
        <v>110</v>
      </c>
      <c r="H111" t="str">
        <f>_xlfn.IFNA(VLOOKUP(G111,Tabelle10[[SID]:[Zahn]],3,FALSE),"")</f>
        <v/>
      </c>
      <c r="I111" s="9" t="s">
        <v>1131</v>
      </c>
      <c r="L111" s="9" t="s">
        <v>540</v>
      </c>
      <c r="Q111" t="str">
        <f t="shared" si="8"/>
        <v>Speer, Daniel</v>
      </c>
      <c r="R111" t="str">
        <f t="shared" si="9"/>
        <v>Choral Gesang-Buch. Auff das Klavir oder Orgel…</v>
      </c>
      <c r="S111" t="str">
        <f t="shared" si="10"/>
        <v>Stuttgart</v>
      </c>
      <c r="T111">
        <f t="shared" si="11"/>
        <v>1692</v>
      </c>
    </row>
    <row r="112" spans="1:22" x14ac:dyDescent="0.25">
      <c r="A112" t="str">
        <f t="shared" si="6"/>
        <v>SP1692-111</v>
      </c>
      <c r="D112" t="str">
        <f t="shared" si="7"/>
        <v>SP1692</v>
      </c>
      <c r="E112" s="9">
        <v>111</v>
      </c>
      <c r="H112" t="str">
        <f>_xlfn.IFNA(VLOOKUP(G112,Tabelle10[[SID]:[Zahn]],3,FALSE),"")</f>
        <v/>
      </c>
      <c r="I112" s="9" t="s">
        <v>1132</v>
      </c>
      <c r="L112" s="9" t="s">
        <v>540</v>
      </c>
      <c r="Q112" t="str">
        <f t="shared" si="8"/>
        <v>Speer, Daniel</v>
      </c>
      <c r="R112" t="str">
        <f t="shared" si="9"/>
        <v>Choral Gesang-Buch. Auff das Klavir oder Orgel…</v>
      </c>
      <c r="S112" t="str">
        <f t="shared" si="10"/>
        <v>Stuttgart</v>
      </c>
      <c r="T112">
        <f t="shared" si="11"/>
        <v>1692</v>
      </c>
      <c r="V112" s="9" t="s">
        <v>1133</v>
      </c>
    </row>
    <row r="113" spans="1:20" x14ac:dyDescent="0.25">
      <c r="A113" t="str">
        <f t="shared" si="6"/>
        <v>SP1692-112</v>
      </c>
      <c r="D113" t="str">
        <f t="shared" si="7"/>
        <v>SP1692</v>
      </c>
      <c r="E113" s="9">
        <v>112</v>
      </c>
      <c r="H113" t="str">
        <f>_xlfn.IFNA(VLOOKUP(G113,Tabelle10[[SID]:[Zahn]],3,FALSE),"")</f>
        <v/>
      </c>
      <c r="I113" s="9" t="s">
        <v>1134</v>
      </c>
      <c r="L113" s="9" t="s">
        <v>540</v>
      </c>
      <c r="Q113" t="str">
        <f t="shared" si="8"/>
        <v>Speer, Daniel</v>
      </c>
      <c r="R113" t="str">
        <f t="shared" si="9"/>
        <v>Choral Gesang-Buch. Auff das Klavir oder Orgel…</v>
      </c>
      <c r="S113" t="str">
        <f t="shared" si="10"/>
        <v>Stuttgart</v>
      </c>
      <c r="T113">
        <f t="shared" si="11"/>
        <v>1692</v>
      </c>
    </row>
    <row r="114" spans="1:20" x14ac:dyDescent="0.25">
      <c r="A114" t="str">
        <f t="shared" si="6"/>
        <v>SP1692-113</v>
      </c>
      <c r="D114" t="str">
        <f t="shared" si="7"/>
        <v>SP1692</v>
      </c>
      <c r="E114" s="9">
        <v>113</v>
      </c>
      <c r="H114" t="str">
        <f>_xlfn.IFNA(VLOOKUP(G114,Tabelle10[[SID]:[Zahn]],3,FALSE),"")</f>
        <v/>
      </c>
      <c r="I114" s="9" t="s">
        <v>1135</v>
      </c>
      <c r="L114" s="9" t="s">
        <v>540</v>
      </c>
      <c r="Q114" t="str">
        <f t="shared" si="8"/>
        <v>Speer, Daniel</v>
      </c>
      <c r="R114" t="str">
        <f t="shared" si="9"/>
        <v>Choral Gesang-Buch. Auff das Klavir oder Orgel…</v>
      </c>
      <c r="S114" t="str">
        <f t="shared" si="10"/>
        <v>Stuttgart</v>
      </c>
      <c r="T114">
        <f t="shared" si="11"/>
        <v>1692</v>
      </c>
    </row>
    <row r="115" spans="1:20" x14ac:dyDescent="0.25">
      <c r="A115" t="str">
        <f t="shared" si="6"/>
        <v>SP1692-114</v>
      </c>
      <c r="D115" t="str">
        <f t="shared" si="7"/>
        <v>SP1692</v>
      </c>
      <c r="E115" s="9">
        <v>114</v>
      </c>
      <c r="H115" t="str">
        <f>_xlfn.IFNA(VLOOKUP(G115,Tabelle10[[SID]:[Zahn]],3,FALSE),"")</f>
        <v/>
      </c>
      <c r="I115" s="9" t="s">
        <v>1136</v>
      </c>
      <c r="L115" s="9" t="s">
        <v>540</v>
      </c>
      <c r="Q115" t="str">
        <f t="shared" si="8"/>
        <v>Speer, Daniel</v>
      </c>
      <c r="R115" t="str">
        <f t="shared" si="9"/>
        <v>Choral Gesang-Buch. Auff das Klavir oder Orgel…</v>
      </c>
      <c r="S115" t="str">
        <f t="shared" si="10"/>
        <v>Stuttgart</v>
      </c>
      <c r="T115">
        <f t="shared" si="11"/>
        <v>1692</v>
      </c>
    </row>
    <row r="116" spans="1:20" x14ac:dyDescent="0.25">
      <c r="A116" t="str">
        <f t="shared" si="6"/>
        <v>SP1692-115</v>
      </c>
      <c r="D116" t="str">
        <f t="shared" si="7"/>
        <v>SP1692</v>
      </c>
      <c r="E116" s="9">
        <v>115</v>
      </c>
      <c r="H116" t="str">
        <f>_xlfn.IFNA(VLOOKUP(G116,Tabelle10[[SID]:[Zahn]],3,FALSE),"")</f>
        <v/>
      </c>
      <c r="I116" s="9" t="s">
        <v>1137</v>
      </c>
      <c r="L116" s="9" t="s">
        <v>540</v>
      </c>
      <c r="Q116" t="str">
        <f t="shared" si="8"/>
        <v>Speer, Daniel</v>
      </c>
      <c r="R116" t="str">
        <f t="shared" si="9"/>
        <v>Choral Gesang-Buch. Auff das Klavir oder Orgel…</v>
      </c>
      <c r="S116" t="str">
        <f t="shared" si="10"/>
        <v>Stuttgart</v>
      </c>
      <c r="T116">
        <f t="shared" si="11"/>
        <v>1692</v>
      </c>
    </row>
    <row r="117" spans="1:20" x14ac:dyDescent="0.25">
      <c r="A117" t="str">
        <f t="shared" si="6"/>
        <v>SP1692-116</v>
      </c>
      <c r="D117" t="str">
        <f t="shared" si="7"/>
        <v>SP1692</v>
      </c>
      <c r="E117" s="9">
        <v>116</v>
      </c>
      <c r="H117" t="str">
        <f>_xlfn.IFNA(VLOOKUP(G117,Tabelle10[[SID]:[Zahn]],3,FALSE),"")</f>
        <v/>
      </c>
      <c r="I117" s="9" t="s">
        <v>1138</v>
      </c>
      <c r="L117" s="9" t="s">
        <v>540</v>
      </c>
      <c r="Q117" t="str">
        <f t="shared" si="8"/>
        <v>Speer, Daniel</v>
      </c>
      <c r="R117" t="str">
        <f t="shared" si="9"/>
        <v>Choral Gesang-Buch. Auff das Klavir oder Orgel…</v>
      </c>
      <c r="S117" t="str">
        <f t="shared" si="10"/>
        <v>Stuttgart</v>
      </c>
      <c r="T117">
        <f t="shared" si="11"/>
        <v>1692</v>
      </c>
    </row>
    <row r="118" spans="1:20" x14ac:dyDescent="0.25">
      <c r="A118" t="str">
        <f t="shared" si="6"/>
        <v>SP1692-117</v>
      </c>
      <c r="D118" t="str">
        <f t="shared" si="7"/>
        <v>SP1692</v>
      </c>
      <c r="E118" s="9">
        <v>117</v>
      </c>
      <c r="H118" t="str">
        <f>_xlfn.IFNA(VLOOKUP(G118,Tabelle10[[SID]:[Zahn]],3,FALSE),"")</f>
        <v/>
      </c>
      <c r="I118" s="9" t="s">
        <v>1139</v>
      </c>
      <c r="L118" s="9" t="s">
        <v>540</v>
      </c>
      <c r="Q118" t="str">
        <f t="shared" si="8"/>
        <v>Speer, Daniel</v>
      </c>
      <c r="R118" t="str">
        <f t="shared" si="9"/>
        <v>Choral Gesang-Buch. Auff das Klavir oder Orgel…</v>
      </c>
      <c r="S118" t="str">
        <f t="shared" si="10"/>
        <v>Stuttgart</v>
      </c>
      <c r="T118">
        <f t="shared" si="11"/>
        <v>1692</v>
      </c>
    </row>
    <row r="119" spans="1:20" x14ac:dyDescent="0.25">
      <c r="A119" t="str">
        <f t="shared" si="6"/>
        <v>SP1692-118</v>
      </c>
      <c r="D119" t="str">
        <f t="shared" si="7"/>
        <v>SP1692</v>
      </c>
      <c r="E119" s="9">
        <v>118</v>
      </c>
      <c r="H119" t="str">
        <f>_xlfn.IFNA(VLOOKUP(G119,Tabelle10[[SID]:[Zahn]],3,FALSE),"")</f>
        <v/>
      </c>
      <c r="I119" s="9" t="s">
        <v>1140</v>
      </c>
      <c r="L119" s="9" t="s">
        <v>540</v>
      </c>
      <c r="Q119" t="str">
        <f t="shared" si="8"/>
        <v>Speer, Daniel</v>
      </c>
      <c r="R119" t="str">
        <f t="shared" si="9"/>
        <v>Choral Gesang-Buch. Auff das Klavir oder Orgel…</v>
      </c>
      <c r="S119" t="str">
        <f t="shared" si="10"/>
        <v>Stuttgart</v>
      </c>
      <c r="T119">
        <f t="shared" si="11"/>
        <v>1692</v>
      </c>
    </row>
    <row r="120" spans="1:20" x14ac:dyDescent="0.25">
      <c r="A120" t="str">
        <f t="shared" si="6"/>
        <v>SP1692-119</v>
      </c>
      <c r="D120" t="str">
        <f t="shared" si="7"/>
        <v>SP1692</v>
      </c>
      <c r="E120" s="9">
        <v>119</v>
      </c>
      <c r="H120" t="str">
        <f>_xlfn.IFNA(VLOOKUP(G120,Tabelle10[[SID]:[Zahn]],3,FALSE),"")</f>
        <v/>
      </c>
      <c r="I120" s="9" t="s">
        <v>1141</v>
      </c>
      <c r="L120" s="9" t="s">
        <v>540</v>
      </c>
      <c r="Q120" t="str">
        <f t="shared" si="8"/>
        <v>Speer, Daniel</v>
      </c>
      <c r="R120" t="str">
        <f t="shared" si="9"/>
        <v>Choral Gesang-Buch. Auff das Klavir oder Orgel…</v>
      </c>
      <c r="S120" t="str">
        <f t="shared" si="10"/>
        <v>Stuttgart</v>
      </c>
      <c r="T120">
        <f t="shared" si="11"/>
        <v>1692</v>
      </c>
    </row>
    <row r="121" spans="1:20" x14ac:dyDescent="0.25">
      <c r="A121" t="str">
        <f t="shared" si="6"/>
        <v>SP1692-120</v>
      </c>
      <c r="D121" t="str">
        <f t="shared" si="7"/>
        <v>SP1692</v>
      </c>
      <c r="E121" s="9">
        <v>120</v>
      </c>
      <c r="H121" t="str">
        <f>_xlfn.IFNA(VLOOKUP(G121,Tabelle10[[SID]:[Zahn]],3,FALSE),"")</f>
        <v/>
      </c>
      <c r="I121" s="9" t="s">
        <v>1142</v>
      </c>
      <c r="L121" s="9" t="s">
        <v>540</v>
      </c>
      <c r="Q121" t="str">
        <f t="shared" si="8"/>
        <v>Speer, Daniel</v>
      </c>
      <c r="R121" t="str">
        <f t="shared" si="9"/>
        <v>Choral Gesang-Buch. Auff das Klavir oder Orgel…</v>
      </c>
      <c r="S121" t="str">
        <f t="shared" si="10"/>
        <v>Stuttgart</v>
      </c>
      <c r="T121">
        <f t="shared" si="11"/>
        <v>1692</v>
      </c>
    </row>
    <row r="122" spans="1:20" x14ac:dyDescent="0.25">
      <c r="A122" t="str">
        <f t="shared" si="6"/>
        <v>SP1692-121</v>
      </c>
      <c r="D122" t="str">
        <f t="shared" si="7"/>
        <v>SP1692</v>
      </c>
      <c r="E122" s="9">
        <v>121</v>
      </c>
      <c r="H122" t="str">
        <f>_xlfn.IFNA(VLOOKUP(G122,Tabelle10[[SID]:[Zahn]],3,FALSE),"")</f>
        <v/>
      </c>
      <c r="I122" s="9" t="s">
        <v>1143</v>
      </c>
      <c r="L122" s="9" t="s">
        <v>540</v>
      </c>
      <c r="Q122" t="str">
        <f t="shared" si="8"/>
        <v>Speer, Daniel</v>
      </c>
      <c r="R122" t="str">
        <f t="shared" si="9"/>
        <v>Choral Gesang-Buch. Auff das Klavir oder Orgel…</v>
      </c>
      <c r="S122" t="str">
        <f t="shared" si="10"/>
        <v>Stuttgart</v>
      </c>
      <c r="T122">
        <f t="shared" si="11"/>
        <v>1692</v>
      </c>
    </row>
    <row r="123" spans="1:20" x14ac:dyDescent="0.25">
      <c r="A123" t="str">
        <f t="shared" si="6"/>
        <v>SP1692-122</v>
      </c>
      <c r="D123" t="str">
        <f t="shared" si="7"/>
        <v>SP1692</v>
      </c>
      <c r="E123" s="9">
        <v>122</v>
      </c>
      <c r="H123" t="str">
        <f>_xlfn.IFNA(VLOOKUP(G123,Tabelle10[[SID]:[Zahn]],3,FALSE),"")</f>
        <v/>
      </c>
      <c r="I123" s="9" t="s">
        <v>1144</v>
      </c>
      <c r="L123" s="9" t="s">
        <v>540</v>
      </c>
      <c r="Q123" t="str">
        <f t="shared" si="8"/>
        <v>Speer, Daniel</v>
      </c>
      <c r="R123" t="str">
        <f t="shared" si="9"/>
        <v>Choral Gesang-Buch. Auff das Klavir oder Orgel…</v>
      </c>
      <c r="S123" t="str">
        <f t="shared" si="10"/>
        <v>Stuttgart</v>
      </c>
      <c r="T123">
        <f t="shared" si="11"/>
        <v>1692</v>
      </c>
    </row>
    <row r="124" spans="1:20" x14ac:dyDescent="0.25">
      <c r="A124" t="str">
        <f t="shared" si="6"/>
        <v>SP1692-123</v>
      </c>
      <c r="D124" t="str">
        <f t="shared" si="7"/>
        <v>SP1692</v>
      </c>
      <c r="E124" s="9">
        <v>123</v>
      </c>
      <c r="H124" t="str">
        <f>_xlfn.IFNA(VLOOKUP(G124,Tabelle10[[SID]:[Zahn]],3,FALSE),"")</f>
        <v/>
      </c>
      <c r="I124" s="9" t="s">
        <v>1145</v>
      </c>
      <c r="L124" s="9" t="s">
        <v>540</v>
      </c>
      <c r="Q124" t="str">
        <f t="shared" si="8"/>
        <v>Speer, Daniel</v>
      </c>
      <c r="R124" t="str">
        <f t="shared" si="9"/>
        <v>Choral Gesang-Buch. Auff das Klavir oder Orgel…</v>
      </c>
      <c r="S124" t="str">
        <f t="shared" si="10"/>
        <v>Stuttgart</v>
      </c>
      <c r="T124">
        <f t="shared" si="11"/>
        <v>1692</v>
      </c>
    </row>
    <row r="125" spans="1:20" x14ac:dyDescent="0.25">
      <c r="A125" t="str">
        <f t="shared" si="6"/>
        <v>SP1692-124</v>
      </c>
      <c r="D125" t="str">
        <f t="shared" si="7"/>
        <v>SP1692</v>
      </c>
      <c r="E125" s="9">
        <v>124</v>
      </c>
      <c r="H125" t="str">
        <f>_xlfn.IFNA(VLOOKUP(G125,Tabelle10[[SID]:[Zahn]],3,FALSE),"")</f>
        <v/>
      </c>
      <c r="I125" s="9" t="s">
        <v>1146</v>
      </c>
      <c r="L125" s="9" t="s">
        <v>540</v>
      </c>
      <c r="Q125" t="str">
        <f t="shared" si="8"/>
        <v>Speer, Daniel</v>
      </c>
      <c r="R125" t="str">
        <f t="shared" si="9"/>
        <v>Choral Gesang-Buch. Auff das Klavir oder Orgel…</v>
      </c>
      <c r="S125" t="str">
        <f t="shared" si="10"/>
        <v>Stuttgart</v>
      </c>
      <c r="T125">
        <f t="shared" si="11"/>
        <v>1692</v>
      </c>
    </row>
    <row r="126" spans="1:20" x14ac:dyDescent="0.25">
      <c r="A126" t="str">
        <f t="shared" si="6"/>
        <v>SP1692-125</v>
      </c>
      <c r="D126" t="str">
        <f t="shared" si="7"/>
        <v>SP1692</v>
      </c>
      <c r="E126" s="9">
        <v>125</v>
      </c>
      <c r="H126" t="str">
        <f>_xlfn.IFNA(VLOOKUP(G126,Tabelle10[[SID]:[Zahn]],3,FALSE),"")</f>
        <v/>
      </c>
      <c r="I126" s="9" t="s">
        <v>1147</v>
      </c>
      <c r="L126" s="9" t="s">
        <v>540</v>
      </c>
      <c r="Q126" t="str">
        <f t="shared" si="8"/>
        <v>Speer, Daniel</v>
      </c>
      <c r="R126" t="str">
        <f t="shared" si="9"/>
        <v>Choral Gesang-Buch. Auff das Klavir oder Orgel…</v>
      </c>
      <c r="S126" t="str">
        <f t="shared" si="10"/>
        <v>Stuttgart</v>
      </c>
      <c r="T126">
        <f t="shared" si="11"/>
        <v>1692</v>
      </c>
    </row>
    <row r="127" spans="1:20" x14ac:dyDescent="0.25">
      <c r="A127" t="str">
        <f t="shared" si="6"/>
        <v>SP1692-126</v>
      </c>
      <c r="D127" t="str">
        <f t="shared" si="7"/>
        <v>SP1692</v>
      </c>
      <c r="E127" s="9">
        <v>126</v>
      </c>
      <c r="H127" t="str">
        <f>_xlfn.IFNA(VLOOKUP(G127,Tabelle10[[SID]:[Zahn]],3,FALSE),"")</f>
        <v/>
      </c>
      <c r="I127" s="9" t="s">
        <v>1148</v>
      </c>
      <c r="L127" s="9" t="s">
        <v>540</v>
      </c>
      <c r="Q127" t="str">
        <f t="shared" si="8"/>
        <v>Speer, Daniel</v>
      </c>
      <c r="R127" t="str">
        <f t="shared" si="9"/>
        <v>Choral Gesang-Buch. Auff das Klavir oder Orgel…</v>
      </c>
      <c r="S127" t="str">
        <f t="shared" si="10"/>
        <v>Stuttgart</v>
      </c>
      <c r="T127">
        <f t="shared" si="11"/>
        <v>1692</v>
      </c>
    </row>
    <row r="128" spans="1:20" x14ac:dyDescent="0.25">
      <c r="A128" t="str">
        <f t="shared" si="6"/>
        <v>SP1692-127</v>
      </c>
      <c r="D128" t="str">
        <f t="shared" si="7"/>
        <v>SP1692</v>
      </c>
      <c r="E128" s="9">
        <v>127</v>
      </c>
      <c r="H128" t="str">
        <f>_xlfn.IFNA(VLOOKUP(G128,Tabelle10[[SID]:[Zahn]],3,FALSE),"")</f>
        <v/>
      </c>
      <c r="I128" s="9" t="s">
        <v>1149</v>
      </c>
      <c r="L128" s="9" t="s">
        <v>540</v>
      </c>
      <c r="Q128" t="str">
        <f t="shared" si="8"/>
        <v>Speer, Daniel</v>
      </c>
      <c r="R128" t="str">
        <f t="shared" si="9"/>
        <v>Choral Gesang-Buch. Auff das Klavir oder Orgel…</v>
      </c>
      <c r="S128" t="str">
        <f t="shared" si="10"/>
        <v>Stuttgart</v>
      </c>
      <c r="T128">
        <f t="shared" si="11"/>
        <v>1692</v>
      </c>
    </row>
    <row r="129" spans="1:20" x14ac:dyDescent="0.25">
      <c r="A129" t="str">
        <f t="shared" si="6"/>
        <v>SP1692-128</v>
      </c>
      <c r="D129" t="str">
        <f t="shared" si="7"/>
        <v>SP1692</v>
      </c>
      <c r="E129" s="9">
        <v>128</v>
      </c>
      <c r="H129" t="str">
        <f>_xlfn.IFNA(VLOOKUP(G129,Tabelle10[[SID]:[Zahn]],3,FALSE),"")</f>
        <v/>
      </c>
      <c r="I129" s="9" t="s">
        <v>1150</v>
      </c>
      <c r="L129" s="9" t="s">
        <v>540</v>
      </c>
      <c r="Q129" t="str">
        <f t="shared" si="8"/>
        <v>Speer, Daniel</v>
      </c>
      <c r="R129" t="str">
        <f t="shared" si="9"/>
        <v>Choral Gesang-Buch. Auff das Klavir oder Orgel…</v>
      </c>
      <c r="S129" t="str">
        <f t="shared" si="10"/>
        <v>Stuttgart</v>
      </c>
      <c r="T129">
        <f t="shared" si="11"/>
        <v>1692</v>
      </c>
    </row>
    <row r="130" spans="1:20" x14ac:dyDescent="0.25">
      <c r="A130" t="str">
        <f t="shared" ref="A130:A193" si="12">D130&amp;"-"&amp;IF(E130&lt;10,"00",IF(E130&gt;99,"","0"))&amp;E130&amp;F130</f>
        <v>SP1692-129</v>
      </c>
      <c r="D130" t="str">
        <f t="shared" si="7"/>
        <v>SP1692</v>
      </c>
      <c r="E130" s="9">
        <v>129</v>
      </c>
      <c r="H130" t="str">
        <f>_xlfn.IFNA(VLOOKUP(G130,Tabelle10[[SID]:[Zahn]],3,FALSE),"")</f>
        <v/>
      </c>
      <c r="I130" s="9" t="s">
        <v>1151</v>
      </c>
      <c r="L130" s="9" t="s">
        <v>540</v>
      </c>
      <c r="Q130" t="str">
        <f t="shared" si="8"/>
        <v>Speer, Daniel</v>
      </c>
      <c r="R130" t="str">
        <f t="shared" si="9"/>
        <v>Choral Gesang-Buch. Auff das Klavir oder Orgel…</v>
      </c>
      <c r="S130" t="str">
        <f t="shared" si="10"/>
        <v>Stuttgart</v>
      </c>
      <c r="T130">
        <f t="shared" si="11"/>
        <v>1692</v>
      </c>
    </row>
    <row r="131" spans="1:20" x14ac:dyDescent="0.25">
      <c r="A131" t="str">
        <f t="shared" si="12"/>
        <v>SP1692-130</v>
      </c>
      <c r="D131" t="str">
        <f t="shared" ref="D131:D194" si="13">$D$2</f>
        <v>SP1692</v>
      </c>
      <c r="E131" s="9">
        <v>130</v>
      </c>
      <c r="H131" t="str">
        <f>_xlfn.IFNA(VLOOKUP(G131,Tabelle10[[SID]:[Zahn]],3,FALSE),"")</f>
        <v/>
      </c>
      <c r="I131" s="9" t="s">
        <v>1152</v>
      </c>
      <c r="L131" s="9" t="s">
        <v>540</v>
      </c>
      <c r="Q131" t="str">
        <f t="shared" ref="Q131:Q194" si="14">$Q$2</f>
        <v>Speer, Daniel</v>
      </c>
      <c r="R131" t="str">
        <f t="shared" ref="R131:R194" si="15">$R$2</f>
        <v>Choral Gesang-Buch. Auff das Klavir oder Orgel…</v>
      </c>
      <c r="S131" t="str">
        <f t="shared" ref="S131:S194" si="16">$S$2</f>
        <v>Stuttgart</v>
      </c>
      <c r="T131">
        <f t="shared" ref="T131:T194" si="17">$T$2</f>
        <v>1692</v>
      </c>
    </row>
    <row r="132" spans="1:20" x14ac:dyDescent="0.25">
      <c r="A132" t="str">
        <f t="shared" si="12"/>
        <v>SP1692-131</v>
      </c>
      <c r="D132" t="str">
        <f t="shared" si="13"/>
        <v>SP1692</v>
      </c>
      <c r="E132" s="9">
        <v>131</v>
      </c>
      <c r="H132" t="str">
        <f>_xlfn.IFNA(VLOOKUP(G132,Tabelle10[[SID]:[Zahn]],3,FALSE),"")</f>
        <v/>
      </c>
      <c r="I132" s="9" t="s">
        <v>1153</v>
      </c>
      <c r="L132" s="9" t="s">
        <v>540</v>
      </c>
      <c r="Q132" t="str">
        <f t="shared" si="14"/>
        <v>Speer, Daniel</v>
      </c>
      <c r="R132" t="str">
        <f t="shared" si="15"/>
        <v>Choral Gesang-Buch. Auff das Klavir oder Orgel…</v>
      </c>
      <c r="S132" t="str">
        <f t="shared" si="16"/>
        <v>Stuttgart</v>
      </c>
      <c r="T132">
        <f t="shared" si="17"/>
        <v>1692</v>
      </c>
    </row>
    <row r="133" spans="1:20" x14ac:dyDescent="0.25">
      <c r="A133" t="str">
        <f t="shared" si="12"/>
        <v>SP1692-132</v>
      </c>
      <c r="D133" t="str">
        <f t="shared" si="13"/>
        <v>SP1692</v>
      </c>
      <c r="E133" s="9">
        <v>132</v>
      </c>
      <c r="H133" t="str">
        <f>_xlfn.IFNA(VLOOKUP(G133,Tabelle10[[SID]:[Zahn]],3,FALSE),"")</f>
        <v/>
      </c>
      <c r="I133" s="9" t="s">
        <v>1154</v>
      </c>
      <c r="L133" s="9" t="s">
        <v>540</v>
      </c>
      <c r="Q133" t="str">
        <f t="shared" si="14"/>
        <v>Speer, Daniel</v>
      </c>
      <c r="R133" t="str">
        <f t="shared" si="15"/>
        <v>Choral Gesang-Buch. Auff das Klavir oder Orgel…</v>
      </c>
      <c r="S133" t="str">
        <f t="shared" si="16"/>
        <v>Stuttgart</v>
      </c>
      <c r="T133">
        <f t="shared" si="17"/>
        <v>1692</v>
      </c>
    </row>
    <row r="134" spans="1:20" x14ac:dyDescent="0.25">
      <c r="A134" t="str">
        <f t="shared" si="12"/>
        <v>SP1692-133</v>
      </c>
      <c r="D134" t="str">
        <f t="shared" si="13"/>
        <v>SP1692</v>
      </c>
      <c r="E134" s="9">
        <v>133</v>
      </c>
      <c r="H134" t="str">
        <f>_xlfn.IFNA(VLOOKUP(G134,Tabelle10[[SID]:[Zahn]],3,FALSE),"")</f>
        <v/>
      </c>
      <c r="I134" s="9" t="s">
        <v>1155</v>
      </c>
      <c r="L134" s="9" t="s">
        <v>540</v>
      </c>
      <c r="Q134" t="str">
        <f t="shared" si="14"/>
        <v>Speer, Daniel</v>
      </c>
      <c r="R134" t="str">
        <f t="shared" si="15"/>
        <v>Choral Gesang-Buch. Auff das Klavir oder Orgel…</v>
      </c>
      <c r="S134" t="str">
        <f t="shared" si="16"/>
        <v>Stuttgart</v>
      </c>
      <c r="T134">
        <f t="shared" si="17"/>
        <v>1692</v>
      </c>
    </row>
    <row r="135" spans="1:20" x14ac:dyDescent="0.25">
      <c r="A135" t="str">
        <f t="shared" si="12"/>
        <v>SP1692-134</v>
      </c>
      <c r="D135" t="str">
        <f t="shared" si="13"/>
        <v>SP1692</v>
      </c>
      <c r="E135" s="9">
        <v>134</v>
      </c>
      <c r="H135" t="str">
        <f>_xlfn.IFNA(VLOOKUP(G135,Tabelle10[[SID]:[Zahn]],3,FALSE),"")</f>
        <v/>
      </c>
      <c r="I135" s="9" t="s">
        <v>1156</v>
      </c>
      <c r="L135" s="9" t="s">
        <v>540</v>
      </c>
      <c r="Q135" t="str">
        <f t="shared" si="14"/>
        <v>Speer, Daniel</v>
      </c>
      <c r="R135" t="str">
        <f t="shared" si="15"/>
        <v>Choral Gesang-Buch. Auff das Klavir oder Orgel…</v>
      </c>
      <c r="S135" t="str">
        <f t="shared" si="16"/>
        <v>Stuttgart</v>
      </c>
      <c r="T135">
        <f t="shared" si="17"/>
        <v>1692</v>
      </c>
    </row>
    <row r="136" spans="1:20" x14ac:dyDescent="0.25">
      <c r="A136" t="str">
        <f t="shared" si="12"/>
        <v>SP1692-135</v>
      </c>
      <c r="D136" t="str">
        <f t="shared" si="13"/>
        <v>SP1692</v>
      </c>
      <c r="E136" s="9">
        <v>135</v>
      </c>
      <c r="H136" t="str">
        <f>_xlfn.IFNA(VLOOKUP(G136,Tabelle10[[SID]:[Zahn]],3,FALSE),"")</f>
        <v/>
      </c>
      <c r="I136" s="9" t="s">
        <v>1157</v>
      </c>
      <c r="L136" s="9" t="s">
        <v>540</v>
      </c>
      <c r="Q136" t="str">
        <f t="shared" si="14"/>
        <v>Speer, Daniel</v>
      </c>
      <c r="R136" t="str">
        <f t="shared" si="15"/>
        <v>Choral Gesang-Buch. Auff das Klavir oder Orgel…</v>
      </c>
      <c r="S136" t="str">
        <f t="shared" si="16"/>
        <v>Stuttgart</v>
      </c>
      <c r="T136">
        <f t="shared" si="17"/>
        <v>1692</v>
      </c>
    </row>
    <row r="137" spans="1:20" x14ac:dyDescent="0.25">
      <c r="A137" t="str">
        <f t="shared" si="12"/>
        <v>SP1692-136</v>
      </c>
      <c r="D137" t="str">
        <f t="shared" si="13"/>
        <v>SP1692</v>
      </c>
      <c r="E137" s="9">
        <v>136</v>
      </c>
      <c r="H137" t="str">
        <f>_xlfn.IFNA(VLOOKUP(G137,Tabelle10[[SID]:[Zahn]],3,FALSE),"")</f>
        <v/>
      </c>
      <c r="I137" s="9" t="s">
        <v>1158</v>
      </c>
      <c r="L137" s="9" t="s">
        <v>540</v>
      </c>
      <c r="Q137" t="str">
        <f t="shared" si="14"/>
        <v>Speer, Daniel</v>
      </c>
      <c r="R137" t="str">
        <f t="shared" si="15"/>
        <v>Choral Gesang-Buch. Auff das Klavir oder Orgel…</v>
      </c>
      <c r="S137" t="str">
        <f t="shared" si="16"/>
        <v>Stuttgart</v>
      </c>
      <c r="T137">
        <f t="shared" si="17"/>
        <v>1692</v>
      </c>
    </row>
    <row r="138" spans="1:20" x14ac:dyDescent="0.25">
      <c r="A138" t="str">
        <f t="shared" si="12"/>
        <v>SP1692-137</v>
      </c>
      <c r="D138" t="str">
        <f t="shared" si="13"/>
        <v>SP1692</v>
      </c>
      <c r="E138" s="9">
        <v>137</v>
      </c>
      <c r="H138" t="str">
        <f>_xlfn.IFNA(VLOOKUP(G138,Tabelle10[[SID]:[Zahn]],3,FALSE),"")</f>
        <v/>
      </c>
      <c r="I138" s="9" t="s">
        <v>1159</v>
      </c>
      <c r="L138" s="9" t="s">
        <v>540</v>
      </c>
      <c r="Q138" t="str">
        <f t="shared" si="14"/>
        <v>Speer, Daniel</v>
      </c>
      <c r="R138" t="str">
        <f t="shared" si="15"/>
        <v>Choral Gesang-Buch. Auff das Klavir oder Orgel…</v>
      </c>
      <c r="S138" t="str">
        <f t="shared" si="16"/>
        <v>Stuttgart</v>
      </c>
      <c r="T138">
        <f t="shared" si="17"/>
        <v>1692</v>
      </c>
    </row>
    <row r="139" spans="1:20" x14ac:dyDescent="0.25">
      <c r="A139" t="str">
        <f t="shared" si="12"/>
        <v>SP1692-138</v>
      </c>
      <c r="D139" t="str">
        <f t="shared" si="13"/>
        <v>SP1692</v>
      </c>
      <c r="E139" s="9">
        <v>138</v>
      </c>
      <c r="H139" t="str">
        <f>_xlfn.IFNA(VLOOKUP(G139,Tabelle10[[SID]:[Zahn]],3,FALSE),"")</f>
        <v/>
      </c>
      <c r="I139" s="9" t="s">
        <v>1160</v>
      </c>
      <c r="L139" s="9" t="s">
        <v>540</v>
      </c>
      <c r="Q139" t="str">
        <f t="shared" si="14"/>
        <v>Speer, Daniel</v>
      </c>
      <c r="R139" t="str">
        <f t="shared" si="15"/>
        <v>Choral Gesang-Buch. Auff das Klavir oder Orgel…</v>
      </c>
      <c r="S139" t="str">
        <f t="shared" si="16"/>
        <v>Stuttgart</v>
      </c>
      <c r="T139">
        <f t="shared" si="17"/>
        <v>1692</v>
      </c>
    </row>
    <row r="140" spans="1:20" x14ac:dyDescent="0.25">
      <c r="A140" t="str">
        <f t="shared" si="12"/>
        <v>SP1692-139</v>
      </c>
      <c r="D140" t="str">
        <f t="shared" si="13"/>
        <v>SP1692</v>
      </c>
      <c r="E140" s="9">
        <v>139</v>
      </c>
      <c r="H140" t="str">
        <f>_xlfn.IFNA(VLOOKUP(G140,Tabelle10[[SID]:[Zahn]],3,FALSE),"")</f>
        <v/>
      </c>
      <c r="I140" s="9" t="s">
        <v>1161</v>
      </c>
      <c r="L140" s="9" t="s">
        <v>540</v>
      </c>
      <c r="Q140" t="str">
        <f t="shared" si="14"/>
        <v>Speer, Daniel</v>
      </c>
      <c r="R140" t="str">
        <f t="shared" si="15"/>
        <v>Choral Gesang-Buch. Auff das Klavir oder Orgel…</v>
      </c>
      <c r="S140" t="str">
        <f t="shared" si="16"/>
        <v>Stuttgart</v>
      </c>
      <c r="T140">
        <f t="shared" si="17"/>
        <v>1692</v>
      </c>
    </row>
    <row r="141" spans="1:20" x14ac:dyDescent="0.25">
      <c r="A141" t="str">
        <f t="shared" si="12"/>
        <v>SP1692-140</v>
      </c>
      <c r="D141" t="str">
        <f t="shared" si="13"/>
        <v>SP1692</v>
      </c>
      <c r="E141" s="9">
        <v>140</v>
      </c>
      <c r="H141" t="str">
        <f>_xlfn.IFNA(VLOOKUP(G141,Tabelle10[[SID]:[Zahn]],3,FALSE),"")</f>
        <v/>
      </c>
      <c r="I141" s="9" t="s">
        <v>1162</v>
      </c>
      <c r="L141" s="9" t="s">
        <v>540</v>
      </c>
      <c r="Q141" t="str">
        <f t="shared" si="14"/>
        <v>Speer, Daniel</v>
      </c>
      <c r="R141" t="str">
        <f t="shared" si="15"/>
        <v>Choral Gesang-Buch. Auff das Klavir oder Orgel…</v>
      </c>
      <c r="S141" t="str">
        <f t="shared" si="16"/>
        <v>Stuttgart</v>
      </c>
      <c r="T141">
        <f t="shared" si="17"/>
        <v>1692</v>
      </c>
    </row>
    <row r="142" spans="1:20" x14ac:dyDescent="0.25">
      <c r="A142" t="str">
        <f t="shared" si="12"/>
        <v>SP1692-141</v>
      </c>
      <c r="D142" t="str">
        <f t="shared" si="13"/>
        <v>SP1692</v>
      </c>
      <c r="E142" s="9">
        <v>141</v>
      </c>
      <c r="H142" t="str">
        <f>_xlfn.IFNA(VLOOKUP(G142,Tabelle10[[SID]:[Zahn]],3,FALSE),"")</f>
        <v/>
      </c>
      <c r="I142" s="9" t="s">
        <v>1163</v>
      </c>
      <c r="L142" s="9" t="s">
        <v>540</v>
      </c>
      <c r="Q142" t="str">
        <f t="shared" si="14"/>
        <v>Speer, Daniel</v>
      </c>
      <c r="R142" t="str">
        <f t="shared" si="15"/>
        <v>Choral Gesang-Buch. Auff das Klavir oder Orgel…</v>
      </c>
      <c r="S142" t="str">
        <f t="shared" si="16"/>
        <v>Stuttgart</v>
      </c>
      <c r="T142">
        <f t="shared" si="17"/>
        <v>1692</v>
      </c>
    </row>
    <row r="143" spans="1:20" x14ac:dyDescent="0.25">
      <c r="A143" t="str">
        <f t="shared" si="12"/>
        <v>SP1692-142</v>
      </c>
      <c r="D143" t="str">
        <f t="shared" si="13"/>
        <v>SP1692</v>
      </c>
      <c r="E143" s="9">
        <v>142</v>
      </c>
      <c r="H143" t="str">
        <f>_xlfn.IFNA(VLOOKUP(G143,Tabelle10[[SID]:[Zahn]],3,FALSE),"")</f>
        <v/>
      </c>
      <c r="I143" s="9" t="s">
        <v>1164</v>
      </c>
      <c r="L143" s="9" t="s">
        <v>540</v>
      </c>
      <c r="Q143" t="str">
        <f t="shared" si="14"/>
        <v>Speer, Daniel</v>
      </c>
      <c r="R143" t="str">
        <f t="shared" si="15"/>
        <v>Choral Gesang-Buch. Auff das Klavir oder Orgel…</v>
      </c>
      <c r="S143" t="str">
        <f t="shared" si="16"/>
        <v>Stuttgart</v>
      </c>
      <c r="T143">
        <f t="shared" si="17"/>
        <v>1692</v>
      </c>
    </row>
    <row r="144" spans="1:20" x14ac:dyDescent="0.25">
      <c r="A144" t="str">
        <f t="shared" si="12"/>
        <v>SP1692-143</v>
      </c>
      <c r="D144" t="str">
        <f t="shared" si="13"/>
        <v>SP1692</v>
      </c>
      <c r="E144" s="9">
        <v>143</v>
      </c>
      <c r="H144" t="str">
        <f>_xlfn.IFNA(VLOOKUP(G144,Tabelle10[[SID]:[Zahn]],3,FALSE),"")</f>
        <v/>
      </c>
      <c r="I144" s="9" t="s">
        <v>1165</v>
      </c>
      <c r="L144" s="9" t="s">
        <v>540</v>
      </c>
      <c r="Q144" t="str">
        <f t="shared" si="14"/>
        <v>Speer, Daniel</v>
      </c>
      <c r="R144" t="str">
        <f t="shared" si="15"/>
        <v>Choral Gesang-Buch. Auff das Klavir oder Orgel…</v>
      </c>
      <c r="S144" t="str">
        <f t="shared" si="16"/>
        <v>Stuttgart</v>
      </c>
      <c r="T144">
        <f t="shared" si="17"/>
        <v>1692</v>
      </c>
    </row>
    <row r="145" spans="1:22" x14ac:dyDescent="0.25">
      <c r="A145" t="str">
        <f t="shared" si="12"/>
        <v>SP1692-144</v>
      </c>
      <c r="D145" t="str">
        <f t="shared" si="13"/>
        <v>SP1692</v>
      </c>
      <c r="E145" s="9">
        <v>144</v>
      </c>
      <c r="H145" t="str">
        <f>_xlfn.IFNA(VLOOKUP(G145,Tabelle10[[SID]:[Zahn]],3,FALSE),"")</f>
        <v/>
      </c>
      <c r="I145" s="9" t="s">
        <v>1166</v>
      </c>
      <c r="L145" s="9" t="s">
        <v>540</v>
      </c>
      <c r="Q145" t="str">
        <f t="shared" si="14"/>
        <v>Speer, Daniel</v>
      </c>
      <c r="R145" t="str">
        <f t="shared" si="15"/>
        <v>Choral Gesang-Buch. Auff das Klavir oder Orgel…</v>
      </c>
      <c r="S145" t="str">
        <f t="shared" si="16"/>
        <v>Stuttgart</v>
      </c>
      <c r="T145">
        <f t="shared" si="17"/>
        <v>1692</v>
      </c>
    </row>
    <row r="146" spans="1:22" x14ac:dyDescent="0.25">
      <c r="A146" t="str">
        <f t="shared" si="12"/>
        <v>SP1692-145</v>
      </c>
      <c r="D146" t="str">
        <f t="shared" si="13"/>
        <v>SP1692</v>
      </c>
      <c r="E146" s="9">
        <v>145</v>
      </c>
      <c r="H146" t="str">
        <f>_xlfn.IFNA(VLOOKUP(G146,Tabelle10[[SID]:[Zahn]],3,FALSE),"")</f>
        <v/>
      </c>
      <c r="I146" s="9" t="s">
        <v>1167</v>
      </c>
      <c r="L146" s="9" t="s">
        <v>540</v>
      </c>
      <c r="Q146" t="str">
        <f t="shared" si="14"/>
        <v>Speer, Daniel</v>
      </c>
      <c r="R146" t="str">
        <f t="shared" si="15"/>
        <v>Choral Gesang-Buch. Auff das Klavir oder Orgel…</v>
      </c>
      <c r="S146" t="str">
        <f t="shared" si="16"/>
        <v>Stuttgart</v>
      </c>
      <c r="T146">
        <f t="shared" si="17"/>
        <v>1692</v>
      </c>
    </row>
    <row r="147" spans="1:22" x14ac:dyDescent="0.25">
      <c r="A147" t="str">
        <f t="shared" si="12"/>
        <v>SP1692-146</v>
      </c>
      <c r="D147" t="str">
        <f t="shared" si="13"/>
        <v>SP1692</v>
      </c>
      <c r="E147" s="9">
        <v>146</v>
      </c>
      <c r="H147" t="str">
        <f>_xlfn.IFNA(VLOOKUP(G147,Tabelle10[[SID]:[Zahn]],3,FALSE),"")</f>
        <v/>
      </c>
      <c r="I147" s="9" t="s">
        <v>1168</v>
      </c>
      <c r="L147" s="9" t="s">
        <v>540</v>
      </c>
      <c r="Q147" t="str">
        <f t="shared" si="14"/>
        <v>Speer, Daniel</v>
      </c>
      <c r="R147" t="str">
        <f t="shared" si="15"/>
        <v>Choral Gesang-Buch. Auff das Klavir oder Orgel…</v>
      </c>
      <c r="S147" t="str">
        <f t="shared" si="16"/>
        <v>Stuttgart</v>
      </c>
      <c r="T147">
        <f t="shared" si="17"/>
        <v>1692</v>
      </c>
    </row>
    <row r="148" spans="1:22" x14ac:dyDescent="0.25">
      <c r="A148" t="str">
        <f t="shared" si="12"/>
        <v>SP1692-147</v>
      </c>
      <c r="D148" t="str">
        <f t="shared" si="13"/>
        <v>SP1692</v>
      </c>
      <c r="E148" s="9">
        <v>147</v>
      </c>
      <c r="H148" t="str">
        <f>_xlfn.IFNA(VLOOKUP(G148,Tabelle10[[SID]:[Zahn]],3,FALSE),"")</f>
        <v/>
      </c>
      <c r="I148" s="9" t="s">
        <v>1169</v>
      </c>
      <c r="L148" s="9" t="s">
        <v>540</v>
      </c>
      <c r="Q148" t="str">
        <f t="shared" si="14"/>
        <v>Speer, Daniel</v>
      </c>
      <c r="R148" t="str">
        <f t="shared" si="15"/>
        <v>Choral Gesang-Buch. Auff das Klavir oder Orgel…</v>
      </c>
      <c r="S148" t="str">
        <f t="shared" si="16"/>
        <v>Stuttgart</v>
      </c>
      <c r="T148">
        <f t="shared" si="17"/>
        <v>1692</v>
      </c>
    </row>
    <row r="149" spans="1:22" x14ac:dyDescent="0.25">
      <c r="A149" t="str">
        <f t="shared" si="12"/>
        <v>SP1692-148</v>
      </c>
      <c r="D149" t="str">
        <f t="shared" si="13"/>
        <v>SP1692</v>
      </c>
      <c r="E149" s="9">
        <v>148</v>
      </c>
      <c r="H149" t="str">
        <f>_xlfn.IFNA(VLOOKUP(G149,Tabelle10[[SID]:[Zahn]],3,FALSE),"")</f>
        <v/>
      </c>
      <c r="I149" s="9" t="s">
        <v>1170</v>
      </c>
      <c r="L149" s="9" t="s">
        <v>540</v>
      </c>
      <c r="Q149" t="str">
        <f t="shared" si="14"/>
        <v>Speer, Daniel</v>
      </c>
      <c r="R149" t="str">
        <f t="shared" si="15"/>
        <v>Choral Gesang-Buch. Auff das Klavir oder Orgel…</v>
      </c>
      <c r="S149" t="str">
        <f t="shared" si="16"/>
        <v>Stuttgart</v>
      </c>
      <c r="T149">
        <f t="shared" si="17"/>
        <v>1692</v>
      </c>
    </row>
    <row r="150" spans="1:22" x14ac:dyDescent="0.25">
      <c r="A150" t="str">
        <f t="shared" si="12"/>
        <v>SP1692-149</v>
      </c>
      <c r="D150" t="str">
        <f t="shared" si="13"/>
        <v>SP1692</v>
      </c>
      <c r="E150" s="9">
        <v>149</v>
      </c>
      <c r="H150" t="str">
        <f>_xlfn.IFNA(VLOOKUP(G150,Tabelle10[[SID]:[Zahn]],3,FALSE),"")</f>
        <v/>
      </c>
      <c r="I150" s="9" t="s">
        <v>1171</v>
      </c>
      <c r="L150" s="9" t="s">
        <v>540</v>
      </c>
      <c r="Q150" t="str">
        <f t="shared" si="14"/>
        <v>Speer, Daniel</v>
      </c>
      <c r="R150" t="str">
        <f t="shared" si="15"/>
        <v>Choral Gesang-Buch. Auff das Klavir oder Orgel…</v>
      </c>
      <c r="S150" t="str">
        <f t="shared" si="16"/>
        <v>Stuttgart</v>
      </c>
      <c r="T150">
        <f t="shared" si="17"/>
        <v>1692</v>
      </c>
    </row>
    <row r="151" spans="1:22" x14ac:dyDescent="0.25">
      <c r="A151" t="str">
        <f t="shared" si="12"/>
        <v>SP1692-150</v>
      </c>
      <c r="D151" t="str">
        <f t="shared" si="13"/>
        <v>SP1692</v>
      </c>
      <c r="E151" s="9">
        <v>150</v>
      </c>
      <c r="H151" t="str">
        <f>_xlfn.IFNA(VLOOKUP(G151,Tabelle10[[SID]:[Zahn]],3,FALSE),"")</f>
        <v/>
      </c>
      <c r="I151" s="9" t="s">
        <v>1172</v>
      </c>
      <c r="L151" s="9" t="s">
        <v>540</v>
      </c>
      <c r="Q151" t="str">
        <f t="shared" si="14"/>
        <v>Speer, Daniel</v>
      </c>
      <c r="R151" t="str">
        <f t="shared" si="15"/>
        <v>Choral Gesang-Buch. Auff das Klavir oder Orgel…</v>
      </c>
      <c r="S151" t="str">
        <f t="shared" si="16"/>
        <v>Stuttgart</v>
      </c>
      <c r="T151">
        <f t="shared" si="17"/>
        <v>1692</v>
      </c>
    </row>
    <row r="152" spans="1:22" x14ac:dyDescent="0.25">
      <c r="A152" t="str">
        <f t="shared" si="12"/>
        <v>SP1692-151</v>
      </c>
      <c r="D152" t="str">
        <f t="shared" si="13"/>
        <v>SP1692</v>
      </c>
      <c r="E152" s="9">
        <v>151</v>
      </c>
      <c r="H152" t="str">
        <f>_xlfn.IFNA(VLOOKUP(G152,Tabelle10[[SID]:[Zahn]],3,FALSE),"")</f>
        <v/>
      </c>
      <c r="I152" s="9" t="s">
        <v>1173</v>
      </c>
      <c r="L152" s="9" t="s">
        <v>540</v>
      </c>
      <c r="Q152" t="str">
        <f t="shared" si="14"/>
        <v>Speer, Daniel</v>
      </c>
      <c r="R152" t="str">
        <f t="shared" si="15"/>
        <v>Choral Gesang-Buch. Auff das Klavir oder Orgel…</v>
      </c>
      <c r="S152" t="str">
        <f t="shared" si="16"/>
        <v>Stuttgart</v>
      </c>
      <c r="T152">
        <f t="shared" si="17"/>
        <v>1692</v>
      </c>
    </row>
    <row r="153" spans="1:22" x14ac:dyDescent="0.25">
      <c r="A153" t="str">
        <f t="shared" si="12"/>
        <v>SP1692-152</v>
      </c>
      <c r="D153" t="str">
        <f t="shared" si="13"/>
        <v>SP1692</v>
      </c>
      <c r="E153" s="9">
        <v>152</v>
      </c>
      <c r="H153" t="str">
        <f>_xlfn.IFNA(VLOOKUP(G153,Tabelle10[[SID]:[Zahn]],3,FALSE),"")</f>
        <v/>
      </c>
      <c r="I153" s="9" t="s">
        <v>1174</v>
      </c>
      <c r="L153" s="9" t="s">
        <v>540</v>
      </c>
      <c r="Q153" t="str">
        <f t="shared" si="14"/>
        <v>Speer, Daniel</v>
      </c>
      <c r="R153" t="str">
        <f t="shared" si="15"/>
        <v>Choral Gesang-Buch. Auff das Klavir oder Orgel…</v>
      </c>
      <c r="S153" t="str">
        <f t="shared" si="16"/>
        <v>Stuttgart</v>
      </c>
      <c r="T153">
        <f t="shared" si="17"/>
        <v>1692</v>
      </c>
    </row>
    <row r="154" spans="1:22" x14ac:dyDescent="0.25">
      <c r="A154" t="str">
        <f t="shared" si="12"/>
        <v>SP1692-153</v>
      </c>
      <c r="D154" t="str">
        <f t="shared" si="13"/>
        <v>SP1692</v>
      </c>
      <c r="E154" s="9">
        <v>153</v>
      </c>
      <c r="H154" t="str">
        <f>_xlfn.IFNA(VLOOKUP(G154,Tabelle10[[SID]:[Zahn]],3,FALSE),"")</f>
        <v/>
      </c>
      <c r="I154" s="9" t="s">
        <v>1175</v>
      </c>
      <c r="L154" s="9" t="s">
        <v>540</v>
      </c>
      <c r="Q154" t="str">
        <f t="shared" si="14"/>
        <v>Speer, Daniel</v>
      </c>
      <c r="R154" t="str">
        <f t="shared" si="15"/>
        <v>Choral Gesang-Buch. Auff das Klavir oder Orgel…</v>
      </c>
      <c r="S154" t="str">
        <f t="shared" si="16"/>
        <v>Stuttgart</v>
      </c>
      <c r="T154">
        <f t="shared" si="17"/>
        <v>1692</v>
      </c>
    </row>
    <row r="155" spans="1:22" x14ac:dyDescent="0.25">
      <c r="A155" t="str">
        <f t="shared" si="12"/>
        <v>SP1692-154</v>
      </c>
      <c r="D155" t="str">
        <f t="shared" si="13"/>
        <v>SP1692</v>
      </c>
      <c r="E155" s="9">
        <v>154</v>
      </c>
      <c r="H155" t="str">
        <f>_xlfn.IFNA(VLOOKUP(G155,Tabelle10[[SID]:[Zahn]],3,FALSE),"")</f>
        <v/>
      </c>
      <c r="I155" s="9" t="s">
        <v>1176</v>
      </c>
      <c r="L155" s="9" t="s">
        <v>540</v>
      </c>
      <c r="Q155" t="str">
        <f t="shared" si="14"/>
        <v>Speer, Daniel</v>
      </c>
      <c r="R155" t="str">
        <f t="shared" si="15"/>
        <v>Choral Gesang-Buch. Auff das Klavir oder Orgel…</v>
      </c>
      <c r="S155" t="str">
        <f t="shared" si="16"/>
        <v>Stuttgart</v>
      </c>
      <c r="T155">
        <f t="shared" si="17"/>
        <v>1692</v>
      </c>
    </row>
    <row r="156" spans="1:22" x14ac:dyDescent="0.25">
      <c r="A156" t="str">
        <f t="shared" si="12"/>
        <v>SP1692-155</v>
      </c>
      <c r="D156" t="str">
        <f t="shared" si="13"/>
        <v>SP1692</v>
      </c>
      <c r="E156" s="9">
        <v>155</v>
      </c>
      <c r="H156" t="str">
        <f>_xlfn.IFNA(VLOOKUP(G156,Tabelle10[[SID]:[Zahn]],3,FALSE),"")</f>
        <v/>
      </c>
      <c r="I156" s="9" t="s">
        <v>1177</v>
      </c>
      <c r="L156" s="9" t="s">
        <v>540</v>
      </c>
      <c r="Q156" t="str">
        <f t="shared" si="14"/>
        <v>Speer, Daniel</v>
      </c>
      <c r="R156" t="str">
        <f t="shared" si="15"/>
        <v>Choral Gesang-Buch. Auff das Klavir oder Orgel…</v>
      </c>
      <c r="S156" t="str">
        <f t="shared" si="16"/>
        <v>Stuttgart</v>
      </c>
      <c r="T156">
        <f t="shared" si="17"/>
        <v>1692</v>
      </c>
    </row>
    <row r="157" spans="1:22" x14ac:dyDescent="0.25">
      <c r="A157" t="str">
        <f t="shared" si="12"/>
        <v>SP1692-156</v>
      </c>
      <c r="D157" t="str">
        <f t="shared" si="13"/>
        <v>SP1692</v>
      </c>
      <c r="E157" s="9">
        <v>156</v>
      </c>
      <c r="H157" t="str">
        <f>_xlfn.IFNA(VLOOKUP(G157,Tabelle10[[SID]:[Zahn]],3,FALSE),"")</f>
        <v/>
      </c>
      <c r="I157" s="9" t="s">
        <v>1178</v>
      </c>
      <c r="L157" s="9" t="s">
        <v>540</v>
      </c>
      <c r="Q157" t="str">
        <f t="shared" si="14"/>
        <v>Speer, Daniel</v>
      </c>
      <c r="R157" t="str">
        <f t="shared" si="15"/>
        <v>Choral Gesang-Buch. Auff das Klavir oder Orgel…</v>
      </c>
      <c r="S157" t="str">
        <f t="shared" si="16"/>
        <v>Stuttgart</v>
      </c>
      <c r="T157">
        <f t="shared" si="17"/>
        <v>1692</v>
      </c>
      <c r="V157" s="9" t="s">
        <v>1179</v>
      </c>
    </row>
    <row r="158" spans="1:22" x14ac:dyDescent="0.25">
      <c r="A158" t="str">
        <f t="shared" si="12"/>
        <v>SP1692-157</v>
      </c>
      <c r="D158" t="str">
        <f t="shared" si="13"/>
        <v>SP1692</v>
      </c>
      <c r="E158" s="9">
        <v>157</v>
      </c>
      <c r="H158" t="str">
        <f>_xlfn.IFNA(VLOOKUP(G158,Tabelle10[[SID]:[Zahn]],3,FALSE),"")</f>
        <v/>
      </c>
      <c r="I158" s="9" t="s">
        <v>1180</v>
      </c>
      <c r="L158" s="9" t="s">
        <v>540</v>
      </c>
      <c r="Q158" t="str">
        <f t="shared" si="14"/>
        <v>Speer, Daniel</v>
      </c>
      <c r="R158" t="str">
        <f t="shared" si="15"/>
        <v>Choral Gesang-Buch. Auff das Klavir oder Orgel…</v>
      </c>
      <c r="S158" t="str">
        <f t="shared" si="16"/>
        <v>Stuttgart</v>
      </c>
      <c r="T158">
        <f t="shared" si="17"/>
        <v>1692</v>
      </c>
      <c r="V158" s="9" t="s">
        <v>1181</v>
      </c>
    </row>
    <row r="159" spans="1:22" x14ac:dyDescent="0.25">
      <c r="A159" t="str">
        <f t="shared" si="12"/>
        <v>SP1692-158</v>
      </c>
      <c r="D159" t="str">
        <f t="shared" si="13"/>
        <v>SP1692</v>
      </c>
      <c r="E159" s="9">
        <v>158</v>
      </c>
      <c r="H159" t="str">
        <f>_xlfn.IFNA(VLOOKUP(G159,Tabelle10[[SID]:[Zahn]],3,FALSE),"")</f>
        <v/>
      </c>
      <c r="I159" s="9" t="s">
        <v>1182</v>
      </c>
      <c r="L159" s="9" t="s">
        <v>540</v>
      </c>
      <c r="Q159" t="str">
        <f t="shared" si="14"/>
        <v>Speer, Daniel</v>
      </c>
      <c r="R159" t="str">
        <f t="shared" si="15"/>
        <v>Choral Gesang-Buch. Auff das Klavir oder Orgel…</v>
      </c>
      <c r="S159" t="str">
        <f t="shared" si="16"/>
        <v>Stuttgart</v>
      </c>
      <c r="T159">
        <f t="shared" si="17"/>
        <v>1692</v>
      </c>
    </row>
    <row r="160" spans="1:22" x14ac:dyDescent="0.25">
      <c r="A160" t="str">
        <f t="shared" si="12"/>
        <v>SP1692-159</v>
      </c>
      <c r="D160" t="str">
        <f t="shared" si="13"/>
        <v>SP1692</v>
      </c>
      <c r="E160" s="9">
        <v>159</v>
      </c>
      <c r="H160" t="str">
        <f>_xlfn.IFNA(VLOOKUP(G160,Tabelle10[[SID]:[Zahn]],3,FALSE),"")</f>
        <v/>
      </c>
      <c r="I160" s="9" t="s">
        <v>1183</v>
      </c>
      <c r="L160" s="9" t="s">
        <v>540</v>
      </c>
      <c r="Q160" t="str">
        <f t="shared" si="14"/>
        <v>Speer, Daniel</v>
      </c>
      <c r="R160" t="str">
        <f t="shared" si="15"/>
        <v>Choral Gesang-Buch. Auff das Klavir oder Orgel…</v>
      </c>
      <c r="S160" t="str">
        <f t="shared" si="16"/>
        <v>Stuttgart</v>
      </c>
      <c r="T160">
        <f t="shared" si="17"/>
        <v>1692</v>
      </c>
    </row>
    <row r="161" spans="1:20" x14ac:dyDescent="0.25">
      <c r="A161" t="str">
        <f t="shared" si="12"/>
        <v>SP1692-160</v>
      </c>
      <c r="D161" t="str">
        <f t="shared" si="13"/>
        <v>SP1692</v>
      </c>
      <c r="E161" s="9">
        <v>160</v>
      </c>
      <c r="H161" t="str">
        <f>_xlfn.IFNA(VLOOKUP(G161,Tabelle10[[SID]:[Zahn]],3,FALSE),"")</f>
        <v/>
      </c>
      <c r="I161" s="9" t="s">
        <v>1184</v>
      </c>
      <c r="L161" s="9" t="s">
        <v>540</v>
      </c>
      <c r="Q161" t="str">
        <f t="shared" si="14"/>
        <v>Speer, Daniel</v>
      </c>
      <c r="R161" t="str">
        <f t="shared" si="15"/>
        <v>Choral Gesang-Buch. Auff das Klavir oder Orgel…</v>
      </c>
      <c r="S161" t="str">
        <f t="shared" si="16"/>
        <v>Stuttgart</v>
      </c>
      <c r="T161">
        <f t="shared" si="17"/>
        <v>1692</v>
      </c>
    </row>
    <row r="162" spans="1:20" x14ac:dyDescent="0.25">
      <c r="A162" t="str">
        <f t="shared" si="12"/>
        <v>SP1692-161</v>
      </c>
      <c r="D162" t="str">
        <f t="shared" si="13"/>
        <v>SP1692</v>
      </c>
      <c r="E162" s="9">
        <v>161</v>
      </c>
      <c r="H162" t="str">
        <f>_xlfn.IFNA(VLOOKUP(G162,Tabelle10[[SID]:[Zahn]],3,FALSE),"")</f>
        <v/>
      </c>
      <c r="I162" s="9" t="s">
        <v>1185</v>
      </c>
      <c r="L162" s="9" t="s">
        <v>540</v>
      </c>
      <c r="Q162" t="str">
        <f t="shared" si="14"/>
        <v>Speer, Daniel</v>
      </c>
      <c r="R162" t="str">
        <f t="shared" si="15"/>
        <v>Choral Gesang-Buch. Auff das Klavir oder Orgel…</v>
      </c>
      <c r="S162" t="str">
        <f t="shared" si="16"/>
        <v>Stuttgart</v>
      </c>
      <c r="T162">
        <f t="shared" si="17"/>
        <v>1692</v>
      </c>
    </row>
    <row r="163" spans="1:20" x14ac:dyDescent="0.25">
      <c r="A163" t="str">
        <f t="shared" si="12"/>
        <v>SP1692-162</v>
      </c>
      <c r="D163" t="str">
        <f t="shared" si="13"/>
        <v>SP1692</v>
      </c>
      <c r="E163" s="9">
        <v>162</v>
      </c>
      <c r="H163" t="str">
        <f>_xlfn.IFNA(VLOOKUP(G163,Tabelle10[[SID]:[Zahn]],3,FALSE),"")</f>
        <v/>
      </c>
      <c r="I163" s="9" t="s">
        <v>1186</v>
      </c>
      <c r="L163" s="9" t="s">
        <v>540</v>
      </c>
      <c r="Q163" t="str">
        <f t="shared" si="14"/>
        <v>Speer, Daniel</v>
      </c>
      <c r="R163" t="str">
        <f t="shared" si="15"/>
        <v>Choral Gesang-Buch. Auff das Klavir oder Orgel…</v>
      </c>
      <c r="S163" t="str">
        <f t="shared" si="16"/>
        <v>Stuttgart</v>
      </c>
      <c r="T163">
        <f t="shared" si="17"/>
        <v>1692</v>
      </c>
    </row>
    <row r="164" spans="1:20" x14ac:dyDescent="0.25">
      <c r="A164" t="str">
        <f t="shared" si="12"/>
        <v>SP1692-163</v>
      </c>
      <c r="D164" t="str">
        <f t="shared" si="13"/>
        <v>SP1692</v>
      </c>
      <c r="E164" s="9">
        <v>163</v>
      </c>
      <c r="H164" t="str">
        <f>_xlfn.IFNA(VLOOKUP(G164,Tabelle10[[SID]:[Zahn]],3,FALSE),"")</f>
        <v/>
      </c>
      <c r="I164" s="9" t="s">
        <v>1187</v>
      </c>
      <c r="L164" s="9" t="s">
        <v>540</v>
      </c>
      <c r="Q164" t="str">
        <f t="shared" si="14"/>
        <v>Speer, Daniel</v>
      </c>
      <c r="R164" t="str">
        <f t="shared" si="15"/>
        <v>Choral Gesang-Buch. Auff das Klavir oder Orgel…</v>
      </c>
      <c r="S164" t="str">
        <f t="shared" si="16"/>
        <v>Stuttgart</v>
      </c>
      <c r="T164">
        <f t="shared" si="17"/>
        <v>1692</v>
      </c>
    </row>
    <row r="165" spans="1:20" x14ac:dyDescent="0.25">
      <c r="A165" t="str">
        <f t="shared" si="12"/>
        <v>SP1692-164</v>
      </c>
      <c r="D165" t="str">
        <f t="shared" si="13"/>
        <v>SP1692</v>
      </c>
      <c r="E165" s="9">
        <v>164</v>
      </c>
      <c r="H165" t="str">
        <f>_xlfn.IFNA(VLOOKUP(G165,Tabelle10[[SID]:[Zahn]],3,FALSE),"")</f>
        <v/>
      </c>
      <c r="I165" s="9" t="s">
        <v>1188</v>
      </c>
      <c r="L165" s="9" t="s">
        <v>540</v>
      </c>
      <c r="Q165" t="str">
        <f t="shared" si="14"/>
        <v>Speer, Daniel</v>
      </c>
      <c r="R165" t="str">
        <f t="shared" si="15"/>
        <v>Choral Gesang-Buch. Auff das Klavir oder Orgel…</v>
      </c>
      <c r="S165" t="str">
        <f t="shared" si="16"/>
        <v>Stuttgart</v>
      </c>
      <c r="T165">
        <f t="shared" si="17"/>
        <v>1692</v>
      </c>
    </row>
    <row r="166" spans="1:20" x14ac:dyDescent="0.25">
      <c r="A166" t="str">
        <f t="shared" si="12"/>
        <v>SP1692-165</v>
      </c>
      <c r="D166" t="str">
        <f t="shared" si="13"/>
        <v>SP1692</v>
      </c>
      <c r="E166" s="9">
        <v>165</v>
      </c>
      <c r="H166" t="str">
        <f>_xlfn.IFNA(VLOOKUP(G166,Tabelle10[[SID]:[Zahn]],3,FALSE),"")</f>
        <v/>
      </c>
      <c r="I166" s="9" t="s">
        <v>1189</v>
      </c>
      <c r="L166" s="9" t="s">
        <v>540</v>
      </c>
      <c r="Q166" t="str">
        <f t="shared" si="14"/>
        <v>Speer, Daniel</v>
      </c>
      <c r="R166" t="str">
        <f t="shared" si="15"/>
        <v>Choral Gesang-Buch. Auff das Klavir oder Orgel…</v>
      </c>
      <c r="S166" t="str">
        <f t="shared" si="16"/>
        <v>Stuttgart</v>
      </c>
      <c r="T166">
        <f t="shared" si="17"/>
        <v>1692</v>
      </c>
    </row>
    <row r="167" spans="1:20" x14ac:dyDescent="0.25">
      <c r="A167" t="str">
        <f t="shared" si="12"/>
        <v>SP1692-166</v>
      </c>
      <c r="D167" t="str">
        <f t="shared" si="13"/>
        <v>SP1692</v>
      </c>
      <c r="E167" s="9">
        <v>166</v>
      </c>
      <c r="H167" t="str">
        <f>_xlfn.IFNA(VLOOKUP(G167,Tabelle10[[SID]:[Zahn]],3,FALSE),"")</f>
        <v/>
      </c>
      <c r="I167" s="9" t="s">
        <v>1190</v>
      </c>
      <c r="L167" s="9" t="s">
        <v>540</v>
      </c>
      <c r="Q167" t="str">
        <f t="shared" si="14"/>
        <v>Speer, Daniel</v>
      </c>
      <c r="R167" t="str">
        <f t="shared" si="15"/>
        <v>Choral Gesang-Buch. Auff das Klavir oder Orgel…</v>
      </c>
      <c r="S167" t="str">
        <f t="shared" si="16"/>
        <v>Stuttgart</v>
      </c>
      <c r="T167">
        <f t="shared" si="17"/>
        <v>1692</v>
      </c>
    </row>
    <row r="168" spans="1:20" x14ac:dyDescent="0.25">
      <c r="A168" t="str">
        <f t="shared" si="12"/>
        <v>SP1692-167</v>
      </c>
      <c r="D168" t="str">
        <f t="shared" si="13"/>
        <v>SP1692</v>
      </c>
      <c r="E168" s="9">
        <v>167</v>
      </c>
      <c r="H168" t="str">
        <f>_xlfn.IFNA(VLOOKUP(G168,Tabelle10[[SID]:[Zahn]],3,FALSE),"")</f>
        <v/>
      </c>
      <c r="I168" s="9" t="s">
        <v>1191</v>
      </c>
      <c r="L168" s="9" t="s">
        <v>540</v>
      </c>
      <c r="Q168" t="str">
        <f t="shared" si="14"/>
        <v>Speer, Daniel</v>
      </c>
      <c r="R168" t="str">
        <f t="shared" si="15"/>
        <v>Choral Gesang-Buch. Auff das Klavir oder Orgel…</v>
      </c>
      <c r="S168" t="str">
        <f t="shared" si="16"/>
        <v>Stuttgart</v>
      </c>
      <c r="T168">
        <f t="shared" si="17"/>
        <v>1692</v>
      </c>
    </row>
    <row r="169" spans="1:20" x14ac:dyDescent="0.25">
      <c r="A169" t="str">
        <f t="shared" si="12"/>
        <v>SP1692-168</v>
      </c>
      <c r="D169" t="str">
        <f t="shared" si="13"/>
        <v>SP1692</v>
      </c>
      <c r="E169" s="9">
        <v>168</v>
      </c>
      <c r="H169" t="str">
        <f>_xlfn.IFNA(VLOOKUP(G169,Tabelle10[[SID]:[Zahn]],3,FALSE),"")</f>
        <v/>
      </c>
      <c r="I169" s="9" t="s">
        <v>1192</v>
      </c>
      <c r="L169" s="9" t="s">
        <v>540</v>
      </c>
      <c r="Q169" t="str">
        <f t="shared" si="14"/>
        <v>Speer, Daniel</v>
      </c>
      <c r="R169" t="str">
        <f t="shared" si="15"/>
        <v>Choral Gesang-Buch. Auff das Klavir oder Orgel…</v>
      </c>
      <c r="S169" t="str">
        <f t="shared" si="16"/>
        <v>Stuttgart</v>
      </c>
      <c r="T169">
        <f t="shared" si="17"/>
        <v>1692</v>
      </c>
    </row>
    <row r="170" spans="1:20" x14ac:dyDescent="0.25">
      <c r="A170" t="str">
        <f t="shared" si="12"/>
        <v>SP1692-169</v>
      </c>
      <c r="D170" t="str">
        <f t="shared" si="13"/>
        <v>SP1692</v>
      </c>
      <c r="E170" s="9">
        <v>169</v>
      </c>
      <c r="H170" t="str">
        <f>_xlfn.IFNA(VLOOKUP(G170,Tabelle10[[SID]:[Zahn]],3,FALSE),"")</f>
        <v/>
      </c>
      <c r="I170" s="9" t="s">
        <v>1193</v>
      </c>
      <c r="L170" s="9" t="s">
        <v>540</v>
      </c>
      <c r="Q170" t="str">
        <f t="shared" si="14"/>
        <v>Speer, Daniel</v>
      </c>
      <c r="R170" t="str">
        <f t="shared" si="15"/>
        <v>Choral Gesang-Buch. Auff das Klavir oder Orgel…</v>
      </c>
      <c r="S170" t="str">
        <f t="shared" si="16"/>
        <v>Stuttgart</v>
      </c>
      <c r="T170">
        <f t="shared" si="17"/>
        <v>1692</v>
      </c>
    </row>
    <row r="171" spans="1:20" x14ac:dyDescent="0.25">
      <c r="A171" t="str">
        <f t="shared" si="12"/>
        <v>SP1692-170</v>
      </c>
      <c r="D171" t="str">
        <f t="shared" si="13"/>
        <v>SP1692</v>
      </c>
      <c r="E171" s="9">
        <v>170</v>
      </c>
      <c r="H171" t="str">
        <f>_xlfn.IFNA(VLOOKUP(G171,Tabelle10[[SID]:[Zahn]],3,FALSE),"")</f>
        <v/>
      </c>
      <c r="I171" s="9" t="s">
        <v>1194</v>
      </c>
      <c r="L171" s="9" t="s">
        <v>540</v>
      </c>
      <c r="Q171" t="str">
        <f t="shared" si="14"/>
        <v>Speer, Daniel</v>
      </c>
      <c r="R171" t="str">
        <f t="shared" si="15"/>
        <v>Choral Gesang-Buch. Auff das Klavir oder Orgel…</v>
      </c>
      <c r="S171" t="str">
        <f t="shared" si="16"/>
        <v>Stuttgart</v>
      </c>
      <c r="T171">
        <f t="shared" si="17"/>
        <v>1692</v>
      </c>
    </row>
    <row r="172" spans="1:20" x14ac:dyDescent="0.25">
      <c r="A172" t="str">
        <f t="shared" si="12"/>
        <v>SP1692-171</v>
      </c>
      <c r="D172" t="str">
        <f t="shared" si="13"/>
        <v>SP1692</v>
      </c>
      <c r="E172" s="9">
        <v>171</v>
      </c>
      <c r="H172" t="str">
        <f>_xlfn.IFNA(VLOOKUP(G172,Tabelle10[[SID]:[Zahn]],3,FALSE),"")</f>
        <v/>
      </c>
      <c r="I172" s="9" t="s">
        <v>1195</v>
      </c>
      <c r="L172" s="9" t="s">
        <v>540</v>
      </c>
      <c r="Q172" t="str">
        <f t="shared" si="14"/>
        <v>Speer, Daniel</v>
      </c>
      <c r="R172" t="str">
        <f t="shared" si="15"/>
        <v>Choral Gesang-Buch. Auff das Klavir oder Orgel…</v>
      </c>
      <c r="S172" t="str">
        <f t="shared" si="16"/>
        <v>Stuttgart</v>
      </c>
      <c r="T172">
        <f t="shared" si="17"/>
        <v>1692</v>
      </c>
    </row>
    <row r="173" spans="1:20" x14ac:dyDescent="0.25">
      <c r="A173" t="str">
        <f t="shared" si="12"/>
        <v>SP1692-172</v>
      </c>
      <c r="D173" t="str">
        <f t="shared" si="13"/>
        <v>SP1692</v>
      </c>
      <c r="E173" s="9">
        <v>172</v>
      </c>
      <c r="H173" t="str">
        <f>_xlfn.IFNA(VLOOKUP(G173,Tabelle10[[SID]:[Zahn]],3,FALSE),"")</f>
        <v/>
      </c>
      <c r="I173" s="9" t="s">
        <v>1196</v>
      </c>
      <c r="L173" s="9" t="s">
        <v>540</v>
      </c>
      <c r="Q173" t="str">
        <f t="shared" si="14"/>
        <v>Speer, Daniel</v>
      </c>
      <c r="R173" t="str">
        <f t="shared" si="15"/>
        <v>Choral Gesang-Buch. Auff das Klavir oder Orgel…</v>
      </c>
      <c r="S173" t="str">
        <f t="shared" si="16"/>
        <v>Stuttgart</v>
      </c>
      <c r="T173">
        <f t="shared" si="17"/>
        <v>1692</v>
      </c>
    </row>
    <row r="174" spans="1:20" x14ac:dyDescent="0.25">
      <c r="A174" t="str">
        <f t="shared" si="12"/>
        <v>SP1692-173</v>
      </c>
      <c r="D174" t="str">
        <f t="shared" si="13"/>
        <v>SP1692</v>
      </c>
      <c r="E174" s="9">
        <v>173</v>
      </c>
      <c r="H174" t="str">
        <f>_xlfn.IFNA(VLOOKUP(G174,Tabelle10[[SID]:[Zahn]],3,FALSE),"")</f>
        <v/>
      </c>
      <c r="I174" s="9" t="s">
        <v>1197</v>
      </c>
      <c r="L174" s="9" t="s">
        <v>540</v>
      </c>
      <c r="Q174" t="str">
        <f t="shared" si="14"/>
        <v>Speer, Daniel</v>
      </c>
      <c r="R174" t="str">
        <f t="shared" si="15"/>
        <v>Choral Gesang-Buch. Auff das Klavir oder Orgel…</v>
      </c>
      <c r="S174" t="str">
        <f t="shared" si="16"/>
        <v>Stuttgart</v>
      </c>
      <c r="T174">
        <f t="shared" si="17"/>
        <v>1692</v>
      </c>
    </row>
    <row r="175" spans="1:20" x14ac:dyDescent="0.25">
      <c r="A175" t="str">
        <f t="shared" si="12"/>
        <v>SP1692-174</v>
      </c>
      <c r="D175" t="str">
        <f t="shared" si="13"/>
        <v>SP1692</v>
      </c>
      <c r="E175" s="9">
        <v>174</v>
      </c>
      <c r="H175" t="str">
        <f>_xlfn.IFNA(VLOOKUP(G175,Tabelle10[[SID]:[Zahn]],3,FALSE),"")</f>
        <v/>
      </c>
      <c r="I175" s="9" t="s">
        <v>1198</v>
      </c>
      <c r="L175" s="9" t="s">
        <v>540</v>
      </c>
      <c r="Q175" t="str">
        <f t="shared" si="14"/>
        <v>Speer, Daniel</v>
      </c>
      <c r="R175" t="str">
        <f t="shared" si="15"/>
        <v>Choral Gesang-Buch. Auff das Klavir oder Orgel…</v>
      </c>
      <c r="S175" t="str">
        <f t="shared" si="16"/>
        <v>Stuttgart</v>
      </c>
      <c r="T175">
        <f t="shared" si="17"/>
        <v>1692</v>
      </c>
    </row>
    <row r="176" spans="1:20" x14ac:dyDescent="0.25">
      <c r="A176" t="str">
        <f t="shared" si="12"/>
        <v>SP1692-175</v>
      </c>
      <c r="D176" t="str">
        <f t="shared" si="13"/>
        <v>SP1692</v>
      </c>
      <c r="E176" s="9">
        <v>175</v>
      </c>
      <c r="H176" t="str">
        <f>_xlfn.IFNA(VLOOKUP(G176,Tabelle10[[SID]:[Zahn]],3,FALSE),"")</f>
        <v/>
      </c>
      <c r="I176" s="9" t="s">
        <v>1199</v>
      </c>
      <c r="L176" s="9" t="s">
        <v>540</v>
      </c>
      <c r="Q176" t="str">
        <f t="shared" si="14"/>
        <v>Speer, Daniel</v>
      </c>
      <c r="R176" t="str">
        <f t="shared" si="15"/>
        <v>Choral Gesang-Buch. Auff das Klavir oder Orgel…</v>
      </c>
      <c r="S176" t="str">
        <f t="shared" si="16"/>
        <v>Stuttgart</v>
      </c>
      <c r="T176">
        <f t="shared" si="17"/>
        <v>1692</v>
      </c>
    </row>
    <row r="177" spans="1:20" x14ac:dyDescent="0.25">
      <c r="A177" t="str">
        <f t="shared" si="12"/>
        <v>SP1692-176</v>
      </c>
      <c r="D177" t="str">
        <f t="shared" si="13"/>
        <v>SP1692</v>
      </c>
      <c r="E177" s="9">
        <v>176</v>
      </c>
      <c r="H177" t="str">
        <f>_xlfn.IFNA(VLOOKUP(G177,Tabelle10[[SID]:[Zahn]],3,FALSE),"")</f>
        <v/>
      </c>
      <c r="I177" s="9" t="s">
        <v>1200</v>
      </c>
      <c r="L177" s="9" t="s">
        <v>540</v>
      </c>
      <c r="Q177" t="str">
        <f t="shared" si="14"/>
        <v>Speer, Daniel</v>
      </c>
      <c r="R177" t="str">
        <f t="shared" si="15"/>
        <v>Choral Gesang-Buch. Auff das Klavir oder Orgel…</v>
      </c>
      <c r="S177" t="str">
        <f t="shared" si="16"/>
        <v>Stuttgart</v>
      </c>
      <c r="T177">
        <f t="shared" si="17"/>
        <v>1692</v>
      </c>
    </row>
    <row r="178" spans="1:20" x14ac:dyDescent="0.25">
      <c r="A178" t="str">
        <f t="shared" si="12"/>
        <v>SP1692-177</v>
      </c>
      <c r="D178" t="str">
        <f t="shared" si="13"/>
        <v>SP1692</v>
      </c>
      <c r="E178" s="9">
        <v>177</v>
      </c>
      <c r="H178" t="str">
        <f>_xlfn.IFNA(VLOOKUP(G178,Tabelle10[[SID]:[Zahn]],3,FALSE),"")</f>
        <v/>
      </c>
      <c r="I178" s="9" t="s">
        <v>1201</v>
      </c>
      <c r="L178" s="9" t="s">
        <v>540</v>
      </c>
      <c r="Q178" t="str">
        <f t="shared" si="14"/>
        <v>Speer, Daniel</v>
      </c>
      <c r="R178" t="str">
        <f t="shared" si="15"/>
        <v>Choral Gesang-Buch. Auff das Klavir oder Orgel…</v>
      </c>
      <c r="S178" t="str">
        <f t="shared" si="16"/>
        <v>Stuttgart</v>
      </c>
      <c r="T178">
        <f t="shared" si="17"/>
        <v>1692</v>
      </c>
    </row>
    <row r="179" spans="1:20" x14ac:dyDescent="0.25">
      <c r="A179" t="str">
        <f t="shared" si="12"/>
        <v>SP1692-178</v>
      </c>
      <c r="D179" t="str">
        <f t="shared" si="13"/>
        <v>SP1692</v>
      </c>
      <c r="E179" s="9">
        <v>178</v>
      </c>
      <c r="H179" t="str">
        <f>_xlfn.IFNA(VLOOKUP(G179,Tabelle10[[SID]:[Zahn]],3,FALSE),"")</f>
        <v/>
      </c>
      <c r="I179" s="9" t="s">
        <v>1202</v>
      </c>
      <c r="L179" s="9" t="s">
        <v>540</v>
      </c>
      <c r="Q179" t="str">
        <f t="shared" si="14"/>
        <v>Speer, Daniel</v>
      </c>
      <c r="R179" t="str">
        <f t="shared" si="15"/>
        <v>Choral Gesang-Buch. Auff das Klavir oder Orgel…</v>
      </c>
      <c r="S179" t="str">
        <f t="shared" si="16"/>
        <v>Stuttgart</v>
      </c>
      <c r="T179">
        <f t="shared" si="17"/>
        <v>1692</v>
      </c>
    </row>
    <row r="180" spans="1:20" x14ac:dyDescent="0.25">
      <c r="A180" t="str">
        <f t="shared" si="12"/>
        <v>SP1692-179</v>
      </c>
      <c r="D180" t="str">
        <f t="shared" si="13"/>
        <v>SP1692</v>
      </c>
      <c r="E180" s="9">
        <v>179</v>
      </c>
      <c r="H180" t="str">
        <f>_xlfn.IFNA(VLOOKUP(G180,Tabelle10[[SID]:[Zahn]],3,FALSE),"")</f>
        <v/>
      </c>
      <c r="I180" s="9" t="s">
        <v>1203</v>
      </c>
      <c r="L180" s="9" t="s">
        <v>540</v>
      </c>
      <c r="Q180" t="str">
        <f t="shared" si="14"/>
        <v>Speer, Daniel</v>
      </c>
      <c r="R180" t="str">
        <f t="shared" si="15"/>
        <v>Choral Gesang-Buch. Auff das Klavir oder Orgel…</v>
      </c>
      <c r="S180" t="str">
        <f t="shared" si="16"/>
        <v>Stuttgart</v>
      </c>
      <c r="T180">
        <f t="shared" si="17"/>
        <v>1692</v>
      </c>
    </row>
    <row r="181" spans="1:20" x14ac:dyDescent="0.25">
      <c r="A181" t="str">
        <f t="shared" si="12"/>
        <v>SP1692-180</v>
      </c>
      <c r="D181" t="str">
        <f t="shared" si="13"/>
        <v>SP1692</v>
      </c>
      <c r="E181" s="9">
        <v>180</v>
      </c>
      <c r="H181" t="str">
        <f>_xlfn.IFNA(VLOOKUP(G181,Tabelle10[[SID]:[Zahn]],3,FALSE),"")</f>
        <v/>
      </c>
      <c r="I181" s="9" t="s">
        <v>1204</v>
      </c>
      <c r="L181" s="9" t="s">
        <v>540</v>
      </c>
      <c r="Q181" t="str">
        <f t="shared" si="14"/>
        <v>Speer, Daniel</v>
      </c>
      <c r="R181" t="str">
        <f t="shared" si="15"/>
        <v>Choral Gesang-Buch. Auff das Klavir oder Orgel…</v>
      </c>
      <c r="S181" t="str">
        <f t="shared" si="16"/>
        <v>Stuttgart</v>
      </c>
      <c r="T181">
        <f t="shared" si="17"/>
        <v>1692</v>
      </c>
    </row>
    <row r="182" spans="1:20" x14ac:dyDescent="0.25">
      <c r="A182" t="str">
        <f t="shared" si="12"/>
        <v>SP1692-181</v>
      </c>
      <c r="D182" t="str">
        <f t="shared" si="13"/>
        <v>SP1692</v>
      </c>
      <c r="E182" s="9">
        <v>181</v>
      </c>
      <c r="H182" t="str">
        <f>_xlfn.IFNA(VLOOKUP(G182,Tabelle10[[SID]:[Zahn]],3,FALSE),"")</f>
        <v/>
      </c>
      <c r="I182" s="9" t="s">
        <v>1205</v>
      </c>
      <c r="L182" s="9" t="s">
        <v>540</v>
      </c>
      <c r="Q182" t="str">
        <f t="shared" si="14"/>
        <v>Speer, Daniel</v>
      </c>
      <c r="R182" t="str">
        <f t="shared" si="15"/>
        <v>Choral Gesang-Buch. Auff das Klavir oder Orgel…</v>
      </c>
      <c r="S182" t="str">
        <f t="shared" si="16"/>
        <v>Stuttgart</v>
      </c>
      <c r="T182">
        <f t="shared" si="17"/>
        <v>1692</v>
      </c>
    </row>
    <row r="183" spans="1:20" x14ac:dyDescent="0.25">
      <c r="A183" t="str">
        <f t="shared" si="12"/>
        <v>SP1692-182</v>
      </c>
      <c r="D183" t="str">
        <f t="shared" si="13"/>
        <v>SP1692</v>
      </c>
      <c r="E183" s="9">
        <v>182</v>
      </c>
      <c r="H183" t="str">
        <f>_xlfn.IFNA(VLOOKUP(G183,Tabelle10[[SID]:[Zahn]],3,FALSE),"")</f>
        <v/>
      </c>
      <c r="I183" s="9" t="s">
        <v>1206</v>
      </c>
      <c r="L183" s="9" t="s">
        <v>540</v>
      </c>
      <c r="Q183" t="str">
        <f t="shared" si="14"/>
        <v>Speer, Daniel</v>
      </c>
      <c r="R183" t="str">
        <f t="shared" si="15"/>
        <v>Choral Gesang-Buch. Auff das Klavir oder Orgel…</v>
      </c>
      <c r="S183" t="str">
        <f t="shared" si="16"/>
        <v>Stuttgart</v>
      </c>
      <c r="T183">
        <f t="shared" si="17"/>
        <v>1692</v>
      </c>
    </row>
    <row r="184" spans="1:20" x14ac:dyDescent="0.25">
      <c r="A184" t="str">
        <f t="shared" si="12"/>
        <v>SP1692-183</v>
      </c>
      <c r="D184" t="str">
        <f t="shared" si="13"/>
        <v>SP1692</v>
      </c>
      <c r="E184" s="9">
        <v>183</v>
      </c>
      <c r="H184" t="str">
        <f>_xlfn.IFNA(VLOOKUP(G184,Tabelle10[[SID]:[Zahn]],3,FALSE),"")</f>
        <v/>
      </c>
      <c r="I184" s="9" t="s">
        <v>1207</v>
      </c>
      <c r="L184" s="9" t="s">
        <v>540</v>
      </c>
      <c r="Q184" t="str">
        <f t="shared" si="14"/>
        <v>Speer, Daniel</v>
      </c>
      <c r="R184" t="str">
        <f t="shared" si="15"/>
        <v>Choral Gesang-Buch. Auff das Klavir oder Orgel…</v>
      </c>
      <c r="S184" t="str">
        <f t="shared" si="16"/>
        <v>Stuttgart</v>
      </c>
      <c r="T184">
        <f t="shared" si="17"/>
        <v>1692</v>
      </c>
    </row>
    <row r="185" spans="1:20" x14ac:dyDescent="0.25">
      <c r="A185" t="str">
        <f t="shared" si="12"/>
        <v>SP1692-184</v>
      </c>
      <c r="D185" t="str">
        <f t="shared" si="13"/>
        <v>SP1692</v>
      </c>
      <c r="E185" s="9">
        <v>184</v>
      </c>
      <c r="H185" t="str">
        <f>_xlfn.IFNA(VLOOKUP(G185,Tabelle10[[SID]:[Zahn]],3,FALSE),"")</f>
        <v/>
      </c>
      <c r="I185" s="9" t="s">
        <v>1208</v>
      </c>
      <c r="L185" s="9" t="s">
        <v>540</v>
      </c>
      <c r="Q185" t="str">
        <f t="shared" si="14"/>
        <v>Speer, Daniel</v>
      </c>
      <c r="R185" t="str">
        <f t="shared" si="15"/>
        <v>Choral Gesang-Buch. Auff das Klavir oder Orgel…</v>
      </c>
      <c r="S185" t="str">
        <f t="shared" si="16"/>
        <v>Stuttgart</v>
      </c>
      <c r="T185">
        <f t="shared" si="17"/>
        <v>1692</v>
      </c>
    </row>
    <row r="186" spans="1:20" x14ac:dyDescent="0.25">
      <c r="A186" t="str">
        <f t="shared" si="12"/>
        <v>SP1692-185</v>
      </c>
      <c r="D186" t="str">
        <f t="shared" si="13"/>
        <v>SP1692</v>
      </c>
      <c r="E186" s="9">
        <v>185</v>
      </c>
      <c r="H186" t="str">
        <f>_xlfn.IFNA(VLOOKUP(G186,Tabelle10[[SID]:[Zahn]],3,FALSE),"")</f>
        <v/>
      </c>
      <c r="I186" s="9" t="s">
        <v>1209</v>
      </c>
      <c r="L186" s="9" t="s">
        <v>540</v>
      </c>
      <c r="Q186" t="str">
        <f t="shared" si="14"/>
        <v>Speer, Daniel</v>
      </c>
      <c r="R186" t="str">
        <f t="shared" si="15"/>
        <v>Choral Gesang-Buch. Auff das Klavir oder Orgel…</v>
      </c>
      <c r="S186" t="str">
        <f t="shared" si="16"/>
        <v>Stuttgart</v>
      </c>
      <c r="T186">
        <f t="shared" si="17"/>
        <v>1692</v>
      </c>
    </row>
    <row r="187" spans="1:20" x14ac:dyDescent="0.25">
      <c r="A187" t="str">
        <f t="shared" si="12"/>
        <v>SP1692-186</v>
      </c>
      <c r="D187" t="str">
        <f t="shared" si="13"/>
        <v>SP1692</v>
      </c>
      <c r="E187" s="9">
        <v>186</v>
      </c>
      <c r="H187" t="str">
        <f>_xlfn.IFNA(VLOOKUP(G187,Tabelle10[[SID]:[Zahn]],3,FALSE),"")</f>
        <v/>
      </c>
      <c r="I187" s="9" t="s">
        <v>1210</v>
      </c>
      <c r="L187" s="9" t="s">
        <v>540</v>
      </c>
      <c r="Q187" t="str">
        <f t="shared" si="14"/>
        <v>Speer, Daniel</v>
      </c>
      <c r="R187" t="str">
        <f t="shared" si="15"/>
        <v>Choral Gesang-Buch. Auff das Klavir oder Orgel…</v>
      </c>
      <c r="S187" t="str">
        <f t="shared" si="16"/>
        <v>Stuttgart</v>
      </c>
      <c r="T187">
        <f t="shared" si="17"/>
        <v>1692</v>
      </c>
    </row>
    <row r="188" spans="1:20" x14ac:dyDescent="0.25">
      <c r="A188" t="str">
        <f t="shared" si="12"/>
        <v>SP1692-187</v>
      </c>
      <c r="D188" t="str">
        <f t="shared" si="13"/>
        <v>SP1692</v>
      </c>
      <c r="E188" s="9">
        <v>187</v>
      </c>
      <c r="H188" t="str">
        <f>_xlfn.IFNA(VLOOKUP(G188,Tabelle10[[SID]:[Zahn]],3,FALSE),"")</f>
        <v/>
      </c>
      <c r="I188" s="9" t="s">
        <v>1211</v>
      </c>
      <c r="L188" s="9" t="s">
        <v>540</v>
      </c>
      <c r="Q188" t="str">
        <f t="shared" si="14"/>
        <v>Speer, Daniel</v>
      </c>
      <c r="R188" t="str">
        <f t="shared" si="15"/>
        <v>Choral Gesang-Buch. Auff das Klavir oder Orgel…</v>
      </c>
      <c r="S188" t="str">
        <f t="shared" si="16"/>
        <v>Stuttgart</v>
      </c>
      <c r="T188">
        <f t="shared" si="17"/>
        <v>1692</v>
      </c>
    </row>
    <row r="189" spans="1:20" x14ac:dyDescent="0.25">
      <c r="A189" t="str">
        <f t="shared" si="12"/>
        <v>SP1692-188</v>
      </c>
      <c r="D189" t="str">
        <f t="shared" si="13"/>
        <v>SP1692</v>
      </c>
      <c r="E189" s="9">
        <v>188</v>
      </c>
      <c r="H189" t="str">
        <f>_xlfn.IFNA(VLOOKUP(G189,Tabelle10[[SID]:[Zahn]],3,FALSE),"")</f>
        <v/>
      </c>
      <c r="I189" s="9" t="s">
        <v>1212</v>
      </c>
      <c r="L189" s="9" t="s">
        <v>540</v>
      </c>
      <c r="Q189" t="str">
        <f t="shared" si="14"/>
        <v>Speer, Daniel</v>
      </c>
      <c r="R189" t="str">
        <f t="shared" si="15"/>
        <v>Choral Gesang-Buch. Auff das Klavir oder Orgel…</v>
      </c>
      <c r="S189" t="str">
        <f t="shared" si="16"/>
        <v>Stuttgart</v>
      </c>
      <c r="T189">
        <f t="shared" si="17"/>
        <v>1692</v>
      </c>
    </row>
    <row r="190" spans="1:20" x14ac:dyDescent="0.25">
      <c r="A190" t="str">
        <f t="shared" si="12"/>
        <v>SP1692-189</v>
      </c>
      <c r="D190" t="str">
        <f t="shared" si="13"/>
        <v>SP1692</v>
      </c>
      <c r="E190" s="9">
        <v>189</v>
      </c>
      <c r="H190" t="str">
        <f>_xlfn.IFNA(VLOOKUP(G190,Tabelle10[[SID]:[Zahn]],3,FALSE),"")</f>
        <v/>
      </c>
      <c r="I190" s="9" t="s">
        <v>1213</v>
      </c>
      <c r="L190" s="9" t="s">
        <v>540</v>
      </c>
      <c r="Q190" t="str">
        <f t="shared" si="14"/>
        <v>Speer, Daniel</v>
      </c>
      <c r="R190" t="str">
        <f t="shared" si="15"/>
        <v>Choral Gesang-Buch. Auff das Klavir oder Orgel…</v>
      </c>
      <c r="S190" t="str">
        <f t="shared" si="16"/>
        <v>Stuttgart</v>
      </c>
      <c r="T190">
        <f t="shared" si="17"/>
        <v>1692</v>
      </c>
    </row>
    <row r="191" spans="1:20" x14ac:dyDescent="0.25">
      <c r="A191" t="str">
        <f t="shared" si="12"/>
        <v>SP1692-190</v>
      </c>
      <c r="D191" t="str">
        <f t="shared" si="13"/>
        <v>SP1692</v>
      </c>
      <c r="E191" s="9">
        <v>190</v>
      </c>
      <c r="H191" t="str">
        <f>_xlfn.IFNA(VLOOKUP(G191,Tabelle10[[SID]:[Zahn]],3,FALSE),"")</f>
        <v/>
      </c>
      <c r="I191" s="9" t="s">
        <v>1214</v>
      </c>
      <c r="L191" s="9" t="s">
        <v>540</v>
      </c>
      <c r="Q191" t="str">
        <f t="shared" si="14"/>
        <v>Speer, Daniel</v>
      </c>
      <c r="R191" t="str">
        <f t="shared" si="15"/>
        <v>Choral Gesang-Buch. Auff das Klavir oder Orgel…</v>
      </c>
      <c r="S191" t="str">
        <f t="shared" si="16"/>
        <v>Stuttgart</v>
      </c>
      <c r="T191">
        <f t="shared" si="17"/>
        <v>1692</v>
      </c>
    </row>
    <row r="192" spans="1:20" x14ac:dyDescent="0.25">
      <c r="A192" t="str">
        <f t="shared" si="12"/>
        <v>SP1692-191</v>
      </c>
      <c r="D192" t="str">
        <f t="shared" si="13"/>
        <v>SP1692</v>
      </c>
      <c r="E192" s="9">
        <v>191</v>
      </c>
      <c r="H192" t="str">
        <f>_xlfn.IFNA(VLOOKUP(G192,Tabelle10[[SID]:[Zahn]],3,FALSE),"")</f>
        <v/>
      </c>
      <c r="I192" s="9" t="s">
        <v>1215</v>
      </c>
      <c r="L192" s="9" t="s">
        <v>540</v>
      </c>
      <c r="Q192" t="str">
        <f t="shared" si="14"/>
        <v>Speer, Daniel</v>
      </c>
      <c r="R192" t="str">
        <f t="shared" si="15"/>
        <v>Choral Gesang-Buch. Auff das Klavir oder Orgel…</v>
      </c>
      <c r="S192" t="str">
        <f t="shared" si="16"/>
        <v>Stuttgart</v>
      </c>
      <c r="T192">
        <f t="shared" si="17"/>
        <v>1692</v>
      </c>
    </row>
    <row r="193" spans="1:20" x14ac:dyDescent="0.25">
      <c r="A193" t="str">
        <f t="shared" si="12"/>
        <v>SP1692-192</v>
      </c>
      <c r="D193" t="str">
        <f t="shared" si="13"/>
        <v>SP1692</v>
      </c>
      <c r="E193" s="9">
        <v>192</v>
      </c>
      <c r="H193" t="str">
        <f>_xlfn.IFNA(VLOOKUP(G193,Tabelle10[[SID]:[Zahn]],3,FALSE),"")</f>
        <v/>
      </c>
      <c r="I193" s="9" t="s">
        <v>1216</v>
      </c>
      <c r="L193" s="9" t="s">
        <v>540</v>
      </c>
      <c r="Q193" t="str">
        <f t="shared" si="14"/>
        <v>Speer, Daniel</v>
      </c>
      <c r="R193" t="str">
        <f t="shared" si="15"/>
        <v>Choral Gesang-Buch. Auff das Klavir oder Orgel…</v>
      </c>
      <c r="S193" t="str">
        <f t="shared" si="16"/>
        <v>Stuttgart</v>
      </c>
      <c r="T193">
        <f t="shared" si="17"/>
        <v>1692</v>
      </c>
    </row>
    <row r="194" spans="1:20" x14ac:dyDescent="0.25">
      <c r="A194" t="str">
        <f t="shared" ref="A194:A257" si="18">D194&amp;"-"&amp;IF(E194&lt;10,"00",IF(E194&gt;99,"","0"))&amp;E194&amp;F194</f>
        <v>SP1692-193</v>
      </c>
      <c r="D194" t="str">
        <f t="shared" si="13"/>
        <v>SP1692</v>
      </c>
      <c r="E194" s="9">
        <v>193</v>
      </c>
      <c r="H194" t="str">
        <f>_xlfn.IFNA(VLOOKUP(G194,Tabelle10[[SID]:[Zahn]],3,FALSE),"")</f>
        <v/>
      </c>
      <c r="I194" s="9" t="s">
        <v>1217</v>
      </c>
      <c r="L194" s="9" t="s">
        <v>540</v>
      </c>
      <c r="Q194" t="str">
        <f t="shared" si="14"/>
        <v>Speer, Daniel</v>
      </c>
      <c r="R194" t="str">
        <f t="shared" si="15"/>
        <v>Choral Gesang-Buch. Auff das Klavir oder Orgel…</v>
      </c>
      <c r="S194" t="str">
        <f t="shared" si="16"/>
        <v>Stuttgart</v>
      </c>
      <c r="T194">
        <f t="shared" si="17"/>
        <v>1692</v>
      </c>
    </row>
    <row r="195" spans="1:20" x14ac:dyDescent="0.25">
      <c r="A195" t="str">
        <f t="shared" si="18"/>
        <v>SP1692-194</v>
      </c>
      <c r="D195" t="str">
        <f t="shared" ref="D195:D258" si="19">$D$2</f>
        <v>SP1692</v>
      </c>
      <c r="E195" s="9">
        <v>194</v>
      </c>
      <c r="H195" t="str">
        <f>_xlfn.IFNA(VLOOKUP(G195,Tabelle10[[SID]:[Zahn]],3,FALSE),"")</f>
        <v/>
      </c>
      <c r="I195" s="9" t="s">
        <v>1218</v>
      </c>
      <c r="L195" s="9" t="s">
        <v>540</v>
      </c>
      <c r="Q195" t="str">
        <f t="shared" ref="Q195:Q258" si="20">$Q$2</f>
        <v>Speer, Daniel</v>
      </c>
      <c r="R195" t="str">
        <f t="shared" ref="R195:R258" si="21">$R$2</f>
        <v>Choral Gesang-Buch. Auff das Klavir oder Orgel…</v>
      </c>
      <c r="S195" t="str">
        <f t="shared" ref="S195:S258" si="22">$S$2</f>
        <v>Stuttgart</v>
      </c>
      <c r="T195">
        <f t="shared" ref="T195:T258" si="23">$T$2</f>
        <v>1692</v>
      </c>
    </row>
    <row r="196" spans="1:20" x14ac:dyDescent="0.25">
      <c r="A196" t="str">
        <f t="shared" si="18"/>
        <v>SP1692-195</v>
      </c>
      <c r="D196" t="str">
        <f t="shared" si="19"/>
        <v>SP1692</v>
      </c>
      <c r="E196" s="9">
        <v>195</v>
      </c>
      <c r="H196" t="str">
        <f>_xlfn.IFNA(VLOOKUP(G196,Tabelle10[[SID]:[Zahn]],3,FALSE),"")</f>
        <v/>
      </c>
      <c r="I196" s="9" t="s">
        <v>1219</v>
      </c>
      <c r="L196" s="9" t="s">
        <v>540</v>
      </c>
      <c r="Q196" t="str">
        <f t="shared" si="20"/>
        <v>Speer, Daniel</v>
      </c>
      <c r="R196" t="str">
        <f t="shared" si="21"/>
        <v>Choral Gesang-Buch. Auff das Klavir oder Orgel…</v>
      </c>
      <c r="S196" t="str">
        <f t="shared" si="22"/>
        <v>Stuttgart</v>
      </c>
      <c r="T196">
        <f t="shared" si="23"/>
        <v>1692</v>
      </c>
    </row>
    <row r="197" spans="1:20" x14ac:dyDescent="0.25">
      <c r="A197" t="str">
        <f t="shared" si="18"/>
        <v>SP1692-196</v>
      </c>
      <c r="D197" t="str">
        <f t="shared" si="19"/>
        <v>SP1692</v>
      </c>
      <c r="E197" s="9">
        <v>196</v>
      </c>
      <c r="H197" t="str">
        <f>_xlfn.IFNA(VLOOKUP(G197,Tabelle10[[SID]:[Zahn]],3,FALSE),"")</f>
        <v/>
      </c>
      <c r="I197" s="9" t="s">
        <v>1220</v>
      </c>
      <c r="L197" s="9" t="s">
        <v>540</v>
      </c>
      <c r="Q197" t="str">
        <f t="shared" si="20"/>
        <v>Speer, Daniel</v>
      </c>
      <c r="R197" t="str">
        <f t="shared" si="21"/>
        <v>Choral Gesang-Buch. Auff das Klavir oder Orgel…</v>
      </c>
      <c r="S197" t="str">
        <f t="shared" si="22"/>
        <v>Stuttgart</v>
      </c>
      <c r="T197">
        <f t="shared" si="23"/>
        <v>1692</v>
      </c>
    </row>
    <row r="198" spans="1:20" x14ac:dyDescent="0.25">
      <c r="A198" t="str">
        <f t="shared" si="18"/>
        <v>SP1692-197</v>
      </c>
      <c r="D198" t="str">
        <f t="shared" si="19"/>
        <v>SP1692</v>
      </c>
      <c r="E198" s="9">
        <v>197</v>
      </c>
      <c r="H198" t="str">
        <f>_xlfn.IFNA(VLOOKUP(G198,Tabelle10[[SID]:[Zahn]],3,FALSE),"")</f>
        <v/>
      </c>
      <c r="I198" s="9" t="s">
        <v>1221</v>
      </c>
      <c r="L198" s="9" t="s">
        <v>540</v>
      </c>
      <c r="Q198" t="str">
        <f t="shared" si="20"/>
        <v>Speer, Daniel</v>
      </c>
      <c r="R198" t="str">
        <f t="shared" si="21"/>
        <v>Choral Gesang-Buch. Auff das Klavir oder Orgel…</v>
      </c>
      <c r="S198" t="str">
        <f t="shared" si="22"/>
        <v>Stuttgart</v>
      </c>
      <c r="T198">
        <f t="shared" si="23"/>
        <v>1692</v>
      </c>
    </row>
    <row r="199" spans="1:20" x14ac:dyDescent="0.25">
      <c r="A199" t="str">
        <f t="shared" si="18"/>
        <v>SP1692-198</v>
      </c>
      <c r="D199" t="str">
        <f t="shared" si="19"/>
        <v>SP1692</v>
      </c>
      <c r="E199" s="9">
        <v>198</v>
      </c>
      <c r="H199" t="str">
        <f>_xlfn.IFNA(VLOOKUP(G199,Tabelle10[[SID]:[Zahn]],3,FALSE),"")</f>
        <v/>
      </c>
      <c r="I199" s="9" t="s">
        <v>1222</v>
      </c>
      <c r="L199" s="9" t="s">
        <v>540</v>
      </c>
      <c r="Q199" t="str">
        <f t="shared" si="20"/>
        <v>Speer, Daniel</v>
      </c>
      <c r="R199" t="str">
        <f t="shared" si="21"/>
        <v>Choral Gesang-Buch. Auff das Klavir oder Orgel…</v>
      </c>
      <c r="S199" t="str">
        <f t="shared" si="22"/>
        <v>Stuttgart</v>
      </c>
      <c r="T199">
        <f t="shared" si="23"/>
        <v>1692</v>
      </c>
    </row>
    <row r="200" spans="1:20" x14ac:dyDescent="0.25">
      <c r="A200" t="str">
        <f t="shared" si="18"/>
        <v>SP1692-199</v>
      </c>
      <c r="D200" t="str">
        <f t="shared" si="19"/>
        <v>SP1692</v>
      </c>
      <c r="E200" s="9">
        <v>199</v>
      </c>
      <c r="H200" t="str">
        <f>_xlfn.IFNA(VLOOKUP(G200,Tabelle10[[SID]:[Zahn]],3,FALSE),"")</f>
        <v/>
      </c>
      <c r="I200" s="9" t="s">
        <v>1223</v>
      </c>
      <c r="L200" s="9" t="s">
        <v>540</v>
      </c>
      <c r="Q200" t="str">
        <f t="shared" si="20"/>
        <v>Speer, Daniel</v>
      </c>
      <c r="R200" t="str">
        <f t="shared" si="21"/>
        <v>Choral Gesang-Buch. Auff das Klavir oder Orgel…</v>
      </c>
      <c r="S200" t="str">
        <f t="shared" si="22"/>
        <v>Stuttgart</v>
      </c>
      <c r="T200">
        <f t="shared" si="23"/>
        <v>1692</v>
      </c>
    </row>
    <row r="201" spans="1:20" x14ac:dyDescent="0.25">
      <c r="A201" t="str">
        <f t="shared" si="18"/>
        <v>SP1692-200</v>
      </c>
      <c r="D201" t="str">
        <f t="shared" si="19"/>
        <v>SP1692</v>
      </c>
      <c r="E201" s="9">
        <v>200</v>
      </c>
      <c r="H201" t="str">
        <f>_xlfn.IFNA(VLOOKUP(G201,Tabelle10[[SID]:[Zahn]],3,FALSE),"")</f>
        <v/>
      </c>
      <c r="I201" s="9" t="s">
        <v>1224</v>
      </c>
      <c r="L201" s="9" t="s">
        <v>540</v>
      </c>
      <c r="Q201" t="str">
        <f t="shared" si="20"/>
        <v>Speer, Daniel</v>
      </c>
      <c r="R201" t="str">
        <f t="shared" si="21"/>
        <v>Choral Gesang-Buch. Auff das Klavir oder Orgel…</v>
      </c>
      <c r="S201" t="str">
        <f t="shared" si="22"/>
        <v>Stuttgart</v>
      </c>
      <c r="T201">
        <f t="shared" si="23"/>
        <v>1692</v>
      </c>
    </row>
    <row r="202" spans="1:20" x14ac:dyDescent="0.25">
      <c r="A202" t="str">
        <f t="shared" si="18"/>
        <v>SP1692-201</v>
      </c>
      <c r="D202" t="str">
        <f t="shared" si="19"/>
        <v>SP1692</v>
      </c>
      <c r="E202" s="9">
        <v>201</v>
      </c>
      <c r="H202" t="str">
        <f>_xlfn.IFNA(VLOOKUP(G202,Tabelle10[[SID]:[Zahn]],3,FALSE),"")</f>
        <v/>
      </c>
      <c r="I202" s="9" t="s">
        <v>1225</v>
      </c>
      <c r="L202" s="9" t="s">
        <v>540</v>
      </c>
      <c r="Q202" t="str">
        <f t="shared" si="20"/>
        <v>Speer, Daniel</v>
      </c>
      <c r="R202" t="str">
        <f t="shared" si="21"/>
        <v>Choral Gesang-Buch. Auff das Klavir oder Orgel…</v>
      </c>
      <c r="S202" t="str">
        <f t="shared" si="22"/>
        <v>Stuttgart</v>
      </c>
      <c r="T202">
        <f t="shared" si="23"/>
        <v>1692</v>
      </c>
    </row>
    <row r="203" spans="1:20" x14ac:dyDescent="0.25">
      <c r="A203" t="str">
        <f t="shared" si="18"/>
        <v>SP1692-202</v>
      </c>
      <c r="D203" t="str">
        <f t="shared" si="19"/>
        <v>SP1692</v>
      </c>
      <c r="E203" s="9">
        <v>202</v>
      </c>
      <c r="H203" t="str">
        <f>_xlfn.IFNA(VLOOKUP(G203,Tabelle10[[SID]:[Zahn]],3,FALSE),"")</f>
        <v/>
      </c>
      <c r="I203" s="9" t="s">
        <v>1226</v>
      </c>
      <c r="L203" s="9" t="s">
        <v>540</v>
      </c>
      <c r="Q203" t="str">
        <f t="shared" si="20"/>
        <v>Speer, Daniel</v>
      </c>
      <c r="R203" t="str">
        <f t="shared" si="21"/>
        <v>Choral Gesang-Buch. Auff das Klavir oder Orgel…</v>
      </c>
      <c r="S203" t="str">
        <f t="shared" si="22"/>
        <v>Stuttgart</v>
      </c>
      <c r="T203">
        <f t="shared" si="23"/>
        <v>1692</v>
      </c>
    </row>
    <row r="204" spans="1:20" x14ac:dyDescent="0.25">
      <c r="A204" t="str">
        <f t="shared" si="18"/>
        <v>SP1692-203</v>
      </c>
      <c r="D204" t="str">
        <f t="shared" si="19"/>
        <v>SP1692</v>
      </c>
      <c r="E204" s="9">
        <v>203</v>
      </c>
      <c r="H204" t="str">
        <f>_xlfn.IFNA(VLOOKUP(G204,Tabelle10[[SID]:[Zahn]],3,FALSE),"")</f>
        <v/>
      </c>
      <c r="I204" s="9" t="s">
        <v>1227</v>
      </c>
      <c r="L204" s="9" t="s">
        <v>540</v>
      </c>
      <c r="Q204" t="str">
        <f t="shared" si="20"/>
        <v>Speer, Daniel</v>
      </c>
      <c r="R204" t="str">
        <f t="shared" si="21"/>
        <v>Choral Gesang-Buch. Auff das Klavir oder Orgel…</v>
      </c>
      <c r="S204" t="str">
        <f t="shared" si="22"/>
        <v>Stuttgart</v>
      </c>
      <c r="T204">
        <f t="shared" si="23"/>
        <v>1692</v>
      </c>
    </row>
    <row r="205" spans="1:20" x14ac:dyDescent="0.25">
      <c r="A205" t="str">
        <f t="shared" si="18"/>
        <v>SP1692-204</v>
      </c>
      <c r="D205" t="str">
        <f t="shared" si="19"/>
        <v>SP1692</v>
      </c>
      <c r="E205" s="9">
        <v>204</v>
      </c>
      <c r="H205" t="str">
        <f>_xlfn.IFNA(VLOOKUP(G205,Tabelle10[[SID]:[Zahn]],3,FALSE),"")</f>
        <v/>
      </c>
      <c r="I205" s="9" t="s">
        <v>1228</v>
      </c>
      <c r="L205" s="9" t="s">
        <v>540</v>
      </c>
      <c r="Q205" t="str">
        <f t="shared" si="20"/>
        <v>Speer, Daniel</v>
      </c>
      <c r="R205" t="str">
        <f t="shared" si="21"/>
        <v>Choral Gesang-Buch. Auff das Klavir oder Orgel…</v>
      </c>
      <c r="S205" t="str">
        <f t="shared" si="22"/>
        <v>Stuttgart</v>
      </c>
      <c r="T205">
        <f t="shared" si="23"/>
        <v>1692</v>
      </c>
    </row>
    <row r="206" spans="1:20" x14ac:dyDescent="0.25">
      <c r="A206" t="str">
        <f t="shared" si="18"/>
        <v>SP1692-205</v>
      </c>
      <c r="D206" t="str">
        <f t="shared" si="19"/>
        <v>SP1692</v>
      </c>
      <c r="E206" s="9">
        <v>205</v>
      </c>
      <c r="H206" t="str">
        <f>_xlfn.IFNA(VLOOKUP(G206,Tabelle10[[SID]:[Zahn]],3,FALSE),"")</f>
        <v/>
      </c>
      <c r="I206" s="9" t="s">
        <v>1229</v>
      </c>
      <c r="L206" s="9" t="s">
        <v>540</v>
      </c>
      <c r="Q206" t="str">
        <f t="shared" si="20"/>
        <v>Speer, Daniel</v>
      </c>
      <c r="R206" t="str">
        <f t="shared" si="21"/>
        <v>Choral Gesang-Buch. Auff das Klavir oder Orgel…</v>
      </c>
      <c r="S206" t="str">
        <f t="shared" si="22"/>
        <v>Stuttgart</v>
      </c>
      <c r="T206">
        <f t="shared" si="23"/>
        <v>1692</v>
      </c>
    </row>
    <row r="207" spans="1:20" x14ac:dyDescent="0.25">
      <c r="A207" t="str">
        <f t="shared" si="18"/>
        <v>SP1692-206</v>
      </c>
      <c r="D207" t="str">
        <f t="shared" si="19"/>
        <v>SP1692</v>
      </c>
      <c r="E207" s="9">
        <v>206</v>
      </c>
      <c r="H207" t="str">
        <f>_xlfn.IFNA(VLOOKUP(G207,Tabelle10[[SID]:[Zahn]],3,FALSE),"")</f>
        <v/>
      </c>
      <c r="I207" s="9" t="s">
        <v>1230</v>
      </c>
      <c r="L207" s="9" t="s">
        <v>540</v>
      </c>
      <c r="Q207" t="str">
        <f t="shared" si="20"/>
        <v>Speer, Daniel</v>
      </c>
      <c r="R207" t="str">
        <f t="shared" si="21"/>
        <v>Choral Gesang-Buch. Auff das Klavir oder Orgel…</v>
      </c>
      <c r="S207" t="str">
        <f t="shared" si="22"/>
        <v>Stuttgart</v>
      </c>
      <c r="T207">
        <f t="shared" si="23"/>
        <v>1692</v>
      </c>
    </row>
    <row r="208" spans="1:20" x14ac:dyDescent="0.25">
      <c r="A208" t="str">
        <f t="shared" si="18"/>
        <v>SP1692-207</v>
      </c>
      <c r="D208" t="str">
        <f t="shared" si="19"/>
        <v>SP1692</v>
      </c>
      <c r="E208" s="9">
        <v>207</v>
      </c>
      <c r="H208" t="str">
        <f>_xlfn.IFNA(VLOOKUP(G208,Tabelle10[[SID]:[Zahn]],3,FALSE),"")</f>
        <v/>
      </c>
      <c r="I208" s="9" t="s">
        <v>1231</v>
      </c>
      <c r="L208" s="9" t="s">
        <v>540</v>
      </c>
      <c r="Q208" t="str">
        <f t="shared" si="20"/>
        <v>Speer, Daniel</v>
      </c>
      <c r="R208" t="str">
        <f t="shared" si="21"/>
        <v>Choral Gesang-Buch. Auff das Klavir oder Orgel…</v>
      </c>
      <c r="S208" t="str">
        <f t="shared" si="22"/>
        <v>Stuttgart</v>
      </c>
      <c r="T208">
        <f t="shared" si="23"/>
        <v>1692</v>
      </c>
    </row>
    <row r="209" spans="1:20" x14ac:dyDescent="0.25">
      <c r="A209" t="str">
        <f t="shared" si="18"/>
        <v>SP1692-208</v>
      </c>
      <c r="D209" t="str">
        <f t="shared" si="19"/>
        <v>SP1692</v>
      </c>
      <c r="E209" s="9">
        <v>208</v>
      </c>
      <c r="H209" t="str">
        <f>_xlfn.IFNA(VLOOKUP(G209,Tabelle10[[SID]:[Zahn]],3,FALSE),"")</f>
        <v/>
      </c>
      <c r="I209" s="9" t="s">
        <v>1232</v>
      </c>
      <c r="L209" s="9" t="s">
        <v>540</v>
      </c>
      <c r="Q209" t="str">
        <f t="shared" si="20"/>
        <v>Speer, Daniel</v>
      </c>
      <c r="R209" t="str">
        <f t="shared" si="21"/>
        <v>Choral Gesang-Buch. Auff das Klavir oder Orgel…</v>
      </c>
      <c r="S209" t="str">
        <f t="shared" si="22"/>
        <v>Stuttgart</v>
      </c>
      <c r="T209">
        <f t="shared" si="23"/>
        <v>1692</v>
      </c>
    </row>
    <row r="210" spans="1:20" x14ac:dyDescent="0.25">
      <c r="A210" t="str">
        <f t="shared" si="18"/>
        <v>SP1692-209</v>
      </c>
      <c r="D210" t="str">
        <f t="shared" si="19"/>
        <v>SP1692</v>
      </c>
      <c r="E210" s="9">
        <v>209</v>
      </c>
      <c r="H210" t="str">
        <f>_xlfn.IFNA(VLOOKUP(G210,Tabelle10[[SID]:[Zahn]],3,FALSE),"")</f>
        <v/>
      </c>
      <c r="I210" s="9" t="s">
        <v>1233</v>
      </c>
      <c r="L210" s="9" t="s">
        <v>540</v>
      </c>
      <c r="Q210" t="str">
        <f t="shared" si="20"/>
        <v>Speer, Daniel</v>
      </c>
      <c r="R210" t="str">
        <f t="shared" si="21"/>
        <v>Choral Gesang-Buch. Auff das Klavir oder Orgel…</v>
      </c>
      <c r="S210" t="str">
        <f t="shared" si="22"/>
        <v>Stuttgart</v>
      </c>
      <c r="T210">
        <f t="shared" si="23"/>
        <v>1692</v>
      </c>
    </row>
    <row r="211" spans="1:20" x14ac:dyDescent="0.25">
      <c r="A211" t="str">
        <f t="shared" si="18"/>
        <v>SP1692-210</v>
      </c>
      <c r="D211" t="str">
        <f t="shared" si="19"/>
        <v>SP1692</v>
      </c>
      <c r="E211" s="9">
        <v>210</v>
      </c>
      <c r="H211" t="str">
        <f>_xlfn.IFNA(VLOOKUP(G211,Tabelle10[[SID]:[Zahn]],3,FALSE),"")</f>
        <v/>
      </c>
      <c r="I211" s="9" t="s">
        <v>1234</v>
      </c>
      <c r="L211" s="9" t="s">
        <v>540</v>
      </c>
      <c r="Q211" t="str">
        <f t="shared" si="20"/>
        <v>Speer, Daniel</v>
      </c>
      <c r="R211" t="str">
        <f t="shared" si="21"/>
        <v>Choral Gesang-Buch. Auff das Klavir oder Orgel…</v>
      </c>
      <c r="S211" t="str">
        <f t="shared" si="22"/>
        <v>Stuttgart</v>
      </c>
      <c r="T211">
        <f t="shared" si="23"/>
        <v>1692</v>
      </c>
    </row>
    <row r="212" spans="1:20" x14ac:dyDescent="0.25">
      <c r="A212" t="str">
        <f t="shared" si="18"/>
        <v>SP1692-211</v>
      </c>
      <c r="D212" t="str">
        <f t="shared" si="19"/>
        <v>SP1692</v>
      </c>
      <c r="E212" s="9">
        <v>211</v>
      </c>
      <c r="H212" t="str">
        <f>_xlfn.IFNA(VLOOKUP(G212,Tabelle10[[SID]:[Zahn]],3,FALSE),"")</f>
        <v/>
      </c>
      <c r="I212" s="9" t="s">
        <v>1235</v>
      </c>
      <c r="L212" s="9" t="s">
        <v>540</v>
      </c>
      <c r="Q212" t="str">
        <f t="shared" si="20"/>
        <v>Speer, Daniel</v>
      </c>
      <c r="R212" t="str">
        <f t="shared" si="21"/>
        <v>Choral Gesang-Buch. Auff das Klavir oder Orgel…</v>
      </c>
      <c r="S212" t="str">
        <f t="shared" si="22"/>
        <v>Stuttgart</v>
      </c>
      <c r="T212">
        <f t="shared" si="23"/>
        <v>1692</v>
      </c>
    </row>
    <row r="213" spans="1:20" x14ac:dyDescent="0.25">
      <c r="A213" t="str">
        <f t="shared" si="18"/>
        <v>SP1692-212</v>
      </c>
      <c r="D213" t="str">
        <f t="shared" si="19"/>
        <v>SP1692</v>
      </c>
      <c r="E213" s="9">
        <v>212</v>
      </c>
      <c r="H213" t="str">
        <f>_xlfn.IFNA(VLOOKUP(G213,Tabelle10[[SID]:[Zahn]],3,FALSE),"")</f>
        <v/>
      </c>
      <c r="I213" s="9" t="s">
        <v>1236</v>
      </c>
      <c r="L213" s="9" t="s">
        <v>540</v>
      </c>
      <c r="Q213" t="str">
        <f t="shared" si="20"/>
        <v>Speer, Daniel</v>
      </c>
      <c r="R213" t="str">
        <f t="shared" si="21"/>
        <v>Choral Gesang-Buch. Auff das Klavir oder Orgel…</v>
      </c>
      <c r="S213" t="str">
        <f t="shared" si="22"/>
        <v>Stuttgart</v>
      </c>
      <c r="T213">
        <f t="shared" si="23"/>
        <v>1692</v>
      </c>
    </row>
    <row r="214" spans="1:20" x14ac:dyDescent="0.25">
      <c r="A214" t="str">
        <f t="shared" si="18"/>
        <v>SP1692-213</v>
      </c>
      <c r="D214" t="str">
        <f t="shared" si="19"/>
        <v>SP1692</v>
      </c>
      <c r="E214" s="9">
        <v>213</v>
      </c>
      <c r="H214" t="str">
        <f>_xlfn.IFNA(VLOOKUP(G214,Tabelle10[[SID]:[Zahn]],3,FALSE),"")</f>
        <v/>
      </c>
      <c r="I214" s="9" t="s">
        <v>1237</v>
      </c>
      <c r="L214" s="9" t="s">
        <v>540</v>
      </c>
      <c r="Q214" t="str">
        <f t="shared" si="20"/>
        <v>Speer, Daniel</v>
      </c>
      <c r="R214" t="str">
        <f t="shared" si="21"/>
        <v>Choral Gesang-Buch. Auff das Klavir oder Orgel…</v>
      </c>
      <c r="S214" t="str">
        <f t="shared" si="22"/>
        <v>Stuttgart</v>
      </c>
      <c r="T214">
        <f t="shared" si="23"/>
        <v>1692</v>
      </c>
    </row>
    <row r="215" spans="1:20" x14ac:dyDescent="0.25">
      <c r="A215" t="str">
        <f t="shared" si="18"/>
        <v>SP1692-214</v>
      </c>
      <c r="D215" t="str">
        <f t="shared" si="19"/>
        <v>SP1692</v>
      </c>
      <c r="E215" s="9">
        <v>214</v>
      </c>
      <c r="H215" t="str">
        <f>_xlfn.IFNA(VLOOKUP(G215,Tabelle10[[SID]:[Zahn]],3,FALSE),"")</f>
        <v/>
      </c>
      <c r="I215" s="9" t="s">
        <v>1238</v>
      </c>
      <c r="L215" s="9" t="s">
        <v>540</v>
      </c>
      <c r="Q215" t="str">
        <f t="shared" si="20"/>
        <v>Speer, Daniel</v>
      </c>
      <c r="R215" t="str">
        <f t="shared" si="21"/>
        <v>Choral Gesang-Buch. Auff das Klavir oder Orgel…</v>
      </c>
      <c r="S215" t="str">
        <f t="shared" si="22"/>
        <v>Stuttgart</v>
      </c>
      <c r="T215">
        <f t="shared" si="23"/>
        <v>1692</v>
      </c>
    </row>
    <row r="216" spans="1:20" x14ac:dyDescent="0.25">
      <c r="A216" t="str">
        <f t="shared" si="18"/>
        <v>SP1692-215</v>
      </c>
      <c r="D216" t="str">
        <f t="shared" si="19"/>
        <v>SP1692</v>
      </c>
      <c r="E216" s="9">
        <v>215</v>
      </c>
      <c r="H216" t="str">
        <f>_xlfn.IFNA(VLOOKUP(G216,Tabelle10[[SID]:[Zahn]],3,FALSE),"")</f>
        <v/>
      </c>
      <c r="I216" s="9" t="s">
        <v>1024</v>
      </c>
      <c r="L216" s="9" t="s">
        <v>540</v>
      </c>
      <c r="Q216" t="str">
        <f t="shared" si="20"/>
        <v>Speer, Daniel</v>
      </c>
      <c r="R216" t="str">
        <f t="shared" si="21"/>
        <v>Choral Gesang-Buch. Auff das Klavir oder Orgel…</v>
      </c>
      <c r="S216" t="str">
        <f t="shared" si="22"/>
        <v>Stuttgart</v>
      </c>
      <c r="T216">
        <f t="shared" si="23"/>
        <v>1692</v>
      </c>
    </row>
    <row r="217" spans="1:20" x14ac:dyDescent="0.25">
      <c r="A217" t="str">
        <f t="shared" si="18"/>
        <v>SP1692-216</v>
      </c>
      <c r="D217" t="str">
        <f t="shared" si="19"/>
        <v>SP1692</v>
      </c>
      <c r="E217" s="9">
        <v>216</v>
      </c>
      <c r="H217" t="str">
        <f>_xlfn.IFNA(VLOOKUP(G217,Tabelle10[[SID]:[Zahn]],3,FALSE),"")</f>
        <v/>
      </c>
      <c r="I217" s="9" t="s">
        <v>1239</v>
      </c>
      <c r="L217" s="9" t="s">
        <v>540</v>
      </c>
      <c r="Q217" t="str">
        <f t="shared" si="20"/>
        <v>Speer, Daniel</v>
      </c>
      <c r="R217" t="str">
        <f t="shared" si="21"/>
        <v>Choral Gesang-Buch. Auff das Klavir oder Orgel…</v>
      </c>
      <c r="S217" t="str">
        <f t="shared" si="22"/>
        <v>Stuttgart</v>
      </c>
      <c r="T217">
        <f t="shared" si="23"/>
        <v>1692</v>
      </c>
    </row>
    <row r="218" spans="1:20" x14ac:dyDescent="0.25">
      <c r="A218" t="str">
        <f t="shared" si="18"/>
        <v>SP1692-217</v>
      </c>
      <c r="D218" t="str">
        <f t="shared" si="19"/>
        <v>SP1692</v>
      </c>
      <c r="E218" s="9">
        <v>217</v>
      </c>
      <c r="H218" t="str">
        <f>_xlfn.IFNA(VLOOKUP(G218,Tabelle10[[SID]:[Zahn]],3,FALSE),"")</f>
        <v/>
      </c>
      <c r="I218" s="9" t="s">
        <v>1240</v>
      </c>
      <c r="L218" s="9" t="s">
        <v>540</v>
      </c>
      <c r="Q218" t="str">
        <f t="shared" si="20"/>
        <v>Speer, Daniel</v>
      </c>
      <c r="R218" t="str">
        <f t="shared" si="21"/>
        <v>Choral Gesang-Buch. Auff das Klavir oder Orgel…</v>
      </c>
      <c r="S218" t="str">
        <f t="shared" si="22"/>
        <v>Stuttgart</v>
      </c>
      <c r="T218">
        <f t="shared" si="23"/>
        <v>1692</v>
      </c>
    </row>
    <row r="219" spans="1:20" x14ac:dyDescent="0.25">
      <c r="A219" t="str">
        <f t="shared" si="18"/>
        <v>SP1692-218</v>
      </c>
      <c r="D219" t="str">
        <f t="shared" si="19"/>
        <v>SP1692</v>
      </c>
      <c r="E219" s="9">
        <v>218</v>
      </c>
      <c r="H219" t="str">
        <f>_xlfn.IFNA(VLOOKUP(G219,Tabelle10[[SID]:[Zahn]],3,FALSE),"")</f>
        <v/>
      </c>
      <c r="I219" s="9" t="s">
        <v>1241</v>
      </c>
      <c r="L219" s="9" t="s">
        <v>540</v>
      </c>
      <c r="Q219" t="str">
        <f t="shared" si="20"/>
        <v>Speer, Daniel</v>
      </c>
      <c r="R219" t="str">
        <f t="shared" si="21"/>
        <v>Choral Gesang-Buch. Auff das Klavir oder Orgel…</v>
      </c>
      <c r="S219" t="str">
        <f t="shared" si="22"/>
        <v>Stuttgart</v>
      </c>
      <c r="T219">
        <f t="shared" si="23"/>
        <v>1692</v>
      </c>
    </row>
    <row r="220" spans="1:20" x14ac:dyDescent="0.25">
      <c r="A220" t="str">
        <f t="shared" si="18"/>
        <v>SP1692-219</v>
      </c>
      <c r="D220" t="str">
        <f t="shared" si="19"/>
        <v>SP1692</v>
      </c>
      <c r="E220" s="9">
        <v>219</v>
      </c>
      <c r="H220" t="str">
        <f>_xlfn.IFNA(VLOOKUP(G220,Tabelle10[[SID]:[Zahn]],3,FALSE),"")</f>
        <v/>
      </c>
      <c r="I220" s="9" t="s">
        <v>1242</v>
      </c>
      <c r="L220" s="9" t="s">
        <v>540</v>
      </c>
      <c r="Q220" t="str">
        <f t="shared" si="20"/>
        <v>Speer, Daniel</v>
      </c>
      <c r="R220" t="str">
        <f t="shared" si="21"/>
        <v>Choral Gesang-Buch. Auff das Klavir oder Orgel…</v>
      </c>
      <c r="S220" t="str">
        <f t="shared" si="22"/>
        <v>Stuttgart</v>
      </c>
      <c r="T220">
        <f t="shared" si="23"/>
        <v>1692</v>
      </c>
    </row>
    <row r="221" spans="1:20" x14ac:dyDescent="0.25">
      <c r="A221" t="str">
        <f t="shared" si="18"/>
        <v>SP1692-220</v>
      </c>
      <c r="D221" t="str">
        <f t="shared" si="19"/>
        <v>SP1692</v>
      </c>
      <c r="E221" s="9">
        <v>220</v>
      </c>
      <c r="H221" t="str">
        <f>_xlfn.IFNA(VLOOKUP(G221,Tabelle10[[SID]:[Zahn]],3,FALSE),"")</f>
        <v/>
      </c>
      <c r="I221" s="9" t="s">
        <v>1243</v>
      </c>
      <c r="L221" s="9" t="s">
        <v>540</v>
      </c>
      <c r="Q221" t="str">
        <f t="shared" si="20"/>
        <v>Speer, Daniel</v>
      </c>
      <c r="R221" t="str">
        <f t="shared" si="21"/>
        <v>Choral Gesang-Buch. Auff das Klavir oder Orgel…</v>
      </c>
      <c r="S221" t="str">
        <f t="shared" si="22"/>
        <v>Stuttgart</v>
      </c>
      <c r="T221">
        <f t="shared" si="23"/>
        <v>1692</v>
      </c>
    </row>
    <row r="222" spans="1:20" x14ac:dyDescent="0.25">
      <c r="A222" t="str">
        <f t="shared" si="18"/>
        <v>SP1692-221</v>
      </c>
      <c r="D222" t="str">
        <f t="shared" si="19"/>
        <v>SP1692</v>
      </c>
      <c r="E222" s="9">
        <v>221</v>
      </c>
      <c r="H222" t="str">
        <f>_xlfn.IFNA(VLOOKUP(G222,Tabelle10[[SID]:[Zahn]],3,FALSE),"")</f>
        <v/>
      </c>
      <c r="I222" s="9" t="s">
        <v>1244</v>
      </c>
      <c r="L222" s="9" t="s">
        <v>540</v>
      </c>
      <c r="Q222" t="str">
        <f t="shared" si="20"/>
        <v>Speer, Daniel</v>
      </c>
      <c r="R222" t="str">
        <f t="shared" si="21"/>
        <v>Choral Gesang-Buch. Auff das Klavir oder Orgel…</v>
      </c>
      <c r="S222" t="str">
        <f t="shared" si="22"/>
        <v>Stuttgart</v>
      </c>
      <c r="T222">
        <f t="shared" si="23"/>
        <v>1692</v>
      </c>
    </row>
    <row r="223" spans="1:20" x14ac:dyDescent="0.25">
      <c r="A223" t="str">
        <f t="shared" si="18"/>
        <v>SP1692-222</v>
      </c>
      <c r="D223" t="str">
        <f t="shared" si="19"/>
        <v>SP1692</v>
      </c>
      <c r="E223" s="9">
        <v>222</v>
      </c>
      <c r="H223" t="str">
        <f>_xlfn.IFNA(VLOOKUP(G223,Tabelle10[[SID]:[Zahn]],3,FALSE),"")</f>
        <v/>
      </c>
      <c r="I223" s="9" t="s">
        <v>1245</v>
      </c>
      <c r="L223" s="9" t="s">
        <v>540</v>
      </c>
      <c r="Q223" t="str">
        <f t="shared" si="20"/>
        <v>Speer, Daniel</v>
      </c>
      <c r="R223" t="str">
        <f t="shared" si="21"/>
        <v>Choral Gesang-Buch. Auff das Klavir oder Orgel…</v>
      </c>
      <c r="S223" t="str">
        <f t="shared" si="22"/>
        <v>Stuttgart</v>
      </c>
      <c r="T223">
        <f t="shared" si="23"/>
        <v>1692</v>
      </c>
    </row>
    <row r="224" spans="1:20" x14ac:dyDescent="0.25">
      <c r="A224" t="str">
        <f t="shared" si="18"/>
        <v>SP1692-223</v>
      </c>
      <c r="D224" t="str">
        <f t="shared" si="19"/>
        <v>SP1692</v>
      </c>
      <c r="E224" s="9">
        <v>223</v>
      </c>
      <c r="H224" t="str">
        <f>_xlfn.IFNA(VLOOKUP(G224,Tabelle10[[SID]:[Zahn]],3,FALSE),"")</f>
        <v/>
      </c>
      <c r="I224" s="9" t="s">
        <v>1246</v>
      </c>
      <c r="L224" s="9" t="s">
        <v>540</v>
      </c>
      <c r="Q224" t="str">
        <f t="shared" si="20"/>
        <v>Speer, Daniel</v>
      </c>
      <c r="R224" t="str">
        <f t="shared" si="21"/>
        <v>Choral Gesang-Buch. Auff das Klavir oder Orgel…</v>
      </c>
      <c r="S224" t="str">
        <f t="shared" si="22"/>
        <v>Stuttgart</v>
      </c>
      <c r="T224">
        <f t="shared" si="23"/>
        <v>1692</v>
      </c>
    </row>
    <row r="225" spans="1:20" x14ac:dyDescent="0.25">
      <c r="A225" t="str">
        <f t="shared" si="18"/>
        <v>SP1692-224</v>
      </c>
      <c r="D225" t="str">
        <f t="shared" si="19"/>
        <v>SP1692</v>
      </c>
      <c r="E225" s="9">
        <v>224</v>
      </c>
      <c r="H225" t="str">
        <f>_xlfn.IFNA(VLOOKUP(G225,Tabelle10[[SID]:[Zahn]],3,FALSE),"")</f>
        <v/>
      </c>
      <c r="I225" s="9" t="s">
        <v>1247</v>
      </c>
      <c r="L225" s="9" t="s">
        <v>540</v>
      </c>
      <c r="Q225" t="str">
        <f t="shared" si="20"/>
        <v>Speer, Daniel</v>
      </c>
      <c r="R225" t="str">
        <f t="shared" si="21"/>
        <v>Choral Gesang-Buch. Auff das Klavir oder Orgel…</v>
      </c>
      <c r="S225" t="str">
        <f t="shared" si="22"/>
        <v>Stuttgart</v>
      </c>
      <c r="T225">
        <f t="shared" si="23"/>
        <v>1692</v>
      </c>
    </row>
    <row r="226" spans="1:20" x14ac:dyDescent="0.25">
      <c r="A226" t="str">
        <f t="shared" si="18"/>
        <v>SP1692-225</v>
      </c>
      <c r="D226" t="str">
        <f t="shared" si="19"/>
        <v>SP1692</v>
      </c>
      <c r="E226" s="9">
        <v>225</v>
      </c>
      <c r="H226" t="str">
        <f>_xlfn.IFNA(VLOOKUP(G226,Tabelle10[[SID]:[Zahn]],3,FALSE),"")</f>
        <v/>
      </c>
      <c r="I226" s="9" t="s">
        <v>1248</v>
      </c>
      <c r="L226" s="9" t="s">
        <v>540</v>
      </c>
      <c r="Q226" t="str">
        <f t="shared" si="20"/>
        <v>Speer, Daniel</v>
      </c>
      <c r="R226" t="str">
        <f t="shared" si="21"/>
        <v>Choral Gesang-Buch. Auff das Klavir oder Orgel…</v>
      </c>
      <c r="S226" t="str">
        <f t="shared" si="22"/>
        <v>Stuttgart</v>
      </c>
      <c r="T226">
        <f t="shared" si="23"/>
        <v>1692</v>
      </c>
    </row>
    <row r="227" spans="1:20" x14ac:dyDescent="0.25">
      <c r="A227" t="str">
        <f t="shared" si="18"/>
        <v>SP1692-226</v>
      </c>
      <c r="D227" t="str">
        <f t="shared" si="19"/>
        <v>SP1692</v>
      </c>
      <c r="E227" s="9">
        <v>226</v>
      </c>
      <c r="H227" t="str">
        <f>_xlfn.IFNA(VLOOKUP(G227,Tabelle10[[SID]:[Zahn]],3,FALSE),"")</f>
        <v/>
      </c>
      <c r="I227" s="9" t="s">
        <v>1249</v>
      </c>
      <c r="L227" s="9" t="s">
        <v>540</v>
      </c>
      <c r="Q227" t="str">
        <f t="shared" si="20"/>
        <v>Speer, Daniel</v>
      </c>
      <c r="R227" t="str">
        <f t="shared" si="21"/>
        <v>Choral Gesang-Buch. Auff das Klavir oder Orgel…</v>
      </c>
      <c r="S227" t="str">
        <f t="shared" si="22"/>
        <v>Stuttgart</v>
      </c>
      <c r="T227">
        <f t="shared" si="23"/>
        <v>1692</v>
      </c>
    </row>
    <row r="228" spans="1:20" x14ac:dyDescent="0.25">
      <c r="A228" t="str">
        <f t="shared" si="18"/>
        <v>SP1692-227</v>
      </c>
      <c r="D228" t="str">
        <f t="shared" si="19"/>
        <v>SP1692</v>
      </c>
      <c r="E228" s="9">
        <v>227</v>
      </c>
      <c r="H228" t="str">
        <f>_xlfn.IFNA(VLOOKUP(G228,Tabelle10[[SID]:[Zahn]],3,FALSE),"")</f>
        <v/>
      </c>
      <c r="I228" s="9" t="s">
        <v>1250</v>
      </c>
      <c r="L228" s="9" t="s">
        <v>540</v>
      </c>
      <c r="Q228" t="str">
        <f t="shared" si="20"/>
        <v>Speer, Daniel</v>
      </c>
      <c r="R228" t="str">
        <f t="shared" si="21"/>
        <v>Choral Gesang-Buch. Auff das Klavir oder Orgel…</v>
      </c>
      <c r="S228" t="str">
        <f t="shared" si="22"/>
        <v>Stuttgart</v>
      </c>
      <c r="T228">
        <f t="shared" si="23"/>
        <v>1692</v>
      </c>
    </row>
    <row r="229" spans="1:20" x14ac:dyDescent="0.25">
      <c r="A229" t="str">
        <f t="shared" si="18"/>
        <v>SP1692-228</v>
      </c>
      <c r="D229" t="str">
        <f t="shared" si="19"/>
        <v>SP1692</v>
      </c>
      <c r="E229" s="9">
        <v>228</v>
      </c>
      <c r="H229" t="str">
        <f>_xlfn.IFNA(VLOOKUP(G229,Tabelle10[[SID]:[Zahn]],3,FALSE),"")</f>
        <v/>
      </c>
      <c r="I229" s="9" t="s">
        <v>1251</v>
      </c>
      <c r="L229" s="9" t="s">
        <v>540</v>
      </c>
      <c r="Q229" t="str">
        <f t="shared" si="20"/>
        <v>Speer, Daniel</v>
      </c>
      <c r="R229" t="str">
        <f t="shared" si="21"/>
        <v>Choral Gesang-Buch. Auff das Klavir oder Orgel…</v>
      </c>
      <c r="S229" t="str">
        <f t="shared" si="22"/>
        <v>Stuttgart</v>
      </c>
      <c r="T229">
        <f t="shared" si="23"/>
        <v>1692</v>
      </c>
    </row>
    <row r="230" spans="1:20" x14ac:dyDescent="0.25">
      <c r="A230" t="str">
        <f t="shared" si="18"/>
        <v>SP1692-229</v>
      </c>
      <c r="D230" t="str">
        <f t="shared" si="19"/>
        <v>SP1692</v>
      </c>
      <c r="E230" s="9">
        <v>229</v>
      </c>
      <c r="H230" t="str">
        <f>_xlfn.IFNA(VLOOKUP(G230,Tabelle10[[SID]:[Zahn]],3,FALSE),"")</f>
        <v/>
      </c>
      <c r="I230" s="9" t="s">
        <v>1252</v>
      </c>
      <c r="L230" s="9" t="s">
        <v>540</v>
      </c>
      <c r="Q230" t="str">
        <f t="shared" si="20"/>
        <v>Speer, Daniel</v>
      </c>
      <c r="R230" t="str">
        <f t="shared" si="21"/>
        <v>Choral Gesang-Buch. Auff das Klavir oder Orgel…</v>
      </c>
      <c r="S230" t="str">
        <f t="shared" si="22"/>
        <v>Stuttgart</v>
      </c>
      <c r="T230">
        <f t="shared" si="23"/>
        <v>1692</v>
      </c>
    </row>
    <row r="231" spans="1:20" x14ac:dyDescent="0.25">
      <c r="A231" t="str">
        <f t="shared" si="18"/>
        <v>SP1692-230</v>
      </c>
      <c r="D231" t="str">
        <f t="shared" si="19"/>
        <v>SP1692</v>
      </c>
      <c r="E231" s="9">
        <v>230</v>
      </c>
      <c r="H231" t="str">
        <f>_xlfn.IFNA(VLOOKUP(G231,Tabelle10[[SID]:[Zahn]],3,FALSE),"")</f>
        <v/>
      </c>
      <c r="I231" s="9" t="s">
        <v>1253</v>
      </c>
      <c r="L231" s="9" t="s">
        <v>540</v>
      </c>
      <c r="Q231" t="str">
        <f t="shared" si="20"/>
        <v>Speer, Daniel</v>
      </c>
      <c r="R231" t="str">
        <f t="shared" si="21"/>
        <v>Choral Gesang-Buch. Auff das Klavir oder Orgel…</v>
      </c>
      <c r="S231" t="str">
        <f t="shared" si="22"/>
        <v>Stuttgart</v>
      </c>
      <c r="T231">
        <f t="shared" si="23"/>
        <v>1692</v>
      </c>
    </row>
    <row r="232" spans="1:20" x14ac:dyDescent="0.25">
      <c r="A232" t="str">
        <f t="shared" si="18"/>
        <v>SP1692-231</v>
      </c>
      <c r="D232" t="str">
        <f t="shared" si="19"/>
        <v>SP1692</v>
      </c>
      <c r="E232" s="9">
        <v>231</v>
      </c>
      <c r="H232" t="str">
        <f>_xlfn.IFNA(VLOOKUP(G232,Tabelle10[[SID]:[Zahn]],3,FALSE),"")</f>
        <v/>
      </c>
      <c r="I232" s="9" t="s">
        <v>1254</v>
      </c>
      <c r="L232" s="9" t="s">
        <v>540</v>
      </c>
      <c r="Q232" t="str">
        <f t="shared" si="20"/>
        <v>Speer, Daniel</v>
      </c>
      <c r="R232" t="str">
        <f t="shared" si="21"/>
        <v>Choral Gesang-Buch. Auff das Klavir oder Orgel…</v>
      </c>
      <c r="S232" t="str">
        <f t="shared" si="22"/>
        <v>Stuttgart</v>
      </c>
      <c r="T232">
        <f t="shared" si="23"/>
        <v>1692</v>
      </c>
    </row>
    <row r="233" spans="1:20" x14ac:dyDescent="0.25">
      <c r="A233" t="str">
        <f t="shared" si="18"/>
        <v>SP1692-232</v>
      </c>
      <c r="D233" t="str">
        <f t="shared" si="19"/>
        <v>SP1692</v>
      </c>
      <c r="E233" s="9">
        <v>232</v>
      </c>
      <c r="H233" t="str">
        <f>_xlfn.IFNA(VLOOKUP(G233,Tabelle10[[SID]:[Zahn]],3,FALSE),"")</f>
        <v/>
      </c>
      <c r="I233" s="9" t="s">
        <v>1255</v>
      </c>
      <c r="L233" s="9" t="s">
        <v>540</v>
      </c>
      <c r="Q233" t="str">
        <f t="shared" si="20"/>
        <v>Speer, Daniel</v>
      </c>
      <c r="R233" t="str">
        <f t="shared" si="21"/>
        <v>Choral Gesang-Buch. Auff das Klavir oder Orgel…</v>
      </c>
      <c r="S233" t="str">
        <f t="shared" si="22"/>
        <v>Stuttgart</v>
      </c>
      <c r="T233">
        <f t="shared" si="23"/>
        <v>1692</v>
      </c>
    </row>
    <row r="234" spans="1:20" x14ac:dyDescent="0.25">
      <c r="A234" t="str">
        <f t="shared" si="18"/>
        <v>SP1692-233</v>
      </c>
      <c r="D234" t="str">
        <f t="shared" si="19"/>
        <v>SP1692</v>
      </c>
      <c r="E234" s="9">
        <v>233</v>
      </c>
      <c r="H234" t="str">
        <f>_xlfn.IFNA(VLOOKUP(G234,Tabelle10[[SID]:[Zahn]],3,FALSE),"")</f>
        <v/>
      </c>
      <c r="I234" s="9" t="s">
        <v>1256</v>
      </c>
      <c r="L234" s="9" t="s">
        <v>540</v>
      </c>
      <c r="Q234" t="str">
        <f t="shared" si="20"/>
        <v>Speer, Daniel</v>
      </c>
      <c r="R234" t="str">
        <f t="shared" si="21"/>
        <v>Choral Gesang-Buch. Auff das Klavir oder Orgel…</v>
      </c>
      <c r="S234" t="str">
        <f t="shared" si="22"/>
        <v>Stuttgart</v>
      </c>
      <c r="T234">
        <f t="shared" si="23"/>
        <v>1692</v>
      </c>
    </row>
    <row r="235" spans="1:20" x14ac:dyDescent="0.25">
      <c r="A235" t="str">
        <f t="shared" si="18"/>
        <v>SP1692-234</v>
      </c>
      <c r="D235" t="str">
        <f t="shared" si="19"/>
        <v>SP1692</v>
      </c>
      <c r="E235" s="9">
        <v>234</v>
      </c>
      <c r="H235" t="str">
        <f>_xlfn.IFNA(VLOOKUP(G235,Tabelle10[[SID]:[Zahn]],3,FALSE),"")</f>
        <v/>
      </c>
      <c r="I235" s="9" t="s">
        <v>1257</v>
      </c>
      <c r="L235" s="9" t="s">
        <v>540</v>
      </c>
      <c r="Q235" t="str">
        <f t="shared" si="20"/>
        <v>Speer, Daniel</v>
      </c>
      <c r="R235" t="str">
        <f t="shared" si="21"/>
        <v>Choral Gesang-Buch. Auff das Klavir oder Orgel…</v>
      </c>
      <c r="S235" t="str">
        <f t="shared" si="22"/>
        <v>Stuttgart</v>
      </c>
      <c r="T235">
        <f t="shared" si="23"/>
        <v>1692</v>
      </c>
    </row>
    <row r="236" spans="1:20" x14ac:dyDescent="0.25">
      <c r="A236" t="str">
        <f t="shared" si="18"/>
        <v>SP1692-235</v>
      </c>
      <c r="D236" t="str">
        <f t="shared" si="19"/>
        <v>SP1692</v>
      </c>
      <c r="E236" s="9">
        <v>235</v>
      </c>
      <c r="H236" t="str">
        <f>_xlfn.IFNA(VLOOKUP(G236,Tabelle10[[SID]:[Zahn]],3,FALSE),"")</f>
        <v/>
      </c>
      <c r="I236" s="9" t="s">
        <v>1258</v>
      </c>
      <c r="L236" s="9" t="s">
        <v>540</v>
      </c>
      <c r="Q236" t="str">
        <f t="shared" si="20"/>
        <v>Speer, Daniel</v>
      </c>
      <c r="R236" t="str">
        <f t="shared" si="21"/>
        <v>Choral Gesang-Buch. Auff das Klavir oder Orgel…</v>
      </c>
      <c r="S236" t="str">
        <f t="shared" si="22"/>
        <v>Stuttgart</v>
      </c>
      <c r="T236">
        <f t="shared" si="23"/>
        <v>1692</v>
      </c>
    </row>
    <row r="237" spans="1:20" x14ac:dyDescent="0.25">
      <c r="A237" t="str">
        <f t="shared" si="18"/>
        <v>SP1692-236</v>
      </c>
      <c r="D237" t="str">
        <f t="shared" si="19"/>
        <v>SP1692</v>
      </c>
      <c r="E237" s="9">
        <v>236</v>
      </c>
      <c r="H237" t="str">
        <f>_xlfn.IFNA(VLOOKUP(G237,Tabelle10[[SID]:[Zahn]],3,FALSE),"")</f>
        <v/>
      </c>
      <c r="I237" s="9" t="s">
        <v>1259</v>
      </c>
      <c r="L237" s="9" t="s">
        <v>540</v>
      </c>
      <c r="Q237" t="str">
        <f t="shared" si="20"/>
        <v>Speer, Daniel</v>
      </c>
      <c r="R237" t="str">
        <f t="shared" si="21"/>
        <v>Choral Gesang-Buch. Auff das Klavir oder Orgel…</v>
      </c>
      <c r="S237" t="str">
        <f t="shared" si="22"/>
        <v>Stuttgart</v>
      </c>
      <c r="T237">
        <f t="shared" si="23"/>
        <v>1692</v>
      </c>
    </row>
    <row r="238" spans="1:20" x14ac:dyDescent="0.25">
      <c r="A238" t="str">
        <f t="shared" si="18"/>
        <v>SP1692-237</v>
      </c>
      <c r="D238" t="str">
        <f t="shared" si="19"/>
        <v>SP1692</v>
      </c>
      <c r="E238" s="9">
        <v>237</v>
      </c>
      <c r="H238" t="str">
        <f>_xlfn.IFNA(VLOOKUP(G238,Tabelle10[[SID]:[Zahn]],3,FALSE),"")</f>
        <v/>
      </c>
      <c r="I238" s="9" t="s">
        <v>1260</v>
      </c>
      <c r="L238" s="9" t="s">
        <v>540</v>
      </c>
      <c r="Q238" t="str">
        <f t="shared" si="20"/>
        <v>Speer, Daniel</v>
      </c>
      <c r="R238" t="str">
        <f t="shared" si="21"/>
        <v>Choral Gesang-Buch. Auff das Klavir oder Orgel…</v>
      </c>
      <c r="S238" t="str">
        <f t="shared" si="22"/>
        <v>Stuttgart</v>
      </c>
      <c r="T238">
        <f t="shared" si="23"/>
        <v>1692</v>
      </c>
    </row>
    <row r="239" spans="1:20" x14ac:dyDescent="0.25">
      <c r="A239" t="str">
        <f t="shared" si="18"/>
        <v>SP1692-238</v>
      </c>
      <c r="D239" t="str">
        <f t="shared" si="19"/>
        <v>SP1692</v>
      </c>
      <c r="E239" s="9">
        <v>238</v>
      </c>
      <c r="H239" t="str">
        <f>_xlfn.IFNA(VLOOKUP(G239,Tabelle10[[SID]:[Zahn]],3,FALSE),"")</f>
        <v/>
      </c>
      <c r="I239" s="9" t="s">
        <v>1261</v>
      </c>
      <c r="L239" s="9" t="s">
        <v>540</v>
      </c>
      <c r="Q239" t="str">
        <f t="shared" si="20"/>
        <v>Speer, Daniel</v>
      </c>
      <c r="R239" t="str">
        <f t="shared" si="21"/>
        <v>Choral Gesang-Buch. Auff das Klavir oder Orgel…</v>
      </c>
      <c r="S239" t="str">
        <f t="shared" si="22"/>
        <v>Stuttgart</v>
      </c>
      <c r="T239">
        <f t="shared" si="23"/>
        <v>1692</v>
      </c>
    </row>
    <row r="240" spans="1:20" x14ac:dyDescent="0.25">
      <c r="A240" t="str">
        <f t="shared" si="18"/>
        <v>SP1692-239</v>
      </c>
      <c r="D240" t="str">
        <f t="shared" si="19"/>
        <v>SP1692</v>
      </c>
      <c r="E240" s="9">
        <v>239</v>
      </c>
      <c r="H240" t="str">
        <f>_xlfn.IFNA(VLOOKUP(G240,Tabelle10[[SID]:[Zahn]],3,FALSE),"")</f>
        <v/>
      </c>
      <c r="I240" s="9" t="s">
        <v>1262</v>
      </c>
      <c r="L240" s="9" t="s">
        <v>540</v>
      </c>
      <c r="Q240" t="str">
        <f t="shared" si="20"/>
        <v>Speer, Daniel</v>
      </c>
      <c r="R240" t="str">
        <f t="shared" si="21"/>
        <v>Choral Gesang-Buch. Auff das Klavir oder Orgel…</v>
      </c>
      <c r="S240" t="str">
        <f t="shared" si="22"/>
        <v>Stuttgart</v>
      </c>
      <c r="T240">
        <f t="shared" si="23"/>
        <v>1692</v>
      </c>
    </row>
    <row r="241" spans="1:20" x14ac:dyDescent="0.25">
      <c r="A241" t="str">
        <f t="shared" si="18"/>
        <v>SP1692-240</v>
      </c>
      <c r="D241" t="str">
        <f t="shared" si="19"/>
        <v>SP1692</v>
      </c>
      <c r="E241" s="9">
        <v>240</v>
      </c>
      <c r="H241" t="str">
        <f>_xlfn.IFNA(VLOOKUP(G241,Tabelle10[[SID]:[Zahn]],3,FALSE),"")</f>
        <v/>
      </c>
      <c r="I241" s="9" t="s">
        <v>1263</v>
      </c>
      <c r="L241" s="9" t="s">
        <v>540</v>
      </c>
      <c r="Q241" t="str">
        <f t="shared" si="20"/>
        <v>Speer, Daniel</v>
      </c>
      <c r="R241" t="str">
        <f t="shared" si="21"/>
        <v>Choral Gesang-Buch. Auff das Klavir oder Orgel…</v>
      </c>
      <c r="S241" t="str">
        <f t="shared" si="22"/>
        <v>Stuttgart</v>
      </c>
      <c r="T241">
        <f t="shared" si="23"/>
        <v>1692</v>
      </c>
    </row>
    <row r="242" spans="1:20" x14ac:dyDescent="0.25">
      <c r="A242" t="str">
        <f t="shared" si="18"/>
        <v>SP1692-241</v>
      </c>
      <c r="D242" t="str">
        <f t="shared" si="19"/>
        <v>SP1692</v>
      </c>
      <c r="E242" s="9">
        <v>241</v>
      </c>
      <c r="H242" t="str">
        <f>_xlfn.IFNA(VLOOKUP(G242,Tabelle10[[SID]:[Zahn]],3,FALSE),"")</f>
        <v/>
      </c>
      <c r="I242" s="9" t="s">
        <v>1264</v>
      </c>
      <c r="L242" s="9" t="s">
        <v>540</v>
      </c>
      <c r="Q242" t="str">
        <f t="shared" si="20"/>
        <v>Speer, Daniel</v>
      </c>
      <c r="R242" t="str">
        <f t="shared" si="21"/>
        <v>Choral Gesang-Buch. Auff das Klavir oder Orgel…</v>
      </c>
      <c r="S242" t="str">
        <f t="shared" si="22"/>
        <v>Stuttgart</v>
      </c>
      <c r="T242">
        <f t="shared" si="23"/>
        <v>1692</v>
      </c>
    </row>
    <row r="243" spans="1:20" x14ac:dyDescent="0.25">
      <c r="A243" t="str">
        <f t="shared" si="18"/>
        <v>SP1692-242</v>
      </c>
      <c r="D243" t="str">
        <f t="shared" si="19"/>
        <v>SP1692</v>
      </c>
      <c r="E243" s="9">
        <v>242</v>
      </c>
      <c r="H243" t="str">
        <f>_xlfn.IFNA(VLOOKUP(G243,Tabelle10[[SID]:[Zahn]],3,FALSE),"")</f>
        <v/>
      </c>
      <c r="I243" s="9" t="s">
        <v>1265</v>
      </c>
      <c r="L243" s="9" t="s">
        <v>540</v>
      </c>
      <c r="Q243" t="str">
        <f t="shared" si="20"/>
        <v>Speer, Daniel</v>
      </c>
      <c r="R243" t="str">
        <f t="shared" si="21"/>
        <v>Choral Gesang-Buch. Auff das Klavir oder Orgel…</v>
      </c>
      <c r="S243" t="str">
        <f t="shared" si="22"/>
        <v>Stuttgart</v>
      </c>
      <c r="T243">
        <f t="shared" si="23"/>
        <v>1692</v>
      </c>
    </row>
    <row r="244" spans="1:20" x14ac:dyDescent="0.25">
      <c r="A244" t="str">
        <f t="shared" si="18"/>
        <v>SP1692-243</v>
      </c>
      <c r="D244" t="str">
        <f t="shared" si="19"/>
        <v>SP1692</v>
      </c>
      <c r="E244" s="9">
        <v>243</v>
      </c>
      <c r="H244" t="str">
        <f>_xlfn.IFNA(VLOOKUP(G244,Tabelle10[[SID]:[Zahn]],3,FALSE),"")</f>
        <v/>
      </c>
      <c r="I244" s="9" t="s">
        <v>1266</v>
      </c>
      <c r="L244" s="9" t="s">
        <v>540</v>
      </c>
      <c r="Q244" t="str">
        <f t="shared" si="20"/>
        <v>Speer, Daniel</v>
      </c>
      <c r="R244" t="str">
        <f t="shared" si="21"/>
        <v>Choral Gesang-Buch. Auff das Klavir oder Orgel…</v>
      </c>
      <c r="S244" t="str">
        <f t="shared" si="22"/>
        <v>Stuttgart</v>
      </c>
      <c r="T244">
        <f t="shared" si="23"/>
        <v>1692</v>
      </c>
    </row>
    <row r="245" spans="1:20" x14ac:dyDescent="0.25">
      <c r="A245" t="str">
        <f t="shared" si="18"/>
        <v>SP1692-244</v>
      </c>
      <c r="D245" t="str">
        <f t="shared" si="19"/>
        <v>SP1692</v>
      </c>
      <c r="E245" s="9">
        <v>244</v>
      </c>
      <c r="H245" t="str">
        <f>_xlfn.IFNA(VLOOKUP(G245,Tabelle10[[SID]:[Zahn]],3,FALSE),"")</f>
        <v/>
      </c>
      <c r="I245" s="9" t="s">
        <v>1267</v>
      </c>
      <c r="L245" s="9" t="s">
        <v>540</v>
      </c>
      <c r="Q245" t="str">
        <f t="shared" si="20"/>
        <v>Speer, Daniel</v>
      </c>
      <c r="R245" t="str">
        <f t="shared" si="21"/>
        <v>Choral Gesang-Buch. Auff das Klavir oder Orgel…</v>
      </c>
      <c r="S245" t="str">
        <f t="shared" si="22"/>
        <v>Stuttgart</v>
      </c>
      <c r="T245">
        <f t="shared" si="23"/>
        <v>1692</v>
      </c>
    </row>
    <row r="246" spans="1:20" x14ac:dyDescent="0.25">
      <c r="A246" t="str">
        <f t="shared" si="18"/>
        <v>SP1692-245</v>
      </c>
      <c r="D246" t="str">
        <f t="shared" si="19"/>
        <v>SP1692</v>
      </c>
      <c r="E246" s="9">
        <v>245</v>
      </c>
      <c r="H246" t="str">
        <f>_xlfn.IFNA(VLOOKUP(G246,Tabelle10[[SID]:[Zahn]],3,FALSE),"")</f>
        <v/>
      </c>
      <c r="I246" s="9" t="s">
        <v>1268</v>
      </c>
      <c r="L246" s="9" t="s">
        <v>540</v>
      </c>
      <c r="Q246" t="str">
        <f t="shared" si="20"/>
        <v>Speer, Daniel</v>
      </c>
      <c r="R246" t="str">
        <f t="shared" si="21"/>
        <v>Choral Gesang-Buch. Auff das Klavir oder Orgel…</v>
      </c>
      <c r="S246" t="str">
        <f t="shared" si="22"/>
        <v>Stuttgart</v>
      </c>
      <c r="T246">
        <f t="shared" si="23"/>
        <v>1692</v>
      </c>
    </row>
    <row r="247" spans="1:20" x14ac:dyDescent="0.25">
      <c r="A247" t="str">
        <f t="shared" si="18"/>
        <v>SP1692-246</v>
      </c>
      <c r="D247" t="str">
        <f t="shared" si="19"/>
        <v>SP1692</v>
      </c>
      <c r="E247" s="9">
        <v>246</v>
      </c>
      <c r="H247" t="str">
        <f>_xlfn.IFNA(VLOOKUP(G247,Tabelle10[[SID]:[Zahn]],3,FALSE),"")</f>
        <v/>
      </c>
      <c r="I247" s="9" t="s">
        <v>1269</v>
      </c>
      <c r="L247" s="9" t="s">
        <v>540</v>
      </c>
      <c r="Q247" t="str">
        <f t="shared" si="20"/>
        <v>Speer, Daniel</v>
      </c>
      <c r="R247" t="str">
        <f t="shared" si="21"/>
        <v>Choral Gesang-Buch. Auff das Klavir oder Orgel…</v>
      </c>
      <c r="S247" t="str">
        <f t="shared" si="22"/>
        <v>Stuttgart</v>
      </c>
      <c r="T247">
        <f t="shared" si="23"/>
        <v>1692</v>
      </c>
    </row>
    <row r="248" spans="1:20" x14ac:dyDescent="0.25">
      <c r="A248" t="str">
        <f t="shared" si="18"/>
        <v>SP1692-247</v>
      </c>
      <c r="D248" t="str">
        <f t="shared" si="19"/>
        <v>SP1692</v>
      </c>
      <c r="E248" s="9">
        <v>247</v>
      </c>
      <c r="H248" t="str">
        <f>_xlfn.IFNA(VLOOKUP(G248,Tabelle10[[SID]:[Zahn]],3,FALSE),"")</f>
        <v/>
      </c>
      <c r="I248" s="9" t="s">
        <v>1270</v>
      </c>
      <c r="L248" s="9" t="s">
        <v>540</v>
      </c>
      <c r="Q248" t="str">
        <f t="shared" si="20"/>
        <v>Speer, Daniel</v>
      </c>
      <c r="R248" t="str">
        <f t="shared" si="21"/>
        <v>Choral Gesang-Buch. Auff das Klavir oder Orgel…</v>
      </c>
      <c r="S248" t="str">
        <f t="shared" si="22"/>
        <v>Stuttgart</v>
      </c>
      <c r="T248">
        <f t="shared" si="23"/>
        <v>1692</v>
      </c>
    </row>
    <row r="249" spans="1:20" x14ac:dyDescent="0.25">
      <c r="A249" t="str">
        <f t="shared" si="18"/>
        <v>SP1692-248</v>
      </c>
      <c r="D249" t="str">
        <f t="shared" si="19"/>
        <v>SP1692</v>
      </c>
      <c r="E249" s="9">
        <v>248</v>
      </c>
      <c r="H249" t="str">
        <f>_xlfn.IFNA(VLOOKUP(G249,Tabelle10[[SID]:[Zahn]],3,FALSE),"")</f>
        <v/>
      </c>
      <c r="I249" s="9" t="s">
        <v>1271</v>
      </c>
      <c r="L249" s="9" t="s">
        <v>540</v>
      </c>
      <c r="Q249" t="str">
        <f t="shared" si="20"/>
        <v>Speer, Daniel</v>
      </c>
      <c r="R249" t="str">
        <f t="shared" si="21"/>
        <v>Choral Gesang-Buch. Auff das Klavir oder Orgel…</v>
      </c>
      <c r="S249" t="str">
        <f t="shared" si="22"/>
        <v>Stuttgart</v>
      </c>
      <c r="T249">
        <f t="shared" si="23"/>
        <v>1692</v>
      </c>
    </row>
    <row r="250" spans="1:20" x14ac:dyDescent="0.25">
      <c r="A250" t="str">
        <f t="shared" si="18"/>
        <v>SP1692-249</v>
      </c>
      <c r="D250" t="str">
        <f t="shared" si="19"/>
        <v>SP1692</v>
      </c>
      <c r="E250" s="9">
        <v>249</v>
      </c>
      <c r="H250" t="str">
        <f>_xlfn.IFNA(VLOOKUP(G250,Tabelle10[[SID]:[Zahn]],3,FALSE),"")</f>
        <v/>
      </c>
      <c r="I250" s="9" t="s">
        <v>1272</v>
      </c>
      <c r="L250" s="9" t="s">
        <v>540</v>
      </c>
      <c r="Q250" t="str">
        <f t="shared" si="20"/>
        <v>Speer, Daniel</v>
      </c>
      <c r="R250" t="str">
        <f t="shared" si="21"/>
        <v>Choral Gesang-Buch. Auff das Klavir oder Orgel…</v>
      </c>
      <c r="S250" t="str">
        <f t="shared" si="22"/>
        <v>Stuttgart</v>
      </c>
      <c r="T250">
        <f t="shared" si="23"/>
        <v>1692</v>
      </c>
    </row>
    <row r="251" spans="1:20" x14ac:dyDescent="0.25">
      <c r="A251" t="str">
        <f t="shared" si="18"/>
        <v>SP1692-250</v>
      </c>
      <c r="D251" t="str">
        <f t="shared" si="19"/>
        <v>SP1692</v>
      </c>
      <c r="E251" s="9">
        <v>250</v>
      </c>
      <c r="H251" t="str">
        <f>_xlfn.IFNA(VLOOKUP(G251,Tabelle10[[SID]:[Zahn]],3,FALSE),"")</f>
        <v/>
      </c>
      <c r="I251" s="9" t="s">
        <v>1273</v>
      </c>
      <c r="L251" s="9" t="s">
        <v>540</v>
      </c>
      <c r="Q251" t="str">
        <f t="shared" si="20"/>
        <v>Speer, Daniel</v>
      </c>
      <c r="R251" t="str">
        <f t="shared" si="21"/>
        <v>Choral Gesang-Buch. Auff das Klavir oder Orgel…</v>
      </c>
      <c r="S251" t="str">
        <f t="shared" si="22"/>
        <v>Stuttgart</v>
      </c>
      <c r="T251">
        <f t="shared" si="23"/>
        <v>1692</v>
      </c>
    </row>
    <row r="252" spans="1:20" x14ac:dyDescent="0.25">
      <c r="A252" t="str">
        <f t="shared" si="18"/>
        <v>SP1692-251</v>
      </c>
      <c r="D252" t="str">
        <f t="shared" si="19"/>
        <v>SP1692</v>
      </c>
      <c r="E252" s="9">
        <v>251</v>
      </c>
      <c r="H252" t="str">
        <f>_xlfn.IFNA(VLOOKUP(G252,Tabelle10[[SID]:[Zahn]],3,FALSE),"")</f>
        <v/>
      </c>
      <c r="I252" s="9" t="s">
        <v>1274</v>
      </c>
      <c r="L252" s="9" t="s">
        <v>540</v>
      </c>
      <c r="Q252" t="str">
        <f t="shared" si="20"/>
        <v>Speer, Daniel</v>
      </c>
      <c r="R252" t="str">
        <f t="shared" si="21"/>
        <v>Choral Gesang-Buch. Auff das Klavir oder Orgel…</v>
      </c>
      <c r="S252" t="str">
        <f t="shared" si="22"/>
        <v>Stuttgart</v>
      </c>
      <c r="T252">
        <f t="shared" si="23"/>
        <v>1692</v>
      </c>
    </row>
    <row r="253" spans="1:20" x14ac:dyDescent="0.25">
      <c r="A253" t="str">
        <f t="shared" si="18"/>
        <v>SP1692-252</v>
      </c>
      <c r="D253" t="str">
        <f t="shared" si="19"/>
        <v>SP1692</v>
      </c>
      <c r="E253" s="9">
        <v>252</v>
      </c>
      <c r="H253" t="str">
        <f>_xlfn.IFNA(VLOOKUP(G253,Tabelle10[[SID]:[Zahn]],3,FALSE),"")</f>
        <v/>
      </c>
      <c r="I253" s="9" t="s">
        <v>1275</v>
      </c>
      <c r="L253" s="9" t="s">
        <v>540</v>
      </c>
      <c r="Q253" t="str">
        <f t="shared" si="20"/>
        <v>Speer, Daniel</v>
      </c>
      <c r="R253" t="str">
        <f t="shared" si="21"/>
        <v>Choral Gesang-Buch. Auff das Klavir oder Orgel…</v>
      </c>
      <c r="S253" t="str">
        <f t="shared" si="22"/>
        <v>Stuttgart</v>
      </c>
      <c r="T253">
        <f t="shared" si="23"/>
        <v>1692</v>
      </c>
    </row>
    <row r="254" spans="1:20" x14ac:dyDescent="0.25">
      <c r="A254" t="str">
        <f t="shared" si="18"/>
        <v>SP1692-253</v>
      </c>
      <c r="D254" t="str">
        <f t="shared" si="19"/>
        <v>SP1692</v>
      </c>
      <c r="E254" s="9">
        <v>253</v>
      </c>
      <c r="H254" t="str">
        <f>_xlfn.IFNA(VLOOKUP(G254,Tabelle10[[SID]:[Zahn]],3,FALSE),"")</f>
        <v/>
      </c>
      <c r="I254" s="9" t="s">
        <v>1276</v>
      </c>
      <c r="L254" s="9" t="s">
        <v>540</v>
      </c>
      <c r="Q254" t="str">
        <f t="shared" si="20"/>
        <v>Speer, Daniel</v>
      </c>
      <c r="R254" t="str">
        <f t="shared" si="21"/>
        <v>Choral Gesang-Buch. Auff das Klavir oder Orgel…</v>
      </c>
      <c r="S254" t="str">
        <f t="shared" si="22"/>
        <v>Stuttgart</v>
      </c>
      <c r="T254">
        <f t="shared" si="23"/>
        <v>1692</v>
      </c>
    </row>
    <row r="255" spans="1:20" x14ac:dyDescent="0.25">
      <c r="A255" t="str">
        <f t="shared" si="18"/>
        <v>SP1692-254</v>
      </c>
      <c r="D255" t="str">
        <f t="shared" si="19"/>
        <v>SP1692</v>
      </c>
      <c r="E255" s="9">
        <v>254</v>
      </c>
      <c r="H255" t="str">
        <f>_xlfn.IFNA(VLOOKUP(G255,Tabelle10[[SID]:[Zahn]],3,FALSE),"")</f>
        <v/>
      </c>
      <c r="I255" s="9" t="s">
        <v>1277</v>
      </c>
      <c r="L255" s="9" t="s">
        <v>540</v>
      </c>
      <c r="Q255" t="str">
        <f t="shared" si="20"/>
        <v>Speer, Daniel</v>
      </c>
      <c r="R255" t="str">
        <f t="shared" si="21"/>
        <v>Choral Gesang-Buch. Auff das Klavir oder Orgel…</v>
      </c>
      <c r="S255" t="str">
        <f t="shared" si="22"/>
        <v>Stuttgart</v>
      </c>
      <c r="T255">
        <f t="shared" si="23"/>
        <v>1692</v>
      </c>
    </row>
    <row r="256" spans="1:20" x14ac:dyDescent="0.25">
      <c r="A256" t="str">
        <f t="shared" si="18"/>
        <v>SP1692-255</v>
      </c>
      <c r="D256" t="str">
        <f t="shared" si="19"/>
        <v>SP1692</v>
      </c>
      <c r="E256" s="9">
        <v>255</v>
      </c>
      <c r="H256" t="str">
        <f>_xlfn.IFNA(VLOOKUP(G256,Tabelle10[[SID]:[Zahn]],3,FALSE),"")</f>
        <v/>
      </c>
      <c r="I256" s="9" t="s">
        <v>1278</v>
      </c>
      <c r="L256" s="9" t="s">
        <v>540</v>
      </c>
      <c r="Q256" t="str">
        <f t="shared" si="20"/>
        <v>Speer, Daniel</v>
      </c>
      <c r="R256" t="str">
        <f t="shared" si="21"/>
        <v>Choral Gesang-Buch. Auff das Klavir oder Orgel…</v>
      </c>
      <c r="S256" t="str">
        <f t="shared" si="22"/>
        <v>Stuttgart</v>
      </c>
      <c r="T256">
        <f t="shared" si="23"/>
        <v>1692</v>
      </c>
    </row>
    <row r="257" spans="1:20" x14ac:dyDescent="0.25">
      <c r="A257" t="str">
        <f t="shared" si="18"/>
        <v>SP1692-256</v>
      </c>
      <c r="D257" t="str">
        <f t="shared" si="19"/>
        <v>SP1692</v>
      </c>
      <c r="E257" s="9">
        <v>256</v>
      </c>
      <c r="H257" t="str">
        <f>_xlfn.IFNA(VLOOKUP(G257,Tabelle10[[SID]:[Zahn]],3,FALSE),"")</f>
        <v/>
      </c>
      <c r="I257" s="9" t="s">
        <v>1279</v>
      </c>
      <c r="L257" s="9" t="s">
        <v>540</v>
      </c>
      <c r="Q257" t="str">
        <f t="shared" si="20"/>
        <v>Speer, Daniel</v>
      </c>
      <c r="R257" t="str">
        <f t="shared" si="21"/>
        <v>Choral Gesang-Buch. Auff das Klavir oder Orgel…</v>
      </c>
      <c r="S257" t="str">
        <f t="shared" si="22"/>
        <v>Stuttgart</v>
      </c>
      <c r="T257">
        <f t="shared" si="23"/>
        <v>1692</v>
      </c>
    </row>
    <row r="258" spans="1:20" x14ac:dyDescent="0.25">
      <c r="A258" t="str">
        <f t="shared" ref="A258:A317" si="24">D258&amp;"-"&amp;IF(E258&lt;10,"00",IF(E258&gt;99,"","0"))&amp;E258&amp;F258</f>
        <v>SP1692-257</v>
      </c>
      <c r="D258" t="str">
        <f t="shared" si="19"/>
        <v>SP1692</v>
      </c>
      <c r="E258" s="9">
        <v>257</v>
      </c>
      <c r="H258" t="str">
        <f>_xlfn.IFNA(VLOOKUP(G258,Tabelle10[[SID]:[Zahn]],3,FALSE),"")</f>
        <v/>
      </c>
      <c r="I258" s="9" t="s">
        <v>1280</v>
      </c>
      <c r="L258" s="9" t="s">
        <v>540</v>
      </c>
      <c r="Q258" t="str">
        <f t="shared" si="20"/>
        <v>Speer, Daniel</v>
      </c>
      <c r="R258" t="str">
        <f t="shared" si="21"/>
        <v>Choral Gesang-Buch. Auff das Klavir oder Orgel…</v>
      </c>
      <c r="S258" t="str">
        <f t="shared" si="22"/>
        <v>Stuttgart</v>
      </c>
      <c r="T258">
        <f t="shared" si="23"/>
        <v>1692</v>
      </c>
    </row>
    <row r="259" spans="1:20" x14ac:dyDescent="0.25">
      <c r="A259" t="str">
        <f t="shared" si="24"/>
        <v>SP1692-258</v>
      </c>
      <c r="D259" t="str">
        <f t="shared" ref="D259:D317" si="25">$D$2</f>
        <v>SP1692</v>
      </c>
      <c r="E259" s="9">
        <v>258</v>
      </c>
      <c r="H259" t="str">
        <f>_xlfn.IFNA(VLOOKUP(G259,Tabelle10[[SID]:[Zahn]],3,FALSE),"")</f>
        <v/>
      </c>
      <c r="I259" s="9" t="s">
        <v>1281</v>
      </c>
      <c r="L259" s="9" t="s">
        <v>540</v>
      </c>
      <c r="Q259" t="str">
        <f t="shared" ref="Q259:Q317" si="26">$Q$2</f>
        <v>Speer, Daniel</v>
      </c>
      <c r="R259" t="str">
        <f t="shared" ref="R259:R317" si="27">$R$2</f>
        <v>Choral Gesang-Buch. Auff das Klavir oder Orgel…</v>
      </c>
      <c r="S259" t="str">
        <f t="shared" ref="S259:S317" si="28">$S$2</f>
        <v>Stuttgart</v>
      </c>
      <c r="T259">
        <f t="shared" ref="T259:T317" si="29">$T$2</f>
        <v>1692</v>
      </c>
    </row>
    <row r="260" spans="1:20" x14ac:dyDescent="0.25">
      <c r="A260" t="str">
        <f t="shared" si="24"/>
        <v>SP1692-259</v>
      </c>
      <c r="D260" t="str">
        <f t="shared" si="25"/>
        <v>SP1692</v>
      </c>
      <c r="E260" s="9">
        <v>259</v>
      </c>
      <c r="H260" t="str">
        <f>_xlfn.IFNA(VLOOKUP(G260,Tabelle10[[SID]:[Zahn]],3,FALSE),"")</f>
        <v/>
      </c>
      <c r="I260" s="9" t="s">
        <v>1282</v>
      </c>
      <c r="L260" s="9" t="s">
        <v>540</v>
      </c>
      <c r="Q260" t="str">
        <f t="shared" si="26"/>
        <v>Speer, Daniel</v>
      </c>
      <c r="R260" t="str">
        <f t="shared" si="27"/>
        <v>Choral Gesang-Buch. Auff das Klavir oder Orgel…</v>
      </c>
      <c r="S260" t="str">
        <f t="shared" si="28"/>
        <v>Stuttgart</v>
      </c>
      <c r="T260">
        <f t="shared" si="29"/>
        <v>1692</v>
      </c>
    </row>
    <row r="261" spans="1:20" x14ac:dyDescent="0.25">
      <c r="A261" t="str">
        <f t="shared" si="24"/>
        <v>SP1692-260</v>
      </c>
      <c r="D261" t="str">
        <f t="shared" si="25"/>
        <v>SP1692</v>
      </c>
      <c r="E261" s="9">
        <v>260</v>
      </c>
      <c r="H261" t="str">
        <f>_xlfn.IFNA(VLOOKUP(G261,Tabelle10[[SID]:[Zahn]],3,FALSE),"")</f>
        <v/>
      </c>
      <c r="I261" s="9" t="s">
        <v>1283</v>
      </c>
      <c r="L261" s="9" t="s">
        <v>540</v>
      </c>
      <c r="Q261" t="str">
        <f t="shared" si="26"/>
        <v>Speer, Daniel</v>
      </c>
      <c r="R261" t="str">
        <f t="shared" si="27"/>
        <v>Choral Gesang-Buch. Auff das Klavir oder Orgel…</v>
      </c>
      <c r="S261" t="str">
        <f t="shared" si="28"/>
        <v>Stuttgart</v>
      </c>
      <c r="T261">
        <f t="shared" si="29"/>
        <v>1692</v>
      </c>
    </row>
    <row r="262" spans="1:20" x14ac:dyDescent="0.25">
      <c r="A262" t="str">
        <f t="shared" si="24"/>
        <v>SP1692-261</v>
      </c>
      <c r="D262" t="str">
        <f t="shared" si="25"/>
        <v>SP1692</v>
      </c>
      <c r="E262" s="9">
        <v>261</v>
      </c>
      <c r="H262" t="str">
        <f>_xlfn.IFNA(VLOOKUP(G262,Tabelle10[[SID]:[Zahn]],3,FALSE),"")</f>
        <v/>
      </c>
      <c r="I262" s="9" t="s">
        <v>1284</v>
      </c>
      <c r="L262" s="9" t="s">
        <v>540</v>
      </c>
      <c r="Q262" t="str">
        <f t="shared" si="26"/>
        <v>Speer, Daniel</v>
      </c>
      <c r="R262" t="str">
        <f t="shared" si="27"/>
        <v>Choral Gesang-Buch. Auff das Klavir oder Orgel…</v>
      </c>
      <c r="S262" t="str">
        <f t="shared" si="28"/>
        <v>Stuttgart</v>
      </c>
      <c r="T262">
        <f t="shared" si="29"/>
        <v>1692</v>
      </c>
    </row>
    <row r="263" spans="1:20" x14ac:dyDescent="0.25">
      <c r="A263" t="str">
        <f t="shared" si="24"/>
        <v>SP1692-262</v>
      </c>
      <c r="D263" t="str">
        <f t="shared" si="25"/>
        <v>SP1692</v>
      </c>
      <c r="E263" s="9">
        <v>262</v>
      </c>
      <c r="H263" t="str">
        <f>_xlfn.IFNA(VLOOKUP(G263,Tabelle10[[SID]:[Zahn]],3,FALSE),"")</f>
        <v/>
      </c>
      <c r="I263" s="9" t="s">
        <v>1285</v>
      </c>
      <c r="L263" s="9" t="s">
        <v>540</v>
      </c>
      <c r="Q263" t="str">
        <f t="shared" si="26"/>
        <v>Speer, Daniel</v>
      </c>
      <c r="R263" t="str">
        <f t="shared" si="27"/>
        <v>Choral Gesang-Buch. Auff das Klavir oder Orgel…</v>
      </c>
      <c r="S263" t="str">
        <f t="shared" si="28"/>
        <v>Stuttgart</v>
      </c>
      <c r="T263">
        <f t="shared" si="29"/>
        <v>1692</v>
      </c>
    </row>
    <row r="264" spans="1:20" x14ac:dyDescent="0.25">
      <c r="A264" t="str">
        <f t="shared" si="24"/>
        <v>SP1692-263</v>
      </c>
      <c r="D264" t="str">
        <f t="shared" si="25"/>
        <v>SP1692</v>
      </c>
      <c r="E264" s="9">
        <v>263</v>
      </c>
      <c r="H264" t="str">
        <f>_xlfn.IFNA(VLOOKUP(G264,Tabelle10[[SID]:[Zahn]],3,FALSE),"")</f>
        <v/>
      </c>
      <c r="I264" s="9" t="s">
        <v>1286</v>
      </c>
      <c r="L264" s="9" t="s">
        <v>540</v>
      </c>
      <c r="Q264" t="str">
        <f t="shared" si="26"/>
        <v>Speer, Daniel</v>
      </c>
      <c r="R264" t="str">
        <f t="shared" si="27"/>
        <v>Choral Gesang-Buch. Auff das Klavir oder Orgel…</v>
      </c>
      <c r="S264" t="str">
        <f t="shared" si="28"/>
        <v>Stuttgart</v>
      </c>
      <c r="T264">
        <f t="shared" si="29"/>
        <v>1692</v>
      </c>
    </row>
    <row r="265" spans="1:20" x14ac:dyDescent="0.25">
      <c r="A265" t="str">
        <f t="shared" si="24"/>
        <v>SP1692-264</v>
      </c>
      <c r="D265" t="str">
        <f t="shared" si="25"/>
        <v>SP1692</v>
      </c>
      <c r="E265" s="9">
        <v>264</v>
      </c>
      <c r="H265" t="str">
        <f>_xlfn.IFNA(VLOOKUP(G265,Tabelle10[[SID]:[Zahn]],3,FALSE),"")</f>
        <v/>
      </c>
      <c r="I265" s="9" t="s">
        <v>1287</v>
      </c>
      <c r="L265" s="9" t="s">
        <v>540</v>
      </c>
      <c r="Q265" t="str">
        <f t="shared" si="26"/>
        <v>Speer, Daniel</v>
      </c>
      <c r="R265" t="str">
        <f t="shared" si="27"/>
        <v>Choral Gesang-Buch. Auff das Klavir oder Orgel…</v>
      </c>
      <c r="S265" t="str">
        <f t="shared" si="28"/>
        <v>Stuttgart</v>
      </c>
      <c r="T265">
        <f t="shared" si="29"/>
        <v>1692</v>
      </c>
    </row>
    <row r="266" spans="1:20" x14ac:dyDescent="0.25">
      <c r="A266" t="str">
        <f t="shared" si="24"/>
        <v>SP1692-265</v>
      </c>
      <c r="D266" t="str">
        <f t="shared" si="25"/>
        <v>SP1692</v>
      </c>
      <c r="E266" s="9">
        <v>265</v>
      </c>
      <c r="H266" t="str">
        <f>_xlfn.IFNA(VLOOKUP(G266,Tabelle10[[SID]:[Zahn]],3,FALSE),"")</f>
        <v/>
      </c>
      <c r="I266" s="9" t="s">
        <v>1288</v>
      </c>
      <c r="L266" s="9" t="s">
        <v>540</v>
      </c>
      <c r="Q266" t="str">
        <f t="shared" si="26"/>
        <v>Speer, Daniel</v>
      </c>
      <c r="R266" t="str">
        <f t="shared" si="27"/>
        <v>Choral Gesang-Buch. Auff das Klavir oder Orgel…</v>
      </c>
      <c r="S266" t="str">
        <f t="shared" si="28"/>
        <v>Stuttgart</v>
      </c>
      <c r="T266">
        <f t="shared" si="29"/>
        <v>1692</v>
      </c>
    </row>
    <row r="267" spans="1:20" x14ac:dyDescent="0.25">
      <c r="A267" t="str">
        <f t="shared" si="24"/>
        <v>SP1692-266</v>
      </c>
      <c r="D267" t="str">
        <f t="shared" si="25"/>
        <v>SP1692</v>
      </c>
      <c r="E267" s="9">
        <v>266</v>
      </c>
      <c r="H267" t="str">
        <f>_xlfn.IFNA(VLOOKUP(G267,Tabelle10[[SID]:[Zahn]],3,FALSE),"")</f>
        <v/>
      </c>
      <c r="I267" s="9" t="s">
        <v>1289</v>
      </c>
      <c r="L267" s="9" t="s">
        <v>540</v>
      </c>
      <c r="Q267" t="str">
        <f t="shared" si="26"/>
        <v>Speer, Daniel</v>
      </c>
      <c r="R267" t="str">
        <f t="shared" si="27"/>
        <v>Choral Gesang-Buch. Auff das Klavir oder Orgel…</v>
      </c>
      <c r="S267" t="str">
        <f t="shared" si="28"/>
        <v>Stuttgart</v>
      </c>
      <c r="T267">
        <f t="shared" si="29"/>
        <v>1692</v>
      </c>
    </row>
    <row r="268" spans="1:20" x14ac:dyDescent="0.25">
      <c r="A268" t="str">
        <f t="shared" si="24"/>
        <v>SP1692-267</v>
      </c>
      <c r="D268" t="str">
        <f t="shared" si="25"/>
        <v>SP1692</v>
      </c>
      <c r="E268" s="9">
        <v>267</v>
      </c>
      <c r="H268" t="str">
        <f>_xlfn.IFNA(VLOOKUP(G268,Tabelle10[[SID]:[Zahn]],3,FALSE),"")</f>
        <v/>
      </c>
      <c r="I268" s="9" t="s">
        <v>1290</v>
      </c>
      <c r="L268" s="9" t="s">
        <v>540</v>
      </c>
      <c r="Q268" t="str">
        <f t="shared" si="26"/>
        <v>Speer, Daniel</v>
      </c>
      <c r="R268" t="str">
        <f t="shared" si="27"/>
        <v>Choral Gesang-Buch. Auff das Klavir oder Orgel…</v>
      </c>
      <c r="S268" t="str">
        <f t="shared" si="28"/>
        <v>Stuttgart</v>
      </c>
      <c r="T268">
        <f t="shared" si="29"/>
        <v>1692</v>
      </c>
    </row>
    <row r="269" spans="1:20" x14ac:dyDescent="0.25">
      <c r="A269" t="str">
        <f t="shared" si="24"/>
        <v>SP1692-268</v>
      </c>
      <c r="D269" t="str">
        <f t="shared" si="25"/>
        <v>SP1692</v>
      </c>
      <c r="E269" s="9">
        <v>268</v>
      </c>
      <c r="H269" t="str">
        <f>_xlfn.IFNA(VLOOKUP(G269,Tabelle10[[SID]:[Zahn]],3,FALSE),"")</f>
        <v/>
      </c>
      <c r="I269" s="9" t="s">
        <v>1291</v>
      </c>
      <c r="L269" s="9" t="s">
        <v>540</v>
      </c>
      <c r="Q269" t="str">
        <f t="shared" si="26"/>
        <v>Speer, Daniel</v>
      </c>
      <c r="R269" t="str">
        <f t="shared" si="27"/>
        <v>Choral Gesang-Buch. Auff das Klavir oder Orgel…</v>
      </c>
      <c r="S269" t="str">
        <f t="shared" si="28"/>
        <v>Stuttgart</v>
      </c>
      <c r="T269">
        <f t="shared" si="29"/>
        <v>1692</v>
      </c>
    </row>
    <row r="270" spans="1:20" x14ac:dyDescent="0.25">
      <c r="A270" t="str">
        <f t="shared" si="24"/>
        <v>SP1692-269</v>
      </c>
      <c r="D270" t="str">
        <f t="shared" si="25"/>
        <v>SP1692</v>
      </c>
      <c r="E270" s="9">
        <v>269</v>
      </c>
      <c r="H270" t="str">
        <f>_xlfn.IFNA(VLOOKUP(G270,Tabelle10[[SID]:[Zahn]],3,FALSE),"")</f>
        <v/>
      </c>
      <c r="I270" s="9" t="s">
        <v>1292</v>
      </c>
      <c r="L270" s="9" t="s">
        <v>540</v>
      </c>
      <c r="Q270" t="str">
        <f t="shared" si="26"/>
        <v>Speer, Daniel</v>
      </c>
      <c r="R270" t="str">
        <f t="shared" si="27"/>
        <v>Choral Gesang-Buch. Auff das Klavir oder Orgel…</v>
      </c>
      <c r="S270" t="str">
        <f t="shared" si="28"/>
        <v>Stuttgart</v>
      </c>
      <c r="T270">
        <f t="shared" si="29"/>
        <v>1692</v>
      </c>
    </row>
    <row r="271" spans="1:20" x14ac:dyDescent="0.25">
      <c r="A271" t="str">
        <f t="shared" si="24"/>
        <v>SP1692-270</v>
      </c>
      <c r="D271" t="str">
        <f t="shared" si="25"/>
        <v>SP1692</v>
      </c>
      <c r="E271" s="9">
        <v>270</v>
      </c>
      <c r="H271" t="str">
        <f>_xlfn.IFNA(VLOOKUP(G271,Tabelle10[[SID]:[Zahn]],3,FALSE),"")</f>
        <v/>
      </c>
      <c r="I271" s="9" t="s">
        <v>1293</v>
      </c>
      <c r="L271" s="9" t="s">
        <v>540</v>
      </c>
      <c r="Q271" t="str">
        <f t="shared" si="26"/>
        <v>Speer, Daniel</v>
      </c>
      <c r="R271" t="str">
        <f t="shared" si="27"/>
        <v>Choral Gesang-Buch. Auff das Klavir oder Orgel…</v>
      </c>
      <c r="S271" t="str">
        <f t="shared" si="28"/>
        <v>Stuttgart</v>
      </c>
      <c r="T271">
        <f t="shared" si="29"/>
        <v>1692</v>
      </c>
    </row>
    <row r="272" spans="1:20" x14ac:dyDescent="0.25">
      <c r="A272" t="str">
        <f t="shared" si="24"/>
        <v>SP1692-271</v>
      </c>
      <c r="D272" t="str">
        <f t="shared" si="25"/>
        <v>SP1692</v>
      </c>
      <c r="E272" s="9">
        <v>271</v>
      </c>
      <c r="H272" t="str">
        <f>_xlfn.IFNA(VLOOKUP(G272,Tabelle10[[SID]:[Zahn]],3,FALSE),"")</f>
        <v/>
      </c>
      <c r="I272" s="9" t="s">
        <v>1294</v>
      </c>
      <c r="L272" s="9" t="s">
        <v>540</v>
      </c>
      <c r="Q272" t="str">
        <f t="shared" si="26"/>
        <v>Speer, Daniel</v>
      </c>
      <c r="R272" t="str">
        <f t="shared" si="27"/>
        <v>Choral Gesang-Buch. Auff das Klavir oder Orgel…</v>
      </c>
      <c r="S272" t="str">
        <f t="shared" si="28"/>
        <v>Stuttgart</v>
      </c>
      <c r="T272">
        <f t="shared" si="29"/>
        <v>1692</v>
      </c>
    </row>
    <row r="273" spans="1:20" x14ac:dyDescent="0.25">
      <c r="A273" t="str">
        <f t="shared" si="24"/>
        <v>SP1692-272</v>
      </c>
      <c r="D273" t="str">
        <f t="shared" si="25"/>
        <v>SP1692</v>
      </c>
      <c r="E273" s="9">
        <v>272</v>
      </c>
      <c r="H273" t="str">
        <f>_xlfn.IFNA(VLOOKUP(G273,Tabelle10[[SID]:[Zahn]],3,FALSE),"")</f>
        <v/>
      </c>
      <c r="I273" s="9" t="s">
        <v>1295</v>
      </c>
      <c r="L273" s="9" t="s">
        <v>540</v>
      </c>
      <c r="Q273" t="str">
        <f t="shared" si="26"/>
        <v>Speer, Daniel</v>
      </c>
      <c r="R273" t="str">
        <f t="shared" si="27"/>
        <v>Choral Gesang-Buch. Auff das Klavir oder Orgel…</v>
      </c>
      <c r="S273" t="str">
        <f t="shared" si="28"/>
        <v>Stuttgart</v>
      </c>
      <c r="T273">
        <f t="shared" si="29"/>
        <v>1692</v>
      </c>
    </row>
    <row r="274" spans="1:20" x14ac:dyDescent="0.25">
      <c r="A274" t="str">
        <f t="shared" si="24"/>
        <v>SP1692-273</v>
      </c>
      <c r="D274" t="str">
        <f t="shared" si="25"/>
        <v>SP1692</v>
      </c>
      <c r="E274" s="9">
        <v>273</v>
      </c>
      <c r="H274" t="str">
        <f>_xlfn.IFNA(VLOOKUP(G274,Tabelle10[[SID]:[Zahn]],3,FALSE),"")</f>
        <v/>
      </c>
      <c r="I274" s="9" t="s">
        <v>1296</v>
      </c>
      <c r="L274" s="9" t="s">
        <v>540</v>
      </c>
      <c r="Q274" t="str">
        <f t="shared" si="26"/>
        <v>Speer, Daniel</v>
      </c>
      <c r="R274" t="str">
        <f t="shared" si="27"/>
        <v>Choral Gesang-Buch. Auff das Klavir oder Orgel…</v>
      </c>
      <c r="S274" t="str">
        <f t="shared" si="28"/>
        <v>Stuttgart</v>
      </c>
      <c r="T274">
        <f t="shared" si="29"/>
        <v>1692</v>
      </c>
    </row>
    <row r="275" spans="1:20" x14ac:dyDescent="0.25">
      <c r="A275" t="str">
        <f t="shared" si="24"/>
        <v>SP1692-274</v>
      </c>
      <c r="D275" t="str">
        <f t="shared" si="25"/>
        <v>SP1692</v>
      </c>
      <c r="E275" s="9">
        <v>274</v>
      </c>
      <c r="H275" t="str">
        <f>_xlfn.IFNA(VLOOKUP(G275,Tabelle10[[SID]:[Zahn]],3,FALSE),"")</f>
        <v/>
      </c>
      <c r="I275" s="9" t="s">
        <v>1297</v>
      </c>
      <c r="L275" s="9" t="s">
        <v>540</v>
      </c>
      <c r="Q275" t="str">
        <f t="shared" si="26"/>
        <v>Speer, Daniel</v>
      </c>
      <c r="R275" t="str">
        <f t="shared" si="27"/>
        <v>Choral Gesang-Buch. Auff das Klavir oder Orgel…</v>
      </c>
      <c r="S275" t="str">
        <f t="shared" si="28"/>
        <v>Stuttgart</v>
      </c>
      <c r="T275">
        <f t="shared" si="29"/>
        <v>1692</v>
      </c>
    </row>
    <row r="276" spans="1:20" x14ac:dyDescent="0.25">
      <c r="A276" t="str">
        <f t="shared" si="24"/>
        <v>SP1692-275</v>
      </c>
      <c r="D276" t="str">
        <f t="shared" si="25"/>
        <v>SP1692</v>
      </c>
      <c r="E276" s="9">
        <v>275</v>
      </c>
      <c r="H276" t="str">
        <f>_xlfn.IFNA(VLOOKUP(G276,Tabelle10[[SID]:[Zahn]],3,FALSE),"")</f>
        <v/>
      </c>
      <c r="I276" s="9" t="s">
        <v>1298</v>
      </c>
      <c r="L276" s="9" t="s">
        <v>540</v>
      </c>
      <c r="Q276" t="str">
        <f t="shared" si="26"/>
        <v>Speer, Daniel</v>
      </c>
      <c r="R276" t="str">
        <f t="shared" si="27"/>
        <v>Choral Gesang-Buch. Auff das Klavir oder Orgel…</v>
      </c>
      <c r="S276" t="str">
        <f t="shared" si="28"/>
        <v>Stuttgart</v>
      </c>
      <c r="T276">
        <f t="shared" si="29"/>
        <v>1692</v>
      </c>
    </row>
    <row r="277" spans="1:20" x14ac:dyDescent="0.25">
      <c r="A277" t="str">
        <f t="shared" si="24"/>
        <v>SP1692-276</v>
      </c>
      <c r="D277" t="str">
        <f t="shared" si="25"/>
        <v>SP1692</v>
      </c>
      <c r="E277" s="9">
        <v>276</v>
      </c>
      <c r="H277" t="str">
        <f>_xlfn.IFNA(VLOOKUP(G277,Tabelle10[[SID]:[Zahn]],3,FALSE),"")</f>
        <v/>
      </c>
      <c r="I277" s="9" t="s">
        <v>1299</v>
      </c>
      <c r="L277" s="9" t="s">
        <v>540</v>
      </c>
      <c r="Q277" t="str">
        <f t="shared" si="26"/>
        <v>Speer, Daniel</v>
      </c>
      <c r="R277" t="str">
        <f t="shared" si="27"/>
        <v>Choral Gesang-Buch. Auff das Klavir oder Orgel…</v>
      </c>
      <c r="S277" t="str">
        <f t="shared" si="28"/>
        <v>Stuttgart</v>
      </c>
      <c r="T277">
        <f t="shared" si="29"/>
        <v>1692</v>
      </c>
    </row>
    <row r="278" spans="1:20" x14ac:dyDescent="0.25">
      <c r="A278" t="str">
        <f t="shared" si="24"/>
        <v>SP1692-277</v>
      </c>
      <c r="D278" t="str">
        <f t="shared" si="25"/>
        <v>SP1692</v>
      </c>
      <c r="E278" s="9">
        <v>277</v>
      </c>
      <c r="H278" t="str">
        <f>_xlfn.IFNA(VLOOKUP(G278,Tabelle10[[SID]:[Zahn]],3,FALSE),"")</f>
        <v/>
      </c>
      <c r="I278" s="9" t="s">
        <v>1300</v>
      </c>
      <c r="L278" s="9" t="s">
        <v>540</v>
      </c>
      <c r="Q278" t="str">
        <f t="shared" si="26"/>
        <v>Speer, Daniel</v>
      </c>
      <c r="R278" t="str">
        <f t="shared" si="27"/>
        <v>Choral Gesang-Buch. Auff das Klavir oder Orgel…</v>
      </c>
      <c r="S278" t="str">
        <f t="shared" si="28"/>
        <v>Stuttgart</v>
      </c>
      <c r="T278">
        <f t="shared" si="29"/>
        <v>1692</v>
      </c>
    </row>
    <row r="279" spans="1:20" x14ac:dyDescent="0.25">
      <c r="A279" t="str">
        <f t="shared" si="24"/>
        <v>SP1692-278</v>
      </c>
      <c r="D279" t="str">
        <f t="shared" si="25"/>
        <v>SP1692</v>
      </c>
      <c r="E279" s="9">
        <v>278</v>
      </c>
      <c r="H279" t="str">
        <f>_xlfn.IFNA(VLOOKUP(G279,Tabelle10[[SID]:[Zahn]],3,FALSE),"")</f>
        <v/>
      </c>
      <c r="I279" s="9" t="s">
        <v>1158</v>
      </c>
      <c r="L279" s="9" t="s">
        <v>540</v>
      </c>
      <c r="Q279" t="str">
        <f t="shared" si="26"/>
        <v>Speer, Daniel</v>
      </c>
      <c r="R279" t="str">
        <f t="shared" si="27"/>
        <v>Choral Gesang-Buch. Auff das Klavir oder Orgel…</v>
      </c>
      <c r="S279" t="str">
        <f t="shared" si="28"/>
        <v>Stuttgart</v>
      </c>
      <c r="T279">
        <f t="shared" si="29"/>
        <v>1692</v>
      </c>
    </row>
    <row r="280" spans="1:20" x14ac:dyDescent="0.25">
      <c r="A280" t="str">
        <f t="shared" si="24"/>
        <v>SP1692-279</v>
      </c>
      <c r="D280" t="str">
        <f t="shared" si="25"/>
        <v>SP1692</v>
      </c>
      <c r="E280" s="9">
        <v>279</v>
      </c>
      <c r="H280" t="str">
        <f>_xlfn.IFNA(VLOOKUP(G280,Tabelle10[[SID]:[Zahn]],3,FALSE),"")</f>
        <v/>
      </c>
      <c r="I280" s="9" t="s">
        <v>1301</v>
      </c>
      <c r="L280" s="9" t="s">
        <v>540</v>
      </c>
      <c r="Q280" t="str">
        <f t="shared" si="26"/>
        <v>Speer, Daniel</v>
      </c>
      <c r="R280" t="str">
        <f t="shared" si="27"/>
        <v>Choral Gesang-Buch. Auff das Klavir oder Orgel…</v>
      </c>
      <c r="S280" t="str">
        <f t="shared" si="28"/>
        <v>Stuttgart</v>
      </c>
      <c r="T280">
        <f t="shared" si="29"/>
        <v>1692</v>
      </c>
    </row>
    <row r="281" spans="1:20" x14ac:dyDescent="0.25">
      <c r="A281" t="str">
        <f t="shared" si="24"/>
        <v>SP1692-280</v>
      </c>
      <c r="D281" t="str">
        <f t="shared" si="25"/>
        <v>SP1692</v>
      </c>
      <c r="E281" s="9">
        <v>280</v>
      </c>
      <c r="H281" t="str">
        <f>_xlfn.IFNA(VLOOKUP(G281,Tabelle10[[SID]:[Zahn]],3,FALSE),"")</f>
        <v/>
      </c>
      <c r="I281" s="9" t="s">
        <v>1302</v>
      </c>
      <c r="L281" s="9" t="s">
        <v>540</v>
      </c>
      <c r="Q281" t="str">
        <f t="shared" si="26"/>
        <v>Speer, Daniel</v>
      </c>
      <c r="R281" t="str">
        <f t="shared" si="27"/>
        <v>Choral Gesang-Buch. Auff das Klavir oder Orgel…</v>
      </c>
      <c r="S281" t="str">
        <f t="shared" si="28"/>
        <v>Stuttgart</v>
      </c>
      <c r="T281">
        <f t="shared" si="29"/>
        <v>1692</v>
      </c>
    </row>
    <row r="282" spans="1:20" x14ac:dyDescent="0.25">
      <c r="A282" t="str">
        <f t="shared" si="24"/>
        <v>SP1692-281</v>
      </c>
      <c r="D282" t="str">
        <f t="shared" si="25"/>
        <v>SP1692</v>
      </c>
      <c r="E282" s="9">
        <v>281</v>
      </c>
      <c r="H282" t="str">
        <f>_xlfn.IFNA(VLOOKUP(G282,Tabelle10[[SID]:[Zahn]],3,FALSE),"")</f>
        <v/>
      </c>
      <c r="I282" s="9" t="s">
        <v>1303</v>
      </c>
      <c r="L282" s="9" t="s">
        <v>540</v>
      </c>
      <c r="Q282" t="str">
        <f t="shared" si="26"/>
        <v>Speer, Daniel</v>
      </c>
      <c r="R282" t="str">
        <f t="shared" si="27"/>
        <v>Choral Gesang-Buch. Auff das Klavir oder Orgel…</v>
      </c>
      <c r="S282" t="str">
        <f t="shared" si="28"/>
        <v>Stuttgart</v>
      </c>
      <c r="T282">
        <f t="shared" si="29"/>
        <v>1692</v>
      </c>
    </row>
    <row r="283" spans="1:20" x14ac:dyDescent="0.25">
      <c r="A283" t="str">
        <f t="shared" si="24"/>
        <v>SP1692-282</v>
      </c>
      <c r="D283" t="str">
        <f t="shared" si="25"/>
        <v>SP1692</v>
      </c>
      <c r="E283" s="9">
        <v>282</v>
      </c>
      <c r="H283" t="str">
        <f>_xlfn.IFNA(VLOOKUP(G283,Tabelle10[[SID]:[Zahn]],3,FALSE),"")</f>
        <v/>
      </c>
      <c r="I283" s="9" t="s">
        <v>1304</v>
      </c>
      <c r="L283" s="9" t="s">
        <v>540</v>
      </c>
      <c r="Q283" t="str">
        <f t="shared" si="26"/>
        <v>Speer, Daniel</v>
      </c>
      <c r="R283" t="str">
        <f t="shared" si="27"/>
        <v>Choral Gesang-Buch. Auff das Klavir oder Orgel…</v>
      </c>
      <c r="S283" t="str">
        <f t="shared" si="28"/>
        <v>Stuttgart</v>
      </c>
      <c r="T283">
        <f t="shared" si="29"/>
        <v>1692</v>
      </c>
    </row>
    <row r="284" spans="1:20" x14ac:dyDescent="0.25">
      <c r="A284" t="str">
        <f t="shared" si="24"/>
        <v>SP1692-283</v>
      </c>
      <c r="D284" t="str">
        <f t="shared" si="25"/>
        <v>SP1692</v>
      </c>
      <c r="E284" s="9">
        <v>283</v>
      </c>
      <c r="H284" t="str">
        <f>_xlfn.IFNA(VLOOKUP(G284,Tabelle10[[SID]:[Zahn]],3,FALSE),"")</f>
        <v/>
      </c>
      <c r="I284" s="9" t="s">
        <v>1305</v>
      </c>
      <c r="L284" s="9" t="s">
        <v>540</v>
      </c>
      <c r="Q284" t="str">
        <f t="shared" si="26"/>
        <v>Speer, Daniel</v>
      </c>
      <c r="R284" t="str">
        <f t="shared" si="27"/>
        <v>Choral Gesang-Buch. Auff das Klavir oder Orgel…</v>
      </c>
      <c r="S284" t="str">
        <f t="shared" si="28"/>
        <v>Stuttgart</v>
      </c>
      <c r="T284">
        <f t="shared" si="29"/>
        <v>1692</v>
      </c>
    </row>
    <row r="285" spans="1:20" x14ac:dyDescent="0.25">
      <c r="A285" t="str">
        <f t="shared" si="24"/>
        <v>SP1692-284</v>
      </c>
      <c r="D285" t="str">
        <f t="shared" si="25"/>
        <v>SP1692</v>
      </c>
      <c r="E285" s="9">
        <v>284</v>
      </c>
      <c r="H285" t="str">
        <f>_xlfn.IFNA(VLOOKUP(G285,Tabelle10[[SID]:[Zahn]],3,FALSE),"")</f>
        <v/>
      </c>
      <c r="I285" s="9" t="s">
        <v>1306</v>
      </c>
      <c r="L285" s="9" t="s">
        <v>540</v>
      </c>
      <c r="Q285" t="str">
        <f t="shared" si="26"/>
        <v>Speer, Daniel</v>
      </c>
      <c r="R285" t="str">
        <f t="shared" si="27"/>
        <v>Choral Gesang-Buch. Auff das Klavir oder Orgel…</v>
      </c>
      <c r="S285" t="str">
        <f t="shared" si="28"/>
        <v>Stuttgart</v>
      </c>
      <c r="T285">
        <f t="shared" si="29"/>
        <v>1692</v>
      </c>
    </row>
    <row r="286" spans="1:20" x14ac:dyDescent="0.25">
      <c r="A286" t="str">
        <f t="shared" si="24"/>
        <v>SP1692-285</v>
      </c>
      <c r="D286" t="str">
        <f t="shared" si="25"/>
        <v>SP1692</v>
      </c>
      <c r="E286" s="9">
        <v>285</v>
      </c>
      <c r="H286" t="str">
        <f>_xlfn.IFNA(VLOOKUP(G286,Tabelle10[[SID]:[Zahn]],3,FALSE),"")</f>
        <v/>
      </c>
      <c r="I286" s="9" t="s">
        <v>1307</v>
      </c>
      <c r="L286" s="9" t="s">
        <v>540</v>
      </c>
      <c r="Q286" t="str">
        <f t="shared" si="26"/>
        <v>Speer, Daniel</v>
      </c>
      <c r="R286" t="str">
        <f t="shared" si="27"/>
        <v>Choral Gesang-Buch. Auff das Klavir oder Orgel…</v>
      </c>
      <c r="S286" t="str">
        <f t="shared" si="28"/>
        <v>Stuttgart</v>
      </c>
      <c r="T286">
        <f t="shared" si="29"/>
        <v>1692</v>
      </c>
    </row>
    <row r="287" spans="1:20" x14ac:dyDescent="0.25">
      <c r="A287" t="str">
        <f t="shared" si="24"/>
        <v>SP1692-286</v>
      </c>
      <c r="D287" t="str">
        <f t="shared" si="25"/>
        <v>SP1692</v>
      </c>
      <c r="E287" s="9">
        <v>286</v>
      </c>
      <c r="H287" t="str">
        <f>_xlfn.IFNA(VLOOKUP(G287,Tabelle10[[SID]:[Zahn]],3,FALSE),"")</f>
        <v/>
      </c>
      <c r="I287" s="9" t="s">
        <v>1308</v>
      </c>
      <c r="L287" s="9" t="s">
        <v>540</v>
      </c>
      <c r="Q287" t="str">
        <f t="shared" si="26"/>
        <v>Speer, Daniel</v>
      </c>
      <c r="R287" t="str">
        <f t="shared" si="27"/>
        <v>Choral Gesang-Buch. Auff das Klavir oder Orgel…</v>
      </c>
      <c r="S287" t="str">
        <f t="shared" si="28"/>
        <v>Stuttgart</v>
      </c>
      <c r="T287">
        <f t="shared" si="29"/>
        <v>1692</v>
      </c>
    </row>
    <row r="288" spans="1:20" x14ac:dyDescent="0.25">
      <c r="A288" t="str">
        <f t="shared" si="24"/>
        <v>SP1692-287</v>
      </c>
      <c r="D288" t="str">
        <f t="shared" si="25"/>
        <v>SP1692</v>
      </c>
      <c r="E288" s="9">
        <v>287</v>
      </c>
      <c r="H288" t="str">
        <f>_xlfn.IFNA(VLOOKUP(G288,Tabelle10[[SID]:[Zahn]],3,FALSE),"")</f>
        <v/>
      </c>
      <c r="I288" s="9" t="s">
        <v>1309</v>
      </c>
      <c r="L288" s="9" t="s">
        <v>540</v>
      </c>
      <c r="Q288" t="str">
        <f t="shared" si="26"/>
        <v>Speer, Daniel</v>
      </c>
      <c r="R288" t="str">
        <f t="shared" si="27"/>
        <v>Choral Gesang-Buch. Auff das Klavir oder Orgel…</v>
      </c>
      <c r="S288" t="str">
        <f t="shared" si="28"/>
        <v>Stuttgart</v>
      </c>
      <c r="T288">
        <f t="shared" si="29"/>
        <v>1692</v>
      </c>
    </row>
    <row r="289" spans="1:20" x14ac:dyDescent="0.25">
      <c r="A289" t="str">
        <f t="shared" si="24"/>
        <v>SP1692-288</v>
      </c>
      <c r="D289" t="str">
        <f t="shared" si="25"/>
        <v>SP1692</v>
      </c>
      <c r="E289" s="9">
        <v>288</v>
      </c>
      <c r="H289" t="str">
        <f>_xlfn.IFNA(VLOOKUP(G289,Tabelle10[[SID]:[Zahn]],3,FALSE),"")</f>
        <v/>
      </c>
      <c r="I289" s="9" t="s">
        <v>1310</v>
      </c>
      <c r="L289" s="9" t="s">
        <v>540</v>
      </c>
      <c r="Q289" t="str">
        <f t="shared" si="26"/>
        <v>Speer, Daniel</v>
      </c>
      <c r="R289" t="str">
        <f t="shared" si="27"/>
        <v>Choral Gesang-Buch. Auff das Klavir oder Orgel…</v>
      </c>
      <c r="S289" t="str">
        <f t="shared" si="28"/>
        <v>Stuttgart</v>
      </c>
      <c r="T289">
        <f t="shared" si="29"/>
        <v>1692</v>
      </c>
    </row>
    <row r="290" spans="1:20" x14ac:dyDescent="0.25">
      <c r="A290" t="str">
        <f t="shared" si="24"/>
        <v>SP1692-289</v>
      </c>
      <c r="D290" t="str">
        <f t="shared" si="25"/>
        <v>SP1692</v>
      </c>
      <c r="E290" s="9">
        <v>289</v>
      </c>
      <c r="H290" t="str">
        <f>_xlfn.IFNA(VLOOKUP(G290,Tabelle10[[SID]:[Zahn]],3,FALSE),"")</f>
        <v/>
      </c>
      <c r="I290" s="9" t="s">
        <v>1311</v>
      </c>
      <c r="L290" s="9" t="s">
        <v>540</v>
      </c>
      <c r="Q290" t="str">
        <f t="shared" si="26"/>
        <v>Speer, Daniel</v>
      </c>
      <c r="R290" t="str">
        <f t="shared" si="27"/>
        <v>Choral Gesang-Buch. Auff das Klavir oder Orgel…</v>
      </c>
      <c r="S290" t="str">
        <f t="shared" si="28"/>
        <v>Stuttgart</v>
      </c>
      <c r="T290">
        <f t="shared" si="29"/>
        <v>1692</v>
      </c>
    </row>
    <row r="291" spans="1:20" x14ac:dyDescent="0.25">
      <c r="A291" t="str">
        <f t="shared" si="24"/>
        <v>SP1692-290</v>
      </c>
      <c r="D291" t="str">
        <f t="shared" si="25"/>
        <v>SP1692</v>
      </c>
      <c r="E291" s="9">
        <v>290</v>
      </c>
      <c r="H291" t="str">
        <f>_xlfn.IFNA(VLOOKUP(G291,Tabelle10[[SID]:[Zahn]],3,FALSE),"")</f>
        <v/>
      </c>
      <c r="I291" s="9" t="s">
        <v>1312</v>
      </c>
      <c r="L291" s="9" t="s">
        <v>540</v>
      </c>
      <c r="Q291" t="str">
        <f t="shared" si="26"/>
        <v>Speer, Daniel</v>
      </c>
      <c r="R291" t="str">
        <f t="shared" si="27"/>
        <v>Choral Gesang-Buch. Auff das Klavir oder Orgel…</v>
      </c>
      <c r="S291" t="str">
        <f t="shared" si="28"/>
        <v>Stuttgart</v>
      </c>
      <c r="T291">
        <f t="shared" si="29"/>
        <v>1692</v>
      </c>
    </row>
    <row r="292" spans="1:20" x14ac:dyDescent="0.25">
      <c r="A292" t="str">
        <f t="shared" si="24"/>
        <v>SP1692-291</v>
      </c>
      <c r="D292" t="str">
        <f t="shared" si="25"/>
        <v>SP1692</v>
      </c>
      <c r="E292" s="9">
        <v>291</v>
      </c>
      <c r="H292" t="str">
        <f>_xlfn.IFNA(VLOOKUP(G292,Tabelle10[[SID]:[Zahn]],3,FALSE),"")</f>
        <v/>
      </c>
      <c r="I292" s="9" t="s">
        <v>1313</v>
      </c>
      <c r="L292" s="9" t="s">
        <v>540</v>
      </c>
      <c r="Q292" t="str">
        <f t="shared" si="26"/>
        <v>Speer, Daniel</v>
      </c>
      <c r="R292" t="str">
        <f t="shared" si="27"/>
        <v>Choral Gesang-Buch. Auff das Klavir oder Orgel…</v>
      </c>
      <c r="S292" t="str">
        <f t="shared" si="28"/>
        <v>Stuttgart</v>
      </c>
      <c r="T292">
        <f t="shared" si="29"/>
        <v>1692</v>
      </c>
    </row>
    <row r="293" spans="1:20" x14ac:dyDescent="0.25">
      <c r="A293" t="str">
        <f t="shared" si="24"/>
        <v>SP1692-292</v>
      </c>
      <c r="D293" t="str">
        <f t="shared" si="25"/>
        <v>SP1692</v>
      </c>
      <c r="E293" s="9">
        <v>292</v>
      </c>
      <c r="H293" t="str">
        <f>_xlfn.IFNA(VLOOKUP(G293,Tabelle10[[SID]:[Zahn]],3,FALSE),"")</f>
        <v/>
      </c>
      <c r="I293" s="9" t="s">
        <v>1314</v>
      </c>
      <c r="L293" s="9" t="s">
        <v>540</v>
      </c>
      <c r="Q293" t="str">
        <f t="shared" si="26"/>
        <v>Speer, Daniel</v>
      </c>
      <c r="R293" t="str">
        <f t="shared" si="27"/>
        <v>Choral Gesang-Buch. Auff das Klavir oder Orgel…</v>
      </c>
      <c r="S293" t="str">
        <f t="shared" si="28"/>
        <v>Stuttgart</v>
      </c>
      <c r="T293">
        <f t="shared" si="29"/>
        <v>1692</v>
      </c>
    </row>
    <row r="294" spans="1:20" x14ac:dyDescent="0.25">
      <c r="A294" t="str">
        <f t="shared" si="24"/>
        <v>SP1692-293</v>
      </c>
      <c r="D294" t="str">
        <f t="shared" si="25"/>
        <v>SP1692</v>
      </c>
      <c r="E294" s="9">
        <v>293</v>
      </c>
      <c r="H294" t="str">
        <f>_xlfn.IFNA(VLOOKUP(G294,Tabelle10[[SID]:[Zahn]],3,FALSE),"")</f>
        <v/>
      </c>
      <c r="I294" s="9" t="s">
        <v>1315</v>
      </c>
      <c r="L294" s="9" t="s">
        <v>540</v>
      </c>
      <c r="Q294" t="str">
        <f t="shared" si="26"/>
        <v>Speer, Daniel</v>
      </c>
      <c r="R294" t="str">
        <f t="shared" si="27"/>
        <v>Choral Gesang-Buch. Auff das Klavir oder Orgel…</v>
      </c>
      <c r="S294" t="str">
        <f t="shared" si="28"/>
        <v>Stuttgart</v>
      </c>
      <c r="T294">
        <f t="shared" si="29"/>
        <v>1692</v>
      </c>
    </row>
    <row r="295" spans="1:20" x14ac:dyDescent="0.25">
      <c r="A295" t="str">
        <f t="shared" si="24"/>
        <v>SP1692-294</v>
      </c>
      <c r="D295" t="str">
        <f t="shared" si="25"/>
        <v>SP1692</v>
      </c>
      <c r="E295" s="9">
        <v>294</v>
      </c>
      <c r="H295" t="str">
        <f>_xlfn.IFNA(VLOOKUP(G295,Tabelle10[[SID]:[Zahn]],3,FALSE),"")</f>
        <v/>
      </c>
      <c r="I295" s="9" t="s">
        <v>1316</v>
      </c>
      <c r="L295" s="9" t="s">
        <v>540</v>
      </c>
      <c r="Q295" t="str">
        <f t="shared" si="26"/>
        <v>Speer, Daniel</v>
      </c>
      <c r="R295" t="str">
        <f t="shared" si="27"/>
        <v>Choral Gesang-Buch. Auff das Klavir oder Orgel…</v>
      </c>
      <c r="S295" t="str">
        <f t="shared" si="28"/>
        <v>Stuttgart</v>
      </c>
      <c r="T295">
        <f t="shared" si="29"/>
        <v>1692</v>
      </c>
    </row>
    <row r="296" spans="1:20" x14ac:dyDescent="0.25">
      <c r="A296" t="str">
        <f t="shared" si="24"/>
        <v>SP1692-295</v>
      </c>
      <c r="D296" t="str">
        <f t="shared" si="25"/>
        <v>SP1692</v>
      </c>
      <c r="E296" s="9">
        <v>295</v>
      </c>
      <c r="H296" t="str">
        <f>_xlfn.IFNA(VLOOKUP(G296,Tabelle10[[SID]:[Zahn]],3,FALSE),"")</f>
        <v/>
      </c>
      <c r="I296" s="9" t="s">
        <v>1317</v>
      </c>
      <c r="L296" s="9" t="s">
        <v>540</v>
      </c>
      <c r="Q296" t="str">
        <f t="shared" si="26"/>
        <v>Speer, Daniel</v>
      </c>
      <c r="R296" t="str">
        <f t="shared" si="27"/>
        <v>Choral Gesang-Buch. Auff das Klavir oder Orgel…</v>
      </c>
      <c r="S296" t="str">
        <f t="shared" si="28"/>
        <v>Stuttgart</v>
      </c>
      <c r="T296">
        <f t="shared" si="29"/>
        <v>1692</v>
      </c>
    </row>
    <row r="297" spans="1:20" x14ac:dyDescent="0.25">
      <c r="A297" t="str">
        <f t="shared" si="24"/>
        <v>SP1692-296</v>
      </c>
      <c r="D297" t="str">
        <f t="shared" si="25"/>
        <v>SP1692</v>
      </c>
      <c r="E297" s="9">
        <v>296</v>
      </c>
      <c r="H297" t="str">
        <f>_xlfn.IFNA(VLOOKUP(G297,Tabelle10[[SID]:[Zahn]],3,FALSE),"")</f>
        <v/>
      </c>
      <c r="I297" s="9" t="s">
        <v>1318</v>
      </c>
      <c r="L297" s="9" t="s">
        <v>540</v>
      </c>
      <c r="Q297" t="str">
        <f t="shared" si="26"/>
        <v>Speer, Daniel</v>
      </c>
      <c r="R297" t="str">
        <f t="shared" si="27"/>
        <v>Choral Gesang-Buch. Auff das Klavir oder Orgel…</v>
      </c>
      <c r="S297" t="str">
        <f t="shared" si="28"/>
        <v>Stuttgart</v>
      </c>
      <c r="T297">
        <f t="shared" si="29"/>
        <v>1692</v>
      </c>
    </row>
    <row r="298" spans="1:20" x14ac:dyDescent="0.25">
      <c r="A298" t="str">
        <f t="shared" si="24"/>
        <v>SP1692-297</v>
      </c>
      <c r="D298" t="str">
        <f t="shared" si="25"/>
        <v>SP1692</v>
      </c>
      <c r="E298" s="9">
        <v>297</v>
      </c>
      <c r="H298" t="str">
        <f>_xlfn.IFNA(VLOOKUP(G298,Tabelle10[[SID]:[Zahn]],3,FALSE),"")</f>
        <v/>
      </c>
      <c r="I298" s="9" t="s">
        <v>1319</v>
      </c>
      <c r="L298" s="9" t="s">
        <v>540</v>
      </c>
      <c r="Q298" t="str">
        <f t="shared" si="26"/>
        <v>Speer, Daniel</v>
      </c>
      <c r="R298" t="str">
        <f t="shared" si="27"/>
        <v>Choral Gesang-Buch. Auff das Klavir oder Orgel…</v>
      </c>
      <c r="S298" t="str">
        <f t="shared" si="28"/>
        <v>Stuttgart</v>
      </c>
      <c r="T298">
        <f t="shared" si="29"/>
        <v>1692</v>
      </c>
    </row>
    <row r="299" spans="1:20" x14ac:dyDescent="0.25">
      <c r="A299" t="str">
        <f t="shared" si="24"/>
        <v>SP1692-298</v>
      </c>
      <c r="D299" t="str">
        <f t="shared" si="25"/>
        <v>SP1692</v>
      </c>
      <c r="E299" s="9">
        <v>298</v>
      </c>
      <c r="H299" t="str">
        <f>_xlfn.IFNA(VLOOKUP(G299,Tabelle10[[SID]:[Zahn]],3,FALSE),"")</f>
        <v/>
      </c>
      <c r="I299" s="9" t="s">
        <v>1320</v>
      </c>
      <c r="L299" s="9" t="s">
        <v>540</v>
      </c>
      <c r="Q299" t="str">
        <f t="shared" si="26"/>
        <v>Speer, Daniel</v>
      </c>
      <c r="R299" t="str">
        <f t="shared" si="27"/>
        <v>Choral Gesang-Buch. Auff das Klavir oder Orgel…</v>
      </c>
      <c r="S299" t="str">
        <f t="shared" si="28"/>
        <v>Stuttgart</v>
      </c>
      <c r="T299">
        <f t="shared" si="29"/>
        <v>1692</v>
      </c>
    </row>
    <row r="300" spans="1:20" x14ac:dyDescent="0.25">
      <c r="A300" t="str">
        <f t="shared" si="24"/>
        <v>SP1692-299</v>
      </c>
      <c r="D300" t="str">
        <f t="shared" si="25"/>
        <v>SP1692</v>
      </c>
      <c r="E300" s="9">
        <v>299</v>
      </c>
      <c r="H300" t="str">
        <f>_xlfn.IFNA(VLOOKUP(G300,Tabelle10[[SID]:[Zahn]],3,FALSE),"")</f>
        <v/>
      </c>
      <c r="I300" s="9" t="s">
        <v>1321</v>
      </c>
      <c r="L300" s="9" t="s">
        <v>540</v>
      </c>
      <c r="Q300" t="str">
        <f t="shared" si="26"/>
        <v>Speer, Daniel</v>
      </c>
      <c r="R300" t="str">
        <f t="shared" si="27"/>
        <v>Choral Gesang-Buch. Auff das Klavir oder Orgel…</v>
      </c>
      <c r="S300" t="str">
        <f t="shared" si="28"/>
        <v>Stuttgart</v>
      </c>
      <c r="T300">
        <f t="shared" si="29"/>
        <v>1692</v>
      </c>
    </row>
    <row r="301" spans="1:20" x14ac:dyDescent="0.25">
      <c r="A301" t="str">
        <f t="shared" si="24"/>
        <v>SP1692-300</v>
      </c>
      <c r="D301" t="str">
        <f t="shared" si="25"/>
        <v>SP1692</v>
      </c>
      <c r="E301" s="9">
        <v>300</v>
      </c>
      <c r="H301" t="str">
        <f>_xlfn.IFNA(VLOOKUP(G301,Tabelle10[[SID]:[Zahn]],3,FALSE),"")</f>
        <v/>
      </c>
      <c r="I301" s="9" t="s">
        <v>1322</v>
      </c>
      <c r="L301" s="9" t="s">
        <v>540</v>
      </c>
      <c r="Q301" t="str">
        <f t="shared" si="26"/>
        <v>Speer, Daniel</v>
      </c>
      <c r="R301" t="str">
        <f t="shared" si="27"/>
        <v>Choral Gesang-Buch. Auff das Klavir oder Orgel…</v>
      </c>
      <c r="S301" t="str">
        <f t="shared" si="28"/>
        <v>Stuttgart</v>
      </c>
      <c r="T301">
        <f t="shared" si="29"/>
        <v>1692</v>
      </c>
    </row>
    <row r="302" spans="1:20" x14ac:dyDescent="0.25">
      <c r="A302" t="str">
        <f t="shared" si="24"/>
        <v>SP1692-301</v>
      </c>
      <c r="D302" t="str">
        <f t="shared" si="25"/>
        <v>SP1692</v>
      </c>
      <c r="E302" s="9">
        <v>301</v>
      </c>
      <c r="H302" t="str">
        <f>_xlfn.IFNA(VLOOKUP(G302,Tabelle10[[SID]:[Zahn]],3,FALSE),"")</f>
        <v/>
      </c>
      <c r="I302" s="9" t="s">
        <v>1323</v>
      </c>
      <c r="L302" s="9" t="s">
        <v>540</v>
      </c>
      <c r="Q302" t="str">
        <f t="shared" si="26"/>
        <v>Speer, Daniel</v>
      </c>
      <c r="R302" t="str">
        <f t="shared" si="27"/>
        <v>Choral Gesang-Buch. Auff das Klavir oder Orgel…</v>
      </c>
      <c r="S302" t="str">
        <f t="shared" si="28"/>
        <v>Stuttgart</v>
      </c>
      <c r="T302">
        <f t="shared" si="29"/>
        <v>1692</v>
      </c>
    </row>
    <row r="303" spans="1:20" x14ac:dyDescent="0.25">
      <c r="A303" t="str">
        <f t="shared" si="24"/>
        <v>SP1692-302</v>
      </c>
      <c r="D303" t="str">
        <f t="shared" si="25"/>
        <v>SP1692</v>
      </c>
      <c r="E303" s="9">
        <v>302</v>
      </c>
      <c r="H303" t="str">
        <f>_xlfn.IFNA(VLOOKUP(G303,Tabelle10[[SID]:[Zahn]],3,FALSE),"")</f>
        <v/>
      </c>
      <c r="I303" s="9" t="s">
        <v>1324</v>
      </c>
      <c r="L303" s="9" t="s">
        <v>540</v>
      </c>
      <c r="Q303" t="str">
        <f t="shared" si="26"/>
        <v>Speer, Daniel</v>
      </c>
      <c r="R303" t="str">
        <f t="shared" si="27"/>
        <v>Choral Gesang-Buch. Auff das Klavir oder Orgel…</v>
      </c>
      <c r="S303" t="str">
        <f t="shared" si="28"/>
        <v>Stuttgart</v>
      </c>
      <c r="T303">
        <f t="shared" si="29"/>
        <v>1692</v>
      </c>
    </row>
    <row r="304" spans="1:20" x14ac:dyDescent="0.25">
      <c r="A304" t="str">
        <f t="shared" si="24"/>
        <v>SP1692-303</v>
      </c>
      <c r="D304" t="str">
        <f t="shared" si="25"/>
        <v>SP1692</v>
      </c>
      <c r="E304" s="9">
        <v>303</v>
      </c>
      <c r="H304" t="str">
        <f>_xlfn.IFNA(VLOOKUP(G304,Tabelle10[[SID]:[Zahn]],3,FALSE),"")</f>
        <v/>
      </c>
      <c r="I304" s="9" t="s">
        <v>1325</v>
      </c>
      <c r="L304" s="9" t="s">
        <v>540</v>
      </c>
      <c r="Q304" t="str">
        <f t="shared" si="26"/>
        <v>Speer, Daniel</v>
      </c>
      <c r="R304" t="str">
        <f t="shared" si="27"/>
        <v>Choral Gesang-Buch. Auff das Klavir oder Orgel…</v>
      </c>
      <c r="S304" t="str">
        <f t="shared" si="28"/>
        <v>Stuttgart</v>
      </c>
      <c r="T304">
        <f t="shared" si="29"/>
        <v>1692</v>
      </c>
    </row>
    <row r="305" spans="1:20" x14ac:dyDescent="0.25">
      <c r="A305" t="str">
        <f t="shared" si="24"/>
        <v>SP1692-304</v>
      </c>
      <c r="D305" t="str">
        <f t="shared" si="25"/>
        <v>SP1692</v>
      </c>
      <c r="E305" s="9">
        <v>304</v>
      </c>
      <c r="H305" t="str">
        <f>_xlfn.IFNA(VLOOKUP(G305,Tabelle10[[SID]:[Zahn]],3,FALSE),"")</f>
        <v/>
      </c>
      <c r="I305" s="9" t="s">
        <v>1326</v>
      </c>
      <c r="L305" s="9" t="s">
        <v>540</v>
      </c>
      <c r="Q305" t="str">
        <f t="shared" si="26"/>
        <v>Speer, Daniel</v>
      </c>
      <c r="R305" t="str">
        <f t="shared" si="27"/>
        <v>Choral Gesang-Buch. Auff das Klavir oder Orgel…</v>
      </c>
      <c r="S305" t="str">
        <f t="shared" si="28"/>
        <v>Stuttgart</v>
      </c>
      <c r="T305">
        <f t="shared" si="29"/>
        <v>1692</v>
      </c>
    </row>
    <row r="306" spans="1:20" x14ac:dyDescent="0.25">
      <c r="A306" t="str">
        <f t="shared" si="24"/>
        <v>SP1692-305</v>
      </c>
      <c r="D306" t="str">
        <f t="shared" si="25"/>
        <v>SP1692</v>
      </c>
      <c r="E306" s="9">
        <v>305</v>
      </c>
      <c r="H306" t="str">
        <f>_xlfn.IFNA(VLOOKUP(G306,Tabelle10[[SID]:[Zahn]],3,FALSE),"")</f>
        <v/>
      </c>
      <c r="I306" s="9" t="s">
        <v>1327</v>
      </c>
      <c r="L306" s="9" t="s">
        <v>540</v>
      </c>
      <c r="Q306" t="str">
        <f t="shared" si="26"/>
        <v>Speer, Daniel</v>
      </c>
      <c r="R306" t="str">
        <f t="shared" si="27"/>
        <v>Choral Gesang-Buch. Auff das Klavir oder Orgel…</v>
      </c>
      <c r="S306" t="str">
        <f t="shared" si="28"/>
        <v>Stuttgart</v>
      </c>
      <c r="T306">
        <f t="shared" si="29"/>
        <v>1692</v>
      </c>
    </row>
    <row r="307" spans="1:20" x14ac:dyDescent="0.25">
      <c r="A307" t="str">
        <f t="shared" si="24"/>
        <v>SP1692-306</v>
      </c>
      <c r="D307" t="str">
        <f t="shared" si="25"/>
        <v>SP1692</v>
      </c>
      <c r="E307" s="9">
        <v>306</v>
      </c>
      <c r="H307" t="str">
        <f>_xlfn.IFNA(VLOOKUP(G307,Tabelle10[[SID]:[Zahn]],3,FALSE),"")</f>
        <v/>
      </c>
      <c r="I307" s="9" t="s">
        <v>1328</v>
      </c>
      <c r="L307" s="9" t="s">
        <v>540</v>
      </c>
      <c r="Q307" t="str">
        <f t="shared" si="26"/>
        <v>Speer, Daniel</v>
      </c>
      <c r="R307" t="str">
        <f t="shared" si="27"/>
        <v>Choral Gesang-Buch. Auff das Klavir oder Orgel…</v>
      </c>
      <c r="S307" t="str">
        <f t="shared" si="28"/>
        <v>Stuttgart</v>
      </c>
      <c r="T307">
        <f t="shared" si="29"/>
        <v>1692</v>
      </c>
    </row>
    <row r="308" spans="1:20" x14ac:dyDescent="0.25">
      <c r="A308" t="str">
        <f t="shared" si="24"/>
        <v>SP1692-307</v>
      </c>
      <c r="D308" t="str">
        <f t="shared" si="25"/>
        <v>SP1692</v>
      </c>
      <c r="E308" s="9">
        <v>307</v>
      </c>
      <c r="H308" t="str">
        <f>_xlfn.IFNA(VLOOKUP(G308,Tabelle10[[SID]:[Zahn]],3,FALSE),"")</f>
        <v/>
      </c>
      <c r="I308" s="9" t="s">
        <v>1329</v>
      </c>
      <c r="L308" s="9" t="s">
        <v>540</v>
      </c>
      <c r="Q308" t="str">
        <f t="shared" si="26"/>
        <v>Speer, Daniel</v>
      </c>
      <c r="R308" t="str">
        <f t="shared" si="27"/>
        <v>Choral Gesang-Buch. Auff das Klavir oder Orgel…</v>
      </c>
      <c r="S308" t="str">
        <f t="shared" si="28"/>
        <v>Stuttgart</v>
      </c>
      <c r="T308">
        <f t="shared" si="29"/>
        <v>1692</v>
      </c>
    </row>
    <row r="309" spans="1:20" x14ac:dyDescent="0.25">
      <c r="A309" t="str">
        <f t="shared" si="24"/>
        <v>SP1692-308</v>
      </c>
      <c r="D309" t="str">
        <f t="shared" si="25"/>
        <v>SP1692</v>
      </c>
      <c r="E309" s="9">
        <v>308</v>
      </c>
      <c r="H309" t="str">
        <f>_xlfn.IFNA(VLOOKUP(G309,Tabelle10[[SID]:[Zahn]],3,FALSE),"")</f>
        <v/>
      </c>
      <c r="I309" s="9" t="s">
        <v>1330</v>
      </c>
      <c r="L309" s="9" t="s">
        <v>540</v>
      </c>
      <c r="Q309" t="str">
        <f t="shared" si="26"/>
        <v>Speer, Daniel</v>
      </c>
      <c r="R309" t="str">
        <f t="shared" si="27"/>
        <v>Choral Gesang-Buch. Auff das Klavir oder Orgel…</v>
      </c>
      <c r="S309" t="str">
        <f t="shared" si="28"/>
        <v>Stuttgart</v>
      </c>
      <c r="T309">
        <f t="shared" si="29"/>
        <v>1692</v>
      </c>
    </row>
    <row r="310" spans="1:20" x14ac:dyDescent="0.25">
      <c r="A310" t="str">
        <f t="shared" si="24"/>
        <v>SP1692-309</v>
      </c>
      <c r="D310" t="str">
        <f t="shared" si="25"/>
        <v>SP1692</v>
      </c>
      <c r="E310" s="9">
        <v>309</v>
      </c>
      <c r="H310" t="str">
        <f>_xlfn.IFNA(VLOOKUP(G310,Tabelle10[[SID]:[Zahn]],3,FALSE),"")</f>
        <v/>
      </c>
      <c r="I310" s="9" t="s">
        <v>1331</v>
      </c>
      <c r="L310" s="9" t="s">
        <v>540</v>
      </c>
      <c r="Q310" t="str">
        <f t="shared" si="26"/>
        <v>Speer, Daniel</v>
      </c>
      <c r="R310" t="str">
        <f t="shared" si="27"/>
        <v>Choral Gesang-Buch. Auff das Klavir oder Orgel…</v>
      </c>
      <c r="S310" t="str">
        <f t="shared" si="28"/>
        <v>Stuttgart</v>
      </c>
      <c r="T310">
        <f t="shared" si="29"/>
        <v>1692</v>
      </c>
    </row>
    <row r="311" spans="1:20" x14ac:dyDescent="0.25">
      <c r="A311" t="str">
        <f t="shared" si="24"/>
        <v>SP1692-310</v>
      </c>
      <c r="D311" t="str">
        <f t="shared" si="25"/>
        <v>SP1692</v>
      </c>
      <c r="E311" s="9">
        <v>310</v>
      </c>
      <c r="H311" t="str">
        <f>_xlfn.IFNA(VLOOKUP(G311,Tabelle10[[SID]:[Zahn]],3,FALSE),"")</f>
        <v/>
      </c>
      <c r="I311" s="9" t="s">
        <v>1332</v>
      </c>
      <c r="L311" s="9" t="s">
        <v>540</v>
      </c>
      <c r="Q311" t="str">
        <f t="shared" si="26"/>
        <v>Speer, Daniel</v>
      </c>
      <c r="R311" t="str">
        <f t="shared" si="27"/>
        <v>Choral Gesang-Buch. Auff das Klavir oder Orgel…</v>
      </c>
      <c r="S311" t="str">
        <f t="shared" si="28"/>
        <v>Stuttgart</v>
      </c>
      <c r="T311">
        <f t="shared" si="29"/>
        <v>1692</v>
      </c>
    </row>
    <row r="312" spans="1:20" x14ac:dyDescent="0.25">
      <c r="A312" t="str">
        <f t="shared" si="24"/>
        <v>SP1692-311</v>
      </c>
      <c r="D312" t="str">
        <f t="shared" si="25"/>
        <v>SP1692</v>
      </c>
      <c r="E312" s="9">
        <v>311</v>
      </c>
      <c r="H312" t="str">
        <f>_xlfn.IFNA(VLOOKUP(G312,Tabelle10[[SID]:[Zahn]],3,FALSE),"")</f>
        <v/>
      </c>
      <c r="I312" s="9" t="s">
        <v>1333</v>
      </c>
      <c r="L312" s="9" t="s">
        <v>540</v>
      </c>
      <c r="Q312" t="str">
        <f t="shared" si="26"/>
        <v>Speer, Daniel</v>
      </c>
      <c r="R312" t="str">
        <f t="shared" si="27"/>
        <v>Choral Gesang-Buch. Auff das Klavir oder Orgel…</v>
      </c>
      <c r="S312" t="str">
        <f t="shared" si="28"/>
        <v>Stuttgart</v>
      </c>
      <c r="T312">
        <f t="shared" si="29"/>
        <v>1692</v>
      </c>
    </row>
    <row r="313" spans="1:20" x14ac:dyDescent="0.25">
      <c r="A313" t="str">
        <f t="shared" si="24"/>
        <v>SP1692-312</v>
      </c>
      <c r="D313" t="str">
        <f t="shared" si="25"/>
        <v>SP1692</v>
      </c>
      <c r="E313" s="9">
        <v>312</v>
      </c>
      <c r="H313" t="str">
        <f>_xlfn.IFNA(VLOOKUP(G313,Tabelle10[[SID]:[Zahn]],3,FALSE),"")</f>
        <v/>
      </c>
      <c r="I313" s="9" t="s">
        <v>1334</v>
      </c>
      <c r="L313" s="9" t="s">
        <v>540</v>
      </c>
      <c r="Q313" t="str">
        <f t="shared" si="26"/>
        <v>Speer, Daniel</v>
      </c>
      <c r="R313" t="str">
        <f t="shared" si="27"/>
        <v>Choral Gesang-Buch. Auff das Klavir oder Orgel…</v>
      </c>
      <c r="S313" t="str">
        <f t="shared" si="28"/>
        <v>Stuttgart</v>
      </c>
      <c r="T313">
        <f t="shared" si="29"/>
        <v>1692</v>
      </c>
    </row>
    <row r="314" spans="1:20" x14ac:dyDescent="0.25">
      <c r="A314" t="str">
        <f t="shared" si="24"/>
        <v>SP1692-313</v>
      </c>
      <c r="D314" t="str">
        <f t="shared" si="25"/>
        <v>SP1692</v>
      </c>
      <c r="E314" s="9">
        <v>313</v>
      </c>
      <c r="H314" t="str">
        <f>_xlfn.IFNA(VLOOKUP(G314,Tabelle10[[SID]:[Zahn]],3,FALSE),"")</f>
        <v/>
      </c>
      <c r="I314" s="9" t="s">
        <v>1327</v>
      </c>
      <c r="L314" s="9" t="s">
        <v>540</v>
      </c>
      <c r="Q314" t="str">
        <f t="shared" si="26"/>
        <v>Speer, Daniel</v>
      </c>
      <c r="R314" t="str">
        <f t="shared" si="27"/>
        <v>Choral Gesang-Buch. Auff das Klavir oder Orgel…</v>
      </c>
      <c r="S314" t="str">
        <f t="shared" si="28"/>
        <v>Stuttgart</v>
      </c>
      <c r="T314">
        <f t="shared" si="29"/>
        <v>1692</v>
      </c>
    </row>
    <row r="315" spans="1:20" x14ac:dyDescent="0.25">
      <c r="A315" t="str">
        <f t="shared" si="24"/>
        <v>SP1692-314</v>
      </c>
      <c r="D315" t="str">
        <f t="shared" si="25"/>
        <v>SP1692</v>
      </c>
      <c r="E315" s="9">
        <v>314</v>
      </c>
      <c r="H315" t="str">
        <f>_xlfn.IFNA(VLOOKUP(G315,Tabelle10[[SID]:[Zahn]],3,FALSE),"")</f>
        <v/>
      </c>
      <c r="I315" s="9" t="s">
        <v>1335</v>
      </c>
      <c r="L315" s="9" t="s">
        <v>540</v>
      </c>
      <c r="Q315" t="str">
        <f t="shared" si="26"/>
        <v>Speer, Daniel</v>
      </c>
      <c r="R315" t="str">
        <f t="shared" si="27"/>
        <v>Choral Gesang-Buch. Auff das Klavir oder Orgel…</v>
      </c>
      <c r="S315" t="str">
        <f t="shared" si="28"/>
        <v>Stuttgart</v>
      </c>
      <c r="T315">
        <f t="shared" si="29"/>
        <v>1692</v>
      </c>
    </row>
    <row r="316" spans="1:20" x14ac:dyDescent="0.25">
      <c r="A316" t="str">
        <f t="shared" si="24"/>
        <v>SP1692-315</v>
      </c>
      <c r="D316" t="str">
        <f t="shared" si="25"/>
        <v>SP1692</v>
      </c>
      <c r="E316" s="9">
        <v>315</v>
      </c>
      <c r="H316" t="str">
        <f>_xlfn.IFNA(VLOOKUP(G316,Tabelle10[[SID]:[Zahn]],3,FALSE),"")</f>
        <v/>
      </c>
      <c r="I316" s="9" t="s">
        <v>1336</v>
      </c>
      <c r="L316" s="9" t="s">
        <v>540</v>
      </c>
      <c r="Q316" t="str">
        <f t="shared" si="26"/>
        <v>Speer, Daniel</v>
      </c>
      <c r="R316" t="str">
        <f t="shared" si="27"/>
        <v>Choral Gesang-Buch. Auff das Klavir oder Orgel…</v>
      </c>
      <c r="S316" t="str">
        <f t="shared" si="28"/>
        <v>Stuttgart</v>
      </c>
      <c r="T316">
        <f t="shared" si="29"/>
        <v>1692</v>
      </c>
    </row>
    <row r="317" spans="1:20" x14ac:dyDescent="0.25">
      <c r="A317" t="str">
        <f t="shared" si="24"/>
        <v>SP1692-316</v>
      </c>
      <c r="D317" t="str">
        <f t="shared" si="25"/>
        <v>SP1692</v>
      </c>
      <c r="E317" s="9">
        <v>316</v>
      </c>
      <c r="H317" t="str">
        <f>_xlfn.IFNA(VLOOKUP(G317,Tabelle10[[SID]:[Zahn]],3,FALSE),"")</f>
        <v/>
      </c>
      <c r="I317" s="9" t="s">
        <v>1337</v>
      </c>
      <c r="L317" s="9" t="s">
        <v>540</v>
      </c>
      <c r="Q317" t="str">
        <f t="shared" si="26"/>
        <v>Speer, Daniel</v>
      </c>
      <c r="R317" t="str">
        <f t="shared" si="27"/>
        <v>Choral Gesang-Buch. Auff das Klavir oder Orgel…</v>
      </c>
      <c r="S317" t="str">
        <f t="shared" si="28"/>
        <v>Stuttgart</v>
      </c>
      <c r="T317">
        <f t="shared" si="29"/>
        <v>1692</v>
      </c>
    </row>
  </sheetData>
  <sheetProtection sheet="1" objects="1" scenarios="1" selectLockedCells="1" autoFilter="0"/>
  <dataValidations count="17">
    <dataValidation allowBlank="1" showInputMessage="1" showErrorMessage="1" promptTitle="Title of the choral" prompt="Enter the title of the choral in its original writing" sqref="I2:I1048576" xr:uid="{00000000-0002-0000-0700-000000000000}"/>
    <dataValidation allowBlank="1" showInputMessage="1" showErrorMessage="1" promptTitle="Additional information" prompt="If the source offers additional information within the choral, enter here" sqref="J2:J1048576" xr:uid="{00000000-0002-0000-0700-000001000000}"/>
    <dataValidation allowBlank="1" showInputMessage="1" showErrorMessage="1" promptTitle="Notes" prompt="If necessery, enter informations about the transcription process" sqref="K2:K1048576" xr:uid="{00000000-0002-0000-0700-000002000000}"/>
    <dataValidation allowBlank="1" showInputMessage="1" showErrorMessage="1" promptTitle="Figured bass editor" prompt="Enter the name(s) of figured bass editor(s) for each choral" sqref="L2:L1048576" xr:uid="{00000000-0002-0000-0700-000003000000}"/>
    <dataValidation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3:D1048576" xr:uid="{00000000-0002-0000-0700-000004000000}"/>
    <dataValidation allowBlank="1" showInputMessage="1" showErrorMessage="1" errorTitle="Possible key" error="Please enter only the key. The mode can be added in the following column" promptTitle="Possible key" prompt="Enter possible key for each individual choral. The mode can be added in the following column" sqref="M2:M1048576 O2:O1048576" xr:uid="{00000000-0002-0000-0700-000005000000}"/>
    <dataValidation allowBlank="1" showInputMessage="1" showErrorMessage="1" promptTitle="Choral book" prompt="Enter full name of the choral book._x000a__x000a_Following cells will be filled automatically" sqref="R2:R1048576" xr:uid="{00000000-0002-0000-0700-000006000000}"/>
    <dataValidation allowBlank="1" showInputMessage="1" showErrorMessage="1" promptTitle="Place" prompt="Enter place of publication for each choral book. If not retraceable enter N.N._x000a__x000a_Following cells will be filled automatically" sqref="S2:S1048576" xr:uid="{00000000-0002-0000-0700-000007000000}"/>
    <dataValidation allowBlank="1" showInputMessage="1" showErrorMessage="1" promptTitle="Year" prompt="Enter year of publication for each choral book. If not retraceable enter N.N._x000a__x000a_Following cells will be filled automatically._x000a_" sqref="T2:T1048576" xr:uid="{00000000-0002-0000-0700-000008000000}"/>
    <dataValidation allowBlank="1" showInputMessage="1" showErrorMessage="1" promptTitle="Pages" prompt="Enter pages for each choral. " sqref="U2:U1048576" xr:uid="{00000000-0002-0000-0700-000009000000}"/>
    <dataValidation allowBlank="1" showInputMessage="1" showErrorMessage="1" promptTitle="Alternative Title" prompt="If there are alternative titles for a choral, enter one in each column" sqref="V2:Y1048576" xr:uid="{00000000-0002-0000-0700-00000A000000}"/>
    <dataValidation type="custom" allowBlank="1" showInputMessage="1" showErrorMessage="1" promptTitle="SID" prompt="If identified, enter SID following the schema: &quot;SID&quot; + number in three digits" sqref="G2:G3 G5:G1048576 H318:H1048576" xr:uid="{00850005-0008-43C1-AFA8-0062001D00AA}">
      <formula1>EXACT(LEFT(G2,3),"SID")</formula1>
    </dataValidation>
    <dataValidation type="whole" allowBlank="1" showInputMessage="1" showErrorMessage="1" errorTitle="Please enter only numbers" error="If one number lists more than one melody, add a new line for each version and sort them with letters entered in the following column" promptTitle="Choral Number" prompt="Enter number of each individual choral. If one number lists more than one melody, add a new line for each version and sort them with letters entered in the following column" sqref="E2:E1048576" xr:uid="{00C20044-00BA-4D65-88C9-008000D800C6}">
      <formula1>0</formula1>
      <formula2>9999</formula2>
    </dataValidation>
    <dataValidation type="custom" allowBlank="1" showInputMessage="1" showErrorMessage="1" errorTitle="Please only enter letters" error="This column only needs to be filled, in case there is more than one melody in a number. The versions should be sorted by small letters" promptTitle="Addition to Choral-Nr" prompt="If one number lists more than one melody, add a new line for each version and sort them with small letters entered in this column" sqref="F2:F1048576" xr:uid="{007D00C2-00C4-4170-A409-004900F900CB}">
      <formula1>AND(EXACT(F2,LOWER(F2)),LEN(F2)=1)</formula1>
    </dataValidation>
    <dataValidation type="custom" allowBlank="1" showInputMessage="1" showErrorMessage="1" errorTitle="Please follow schema for SID" error="Schema: &quot;SID&quot; + number in three digits" promptTitle="SID" prompt="If identified, enter SID following the schema: &quot;SID&quot; + number in three digits" sqref="G4" xr:uid="{008700BE-0073-42DD-8B7E-00D300FC00E3}">
      <formula1>EXACT(LEFT(G4,3),"SID")</formula1>
    </dataValidation>
    <dataValidation type="list" allowBlank="1" showInputMessage="1" showErrorMessage="1" errorTitle="Possible Mode" error="Please select mode from dropdown list" promptTitle="Possible Mode" prompt="Enter mode of the key identified in the previous column" sqref="N2:N1048576 P2:P1048576" xr:uid="{00EF00D6-001D-4C29-B0CE-001800200090}">
      <formula1>"Major,Minor,Dorian,Phrygian,Lydian,Mixolydian,Aeolian,Locrian"</formula1>
    </dataValidation>
    <dataValidation type="custom"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2" xr:uid="{00DC001D-0017-4411-8AF8-00D3005700F6}">
      <formula1>AND(LEN(D2)&lt;8,LEN(D2)&gt;5,SUM(--ISNUMBER(FIND(MID(D2,ROW(INDIRECT("1:"&amp;"2")),1),"ABCDEFGHIJKLMNOPQRSTUVWXYZÄÖÜ")))=2,SUM(--ISNUMBER(FIND(MID(D2,ROW(INDIRECT("3:"&amp;"6")),1),"0123456789")))=4,--ISNUMBER(--MID(D2,7,1))=0)</formula1>
    </dataValidation>
  </dataValidations>
  <pageMargins left="0.7" right="0.7" top="0.78740157500000008" bottom="0.78740157500000008" header="0.3" footer="0.3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85"/>
  <sheetViews>
    <sheetView workbookViewId="0">
      <selection activeCell="I8" sqref="I8"/>
    </sheetView>
  </sheetViews>
  <sheetFormatPr baseColWidth="10" defaultRowHeight="15" x14ac:dyDescent="0.25"/>
  <cols>
    <col min="1" max="1" width="15.85546875" bestFit="1" customWidth="1"/>
    <col min="2" max="3" width="15.85546875" customWidth="1"/>
    <col min="4" max="4" width="15.5703125" bestFit="1" customWidth="1"/>
    <col min="5" max="5" width="17.140625" style="9" bestFit="1" customWidth="1"/>
    <col min="6" max="6" width="6.5703125" style="9" bestFit="1" customWidth="1"/>
    <col min="7" max="7" width="13" style="9" bestFit="1" customWidth="1"/>
    <col min="8" max="8" width="10.140625" style="9" bestFit="1" customWidth="1"/>
    <col min="9" max="9" width="95.28515625" style="9" bestFit="1" customWidth="1"/>
    <col min="10" max="10" width="32.42578125" style="9" bestFit="1" customWidth="1"/>
    <col min="11" max="11" width="12.85546875" style="9" bestFit="1" customWidth="1"/>
    <col min="12" max="12" width="29.42578125" style="9" bestFit="1" customWidth="1"/>
    <col min="13" max="13" width="13" style="9" bestFit="1" customWidth="1"/>
    <col min="14" max="15" width="13.5703125" style="9" bestFit="1" customWidth="1"/>
    <col min="16" max="16" width="14" style="9" bestFit="1" customWidth="1"/>
    <col min="17" max="17" width="17.85546875" bestFit="1" customWidth="1"/>
    <col min="18" max="18" width="20.140625" bestFit="1" customWidth="1"/>
    <col min="19" max="19" width="12.28515625" bestFit="1" customWidth="1"/>
    <col min="20" max="20" width="11" bestFit="1" customWidth="1"/>
    <col min="21" max="21" width="14.85546875" style="9" bestFit="1" customWidth="1"/>
    <col min="22" max="22" width="53.42578125" style="9" bestFit="1" customWidth="1"/>
    <col min="23" max="23" width="39.5703125" style="9" bestFit="1" customWidth="1"/>
    <col min="24" max="25" width="26.140625" style="9" bestFit="1" customWidth="1"/>
  </cols>
  <sheetData>
    <row r="1" spans="1:25" s="10" customFormat="1" x14ac:dyDescent="0.25">
      <c r="A1" s="10" t="s">
        <v>4</v>
      </c>
      <c r="B1" s="10" t="s">
        <v>339</v>
      </c>
      <c r="C1" s="10" t="s">
        <v>340</v>
      </c>
      <c r="D1" s="10" t="s">
        <v>341</v>
      </c>
      <c r="E1" s="10" t="s">
        <v>342</v>
      </c>
      <c r="F1" s="10" t="s">
        <v>343</v>
      </c>
      <c r="G1" s="10" t="s">
        <v>5</v>
      </c>
      <c r="H1" s="10" t="s">
        <v>344</v>
      </c>
      <c r="I1" s="2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345</v>
      </c>
      <c r="X1" s="10" t="s">
        <v>346</v>
      </c>
      <c r="Y1" s="10" t="s">
        <v>347</v>
      </c>
    </row>
    <row r="2" spans="1:25" x14ac:dyDescent="0.25">
      <c r="A2" t="str">
        <f t="shared" ref="A2:A65" si="0">D2&amp;"-"&amp;IF(E2&lt;10,"00",IF(E2&gt;99,"","0"))&amp;E2&amp;F2</f>
        <v>WE1803-001</v>
      </c>
      <c r="D2" s="9" t="s">
        <v>1338</v>
      </c>
      <c r="E2" s="9">
        <v>1</v>
      </c>
      <c r="H2" t="str">
        <f>_xlfn.IFNA(VLOOKUP(G2,Tabelle10[[SID]:[Zahn]],3,FALSE),"")</f>
        <v/>
      </c>
      <c r="I2" s="9" t="s">
        <v>1339</v>
      </c>
      <c r="L2" s="9" t="s">
        <v>540</v>
      </c>
      <c r="Q2" s="21" t="s">
        <v>1340</v>
      </c>
      <c r="R2" s="21" t="s">
        <v>1341</v>
      </c>
      <c r="S2" s="21" t="s">
        <v>1342</v>
      </c>
      <c r="T2" s="21">
        <v>1803</v>
      </c>
      <c r="V2" s="9" t="s">
        <v>1343</v>
      </c>
    </row>
    <row r="3" spans="1:25" x14ac:dyDescent="0.25">
      <c r="A3" t="str">
        <f t="shared" si="0"/>
        <v>WE1803-002</v>
      </c>
      <c r="D3" t="str">
        <f t="shared" ref="D3:D66" si="1">$D$2</f>
        <v>WE1803</v>
      </c>
      <c r="E3" s="9">
        <v>2</v>
      </c>
      <c r="H3" t="str">
        <f>_xlfn.IFNA(VLOOKUP(G3,Tabelle10[[SID]:[Zahn]],3,FALSE),"")</f>
        <v/>
      </c>
      <c r="I3" s="9" t="s">
        <v>1344</v>
      </c>
      <c r="L3" s="9" t="s">
        <v>540</v>
      </c>
      <c r="Q3" t="str">
        <f t="shared" ref="Q3:Q66" si="2">$Q$2</f>
        <v>Weimar, Georg Peter</v>
      </c>
      <c r="R3" t="str">
        <f t="shared" ref="R3:R66" si="3">$R$2</f>
        <v>Choral-Melodieenbuch zum Gebrauch der vorzüglichsten protestantische Gesangbücher…</v>
      </c>
      <c r="S3" t="str">
        <f t="shared" ref="S3:S66" si="4">$S$2</f>
        <v>Erfurt</v>
      </c>
      <c r="T3">
        <f t="shared" ref="T3:T66" si="5">$T$2</f>
        <v>1803</v>
      </c>
      <c r="V3" s="9" t="s">
        <v>75</v>
      </c>
    </row>
    <row r="4" spans="1:25" x14ac:dyDescent="0.25">
      <c r="A4" t="str">
        <f t="shared" si="0"/>
        <v>WE1803-003</v>
      </c>
      <c r="D4" t="str">
        <f t="shared" si="1"/>
        <v>WE1803</v>
      </c>
      <c r="E4" s="9">
        <v>3</v>
      </c>
      <c r="H4" t="str">
        <f>_xlfn.IFNA(VLOOKUP(G4,Tabelle10[[SID]:[Zahn]],3,FALSE),"")</f>
        <v/>
      </c>
      <c r="I4" s="9" t="s">
        <v>1345</v>
      </c>
      <c r="L4" s="9" t="s">
        <v>540</v>
      </c>
      <c r="Q4" t="str">
        <f t="shared" si="2"/>
        <v>Weimar, Georg Peter</v>
      </c>
      <c r="R4" t="str">
        <f t="shared" si="3"/>
        <v>Choral-Melodieenbuch zum Gebrauch der vorzüglichsten protestantische Gesangbücher…</v>
      </c>
      <c r="S4" t="str">
        <f t="shared" si="4"/>
        <v>Erfurt</v>
      </c>
      <c r="T4">
        <f t="shared" si="5"/>
        <v>1803</v>
      </c>
    </row>
    <row r="5" spans="1:25" x14ac:dyDescent="0.25">
      <c r="A5" t="str">
        <f t="shared" si="0"/>
        <v>WE1803-004</v>
      </c>
      <c r="D5" t="str">
        <f t="shared" si="1"/>
        <v>WE1803</v>
      </c>
      <c r="E5" s="9">
        <v>4</v>
      </c>
      <c r="H5" t="str">
        <f>_xlfn.IFNA(VLOOKUP(G5,Tabelle10[[SID]:[Zahn]],3,FALSE),"")</f>
        <v/>
      </c>
      <c r="I5" s="9" t="s">
        <v>37</v>
      </c>
      <c r="L5" s="9" t="s">
        <v>540</v>
      </c>
      <c r="Q5" t="str">
        <f t="shared" si="2"/>
        <v>Weimar, Georg Peter</v>
      </c>
      <c r="R5" t="str">
        <f t="shared" si="3"/>
        <v>Choral-Melodieenbuch zum Gebrauch der vorzüglichsten protestantische Gesangbücher…</v>
      </c>
      <c r="S5" t="str">
        <f t="shared" si="4"/>
        <v>Erfurt</v>
      </c>
      <c r="T5">
        <f t="shared" si="5"/>
        <v>1803</v>
      </c>
    </row>
    <row r="6" spans="1:25" x14ac:dyDescent="0.25">
      <c r="A6" t="str">
        <f t="shared" si="0"/>
        <v>WE1803-005</v>
      </c>
      <c r="D6" t="str">
        <f t="shared" si="1"/>
        <v>WE1803</v>
      </c>
      <c r="E6" s="9">
        <v>5</v>
      </c>
      <c r="H6" t="str">
        <f>_xlfn.IFNA(VLOOKUP(G6,Tabelle10[[SID]:[Zahn]],3,FALSE),"")</f>
        <v/>
      </c>
      <c r="I6" s="9" t="s">
        <v>359</v>
      </c>
      <c r="L6" s="9" t="s">
        <v>540</v>
      </c>
      <c r="Q6" t="str">
        <f t="shared" si="2"/>
        <v>Weimar, Georg Peter</v>
      </c>
      <c r="R6" t="str">
        <f t="shared" si="3"/>
        <v>Choral-Melodieenbuch zum Gebrauch der vorzüglichsten protestantische Gesangbücher…</v>
      </c>
      <c r="S6" t="str">
        <f t="shared" si="4"/>
        <v>Erfurt</v>
      </c>
      <c r="T6">
        <f t="shared" si="5"/>
        <v>1803</v>
      </c>
    </row>
    <row r="7" spans="1:25" x14ac:dyDescent="0.25">
      <c r="A7" t="str">
        <f t="shared" si="0"/>
        <v>WE1803-006</v>
      </c>
      <c r="D7" t="str">
        <f t="shared" si="1"/>
        <v>WE1803</v>
      </c>
      <c r="E7" s="9">
        <v>6</v>
      </c>
      <c r="H7" t="str">
        <f>_xlfn.IFNA(VLOOKUP(G7,Tabelle10[[SID]:[Zahn]],3,FALSE),"")</f>
        <v/>
      </c>
      <c r="I7" s="9" t="s">
        <v>1346</v>
      </c>
      <c r="L7" s="9" t="s">
        <v>540</v>
      </c>
      <c r="Q7" t="str">
        <f t="shared" si="2"/>
        <v>Weimar, Georg Peter</v>
      </c>
      <c r="R7" t="str">
        <f t="shared" si="3"/>
        <v>Choral-Melodieenbuch zum Gebrauch der vorzüglichsten protestantische Gesangbücher…</v>
      </c>
      <c r="S7" t="str">
        <f t="shared" si="4"/>
        <v>Erfurt</v>
      </c>
      <c r="T7">
        <f t="shared" si="5"/>
        <v>1803</v>
      </c>
    </row>
    <row r="8" spans="1:25" x14ac:dyDescent="0.25">
      <c r="A8" t="str">
        <f t="shared" si="0"/>
        <v>WE1803-007</v>
      </c>
      <c r="D8" t="str">
        <f t="shared" si="1"/>
        <v>WE1803</v>
      </c>
      <c r="E8" s="9">
        <v>7</v>
      </c>
      <c r="H8" t="str">
        <f>_xlfn.IFNA(VLOOKUP(G8,Tabelle10[[SID]:[Zahn]],3,FALSE),"")</f>
        <v/>
      </c>
      <c r="I8" s="9" t="s">
        <v>1347</v>
      </c>
      <c r="L8" s="9" t="s">
        <v>540</v>
      </c>
      <c r="Q8" t="str">
        <f t="shared" si="2"/>
        <v>Weimar, Georg Peter</v>
      </c>
      <c r="R8" t="str">
        <f t="shared" si="3"/>
        <v>Choral-Melodieenbuch zum Gebrauch der vorzüglichsten protestantische Gesangbücher…</v>
      </c>
      <c r="S8" t="str">
        <f t="shared" si="4"/>
        <v>Erfurt</v>
      </c>
      <c r="T8">
        <f t="shared" si="5"/>
        <v>1803</v>
      </c>
    </row>
    <row r="9" spans="1:25" x14ac:dyDescent="0.25">
      <c r="A9" t="str">
        <f t="shared" si="0"/>
        <v>WE1803-008</v>
      </c>
      <c r="D9" t="str">
        <f t="shared" si="1"/>
        <v>WE1803</v>
      </c>
      <c r="E9" s="9">
        <v>8</v>
      </c>
      <c r="H9" t="str">
        <f>_xlfn.IFNA(VLOOKUP(G9,Tabelle10[[SID]:[Zahn]],3,FALSE),"")</f>
        <v/>
      </c>
      <c r="I9" s="9" t="s">
        <v>1348</v>
      </c>
      <c r="L9" s="9" t="s">
        <v>540</v>
      </c>
      <c r="Q9" t="str">
        <f t="shared" si="2"/>
        <v>Weimar, Georg Peter</v>
      </c>
      <c r="R9" t="str">
        <f t="shared" si="3"/>
        <v>Choral-Melodieenbuch zum Gebrauch der vorzüglichsten protestantische Gesangbücher…</v>
      </c>
      <c r="S9" t="str">
        <f t="shared" si="4"/>
        <v>Erfurt</v>
      </c>
      <c r="T9">
        <f t="shared" si="5"/>
        <v>1803</v>
      </c>
    </row>
    <row r="10" spans="1:25" x14ac:dyDescent="0.25">
      <c r="A10" t="str">
        <f t="shared" si="0"/>
        <v>WE1803-009</v>
      </c>
      <c r="D10" t="str">
        <f t="shared" si="1"/>
        <v>WE1803</v>
      </c>
      <c r="E10" s="9">
        <v>9</v>
      </c>
      <c r="H10" t="str">
        <f>_xlfn.IFNA(VLOOKUP(G10,Tabelle10[[SID]:[Zahn]],3,FALSE),"")</f>
        <v/>
      </c>
      <c r="I10" s="9" t="s">
        <v>1349</v>
      </c>
      <c r="L10" s="9" t="s">
        <v>540</v>
      </c>
      <c r="Q10" t="str">
        <f t="shared" si="2"/>
        <v>Weimar, Georg Peter</v>
      </c>
      <c r="R10" t="str">
        <f t="shared" si="3"/>
        <v>Choral-Melodieenbuch zum Gebrauch der vorzüglichsten protestantische Gesangbücher…</v>
      </c>
      <c r="S10" t="str">
        <f t="shared" si="4"/>
        <v>Erfurt</v>
      </c>
      <c r="T10">
        <f t="shared" si="5"/>
        <v>1803</v>
      </c>
    </row>
    <row r="11" spans="1:25" x14ac:dyDescent="0.25">
      <c r="A11" t="str">
        <f t="shared" si="0"/>
        <v>WE1803-010</v>
      </c>
      <c r="D11" t="str">
        <f t="shared" si="1"/>
        <v>WE1803</v>
      </c>
      <c r="E11" s="9">
        <v>10</v>
      </c>
      <c r="H11" t="str">
        <f>_xlfn.IFNA(VLOOKUP(G11,Tabelle10[[SID]:[Zahn]],3,FALSE),"")</f>
        <v/>
      </c>
      <c r="I11" s="9" t="s">
        <v>1350</v>
      </c>
      <c r="L11" s="9" t="s">
        <v>540</v>
      </c>
      <c r="Q11" t="str">
        <f t="shared" si="2"/>
        <v>Weimar, Georg Peter</v>
      </c>
      <c r="R11" t="str">
        <f t="shared" si="3"/>
        <v>Choral-Melodieenbuch zum Gebrauch der vorzüglichsten protestantische Gesangbücher…</v>
      </c>
      <c r="S11" t="str">
        <f t="shared" si="4"/>
        <v>Erfurt</v>
      </c>
      <c r="T11">
        <f t="shared" si="5"/>
        <v>1803</v>
      </c>
    </row>
    <row r="12" spans="1:25" x14ac:dyDescent="0.25">
      <c r="A12" t="str">
        <f t="shared" si="0"/>
        <v>WE1803-011</v>
      </c>
      <c r="D12" t="str">
        <f t="shared" si="1"/>
        <v>WE1803</v>
      </c>
      <c r="E12" s="9">
        <v>11</v>
      </c>
      <c r="H12" t="str">
        <f>_xlfn.IFNA(VLOOKUP(G12,Tabelle10[[SID]:[Zahn]],3,FALSE),"")</f>
        <v/>
      </c>
      <c r="I12" s="9" t="s">
        <v>365</v>
      </c>
      <c r="L12" s="9" t="s">
        <v>540</v>
      </c>
      <c r="Q12" t="str">
        <f t="shared" si="2"/>
        <v>Weimar, Georg Peter</v>
      </c>
      <c r="R12" t="str">
        <f t="shared" si="3"/>
        <v>Choral-Melodieenbuch zum Gebrauch der vorzüglichsten protestantische Gesangbücher…</v>
      </c>
      <c r="S12" t="str">
        <f t="shared" si="4"/>
        <v>Erfurt</v>
      </c>
      <c r="T12">
        <f t="shared" si="5"/>
        <v>1803</v>
      </c>
    </row>
    <row r="13" spans="1:25" x14ac:dyDescent="0.25">
      <c r="A13" t="str">
        <f t="shared" si="0"/>
        <v>WE1803-012</v>
      </c>
      <c r="D13" t="str">
        <f t="shared" si="1"/>
        <v>WE1803</v>
      </c>
      <c r="E13" s="9">
        <v>12</v>
      </c>
      <c r="H13" t="str">
        <f>_xlfn.IFNA(VLOOKUP(G13,Tabelle10[[SID]:[Zahn]],3,FALSE),"")</f>
        <v/>
      </c>
      <c r="I13" s="9" t="s">
        <v>49</v>
      </c>
      <c r="L13" s="9" t="s">
        <v>540</v>
      </c>
      <c r="Q13" t="str">
        <f t="shared" si="2"/>
        <v>Weimar, Georg Peter</v>
      </c>
      <c r="R13" t="str">
        <f t="shared" si="3"/>
        <v>Choral-Melodieenbuch zum Gebrauch der vorzüglichsten protestantische Gesangbücher…</v>
      </c>
      <c r="S13" t="str">
        <f t="shared" si="4"/>
        <v>Erfurt</v>
      </c>
      <c r="T13">
        <f t="shared" si="5"/>
        <v>1803</v>
      </c>
    </row>
    <row r="14" spans="1:25" x14ac:dyDescent="0.25">
      <c r="A14" t="str">
        <f t="shared" si="0"/>
        <v>WE1803-013</v>
      </c>
      <c r="D14" t="str">
        <f t="shared" si="1"/>
        <v>WE1803</v>
      </c>
      <c r="E14" s="9">
        <v>13</v>
      </c>
      <c r="H14" t="str">
        <f>_xlfn.IFNA(VLOOKUP(G14,Tabelle10[[SID]:[Zahn]],3,FALSE),"")</f>
        <v/>
      </c>
      <c r="I14" s="9" t="s">
        <v>335</v>
      </c>
      <c r="L14" s="9" t="s">
        <v>540</v>
      </c>
      <c r="Q14" t="str">
        <f t="shared" si="2"/>
        <v>Weimar, Georg Peter</v>
      </c>
      <c r="R14" t="str">
        <f t="shared" si="3"/>
        <v>Choral-Melodieenbuch zum Gebrauch der vorzüglichsten protestantische Gesangbücher…</v>
      </c>
      <c r="S14" t="str">
        <f t="shared" si="4"/>
        <v>Erfurt</v>
      </c>
      <c r="T14">
        <f t="shared" si="5"/>
        <v>1803</v>
      </c>
    </row>
    <row r="15" spans="1:25" x14ac:dyDescent="0.25">
      <c r="A15" t="str">
        <f t="shared" si="0"/>
        <v>WE1803-014</v>
      </c>
      <c r="D15" t="str">
        <f t="shared" si="1"/>
        <v>WE1803</v>
      </c>
      <c r="E15" s="9">
        <v>14</v>
      </c>
      <c r="H15" t="str">
        <f>_xlfn.IFNA(VLOOKUP(G15,Tabelle10[[SID]:[Zahn]],3,FALSE),"")</f>
        <v/>
      </c>
      <c r="I15" s="9" t="s">
        <v>1351</v>
      </c>
      <c r="L15" s="9" t="s">
        <v>540</v>
      </c>
      <c r="Q15" t="str">
        <f t="shared" si="2"/>
        <v>Weimar, Georg Peter</v>
      </c>
      <c r="R15" t="str">
        <f t="shared" si="3"/>
        <v>Choral-Melodieenbuch zum Gebrauch der vorzüglichsten protestantische Gesangbücher…</v>
      </c>
      <c r="S15" t="str">
        <f t="shared" si="4"/>
        <v>Erfurt</v>
      </c>
      <c r="T15">
        <f t="shared" si="5"/>
        <v>1803</v>
      </c>
    </row>
    <row r="16" spans="1:25" x14ac:dyDescent="0.25">
      <c r="A16" t="str">
        <f t="shared" si="0"/>
        <v>WE1803-015a</v>
      </c>
      <c r="D16" t="str">
        <f t="shared" si="1"/>
        <v>WE1803</v>
      </c>
      <c r="E16" s="9">
        <v>15</v>
      </c>
      <c r="F16" s="9" t="s">
        <v>3</v>
      </c>
      <c r="H16" t="str">
        <f>_xlfn.IFNA(VLOOKUP(G16,Tabelle10[[SID]:[Zahn]],3,FALSE),"")</f>
        <v/>
      </c>
      <c r="I16" s="9" t="s">
        <v>1352</v>
      </c>
      <c r="L16" s="9" t="s">
        <v>540</v>
      </c>
      <c r="Q16" t="str">
        <f t="shared" si="2"/>
        <v>Weimar, Georg Peter</v>
      </c>
      <c r="R16" t="str">
        <f t="shared" si="3"/>
        <v>Choral-Melodieenbuch zum Gebrauch der vorzüglichsten protestantische Gesangbücher…</v>
      </c>
      <c r="S16" t="str">
        <f t="shared" si="4"/>
        <v>Erfurt</v>
      </c>
      <c r="T16">
        <f t="shared" si="5"/>
        <v>1803</v>
      </c>
    </row>
    <row r="17" spans="1:22" x14ac:dyDescent="0.25">
      <c r="A17" t="str">
        <f t="shared" si="0"/>
        <v>WE1803-015b</v>
      </c>
      <c r="D17" t="str">
        <f t="shared" si="1"/>
        <v>WE1803</v>
      </c>
      <c r="E17" s="9">
        <v>15</v>
      </c>
      <c r="F17" s="9" t="s">
        <v>358</v>
      </c>
      <c r="H17" t="str">
        <f>_xlfn.IFNA(VLOOKUP(G17,Tabelle10[[SID]:[Zahn]],3,FALSE),"")</f>
        <v/>
      </c>
      <c r="I17" s="9" t="s">
        <v>1353</v>
      </c>
      <c r="L17" s="9" t="s">
        <v>540</v>
      </c>
      <c r="Q17" t="str">
        <f t="shared" si="2"/>
        <v>Weimar, Georg Peter</v>
      </c>
      <c r="R17" t="str">
        <f t="shared" si="3"/>
        <v>Choral-Melodieenbuch zum Gebrauch der vorzüglichsten protestantische Gesangbücher…</v>
      </c>
      <c r="S17" t="str">
        <f t="shared" si="4"/>
        <v>Erfurt</v>
      </c>
      <c r="T17">
        <f t="shared" si="5"/>
        <v>1803</v>
      </c>
    </row>
    <row r="18" spans="1:22" x14ac:dyDescent="0.25">
      <c r="A18" t="str">
        <f t="shared" si="0"/>
        <v>WE1803-016</v>
      </c>
      <c r="D18" t="str">
        <f t="shared" si="1"/>
        <v>WE1803</v>
      </c>
      <c r="E18" s="9">
        <v>16</v>
      </c>
      <c r="H18" t="str">
        <f>_xlfn.IFNA(VLOOKUP(G18,Tabelle10[[SID]:[Zahn]],3,FALSE),"")</f>
        <v/>
      </c>
      <c r="I18" s="9" t="s">
        <v>1354</v>
      </c>
      <c r="L18" s="9" t="s">
        <v>540</v>
      </c>
      <c r="Q18" t="str">
        <f t="shared" si="2"/>
        <v>Weimar, Georg Peter</v>
      </c>
      <c r="R18" t="str">
        <f t="shared" si="3"/>
        <v>Choral-Melodieenbuch zum Gebrauch der vorzüglichsten protestantische Gesangbücher…</v>
      </c>
      <c r="S18" t="str">
        <f t="shared" si="4"/>
        <v>Erfurt</v>
      </c>
      <c r="T18">
        <f t="shared" si="5"/>
        <v>1803</v>
      </c>
    </row>
    <row r="19" spans="1:22" x14ac:dyDescent="0.25">
      <c r="A19" t="str">
        <f t="shared" si="0"/>
        <v>WE1803-017</v>
      </c>
      <c r="D19" t="str">
        <f t="shared" si="1"/>
        <v>WE1803</v>
      </c>
      <c r="E19" s="9">
        <v>17</v>
      </c>
      <c r="H19" t="str">
        <f>_xlfn.IFNA(VLOOKUP(G19,Tabelle10[[SID]:[Zahn]],3,FALSE),"")</f>
        <v/>
      </c>
      <c r="I19" s="9" t="s">
        <v>1355</v>
      </c>
      <c r="L19" s="9" t="s">
        <v>540</v>
      </c>
      <c r="Q19" t="str">
        <f t="shared" si="2"/>
        <v>Weimar, Georg Peter</v>
      </c>
      <c r="R19" t="str">
        <f t="shared" si="3"/>
        <v>Choral-Melodieenbuch zum Gebrauch der vorzüglichsten protestantische Gesangbücher…</v>
      </c>
      <c r="S19" t="str">
        <f t="shared" si="4"/>
        <v>Erfurt</v>
      </c>
      <c r="T19">
        <f t="shared" si="5"/>
        <v>1803</v>
      </c>
    </row>
    <row r="20" spans="1:22" x14ac:dyDescent="0.25">
      <c r="A20" t="str">
        <f t="shared" si="0"/>
        <v>WE1803-018</v>
      </c>
      <c r="D20" t="str">
        <f t="shared" si="1"/>
        <v>WE1803</v>
      </c>
      <c r="E20" s="9">
        <v>18</v>
      </c>
      <c r="H20" t="str">
        <f>_xlfn.IFNA(VLOOKUP(G20,Tabelle10[[SID]:[Zahn]],3,FALSE),"")</f>
        <v/>
      </c>
      <c r="I20" s="9" t="s">
        <v>1356</v>
      </c>
      <c r="L20" s="9" t="s">
        <v>540</v>
      </c>
      <c r="Q20" t="str">
        <f t="shared" si="2"/>
        <v>Weimar, Georg Peter</v>
      </c>
      <c r="R20" t="str">
        <f t="shared" si="3"/>
        <v>Choral-Melodieenbuch zum Gebrauch der vorzüglichsten protestantische Gesangbücher…</v>
      </c>
      <c r="S20" t="str">
        <f t="shared" si="4"/>
        <v>Erfurt</v>
      </c>
      <c r="T20">
        <f t="shared" si="5"/>
        <v>1803</v>
      </c>
    </row>
    <row r="21" spans="1:22" x14ac:dyDescent="0.25">
      <c r="A21" t="str">
        <f t="shared" si="0"/>
        <v>WE1803-019</v>
      </c>
      <c r="D21" t="str">
        <f t="shared" si="1"/>
        <v>WE1803</v>
      </c>
      <c r="E21" s="9">
        <v>19</v>
      </c>
      <c r="H21" t="str">
        <f>_xlfn.IFNA(VLOOKUP(G21,Tabelle10[[SID]:[Zahn]],3,FALSE),"")</f>
        <v/>
      </c>
      <c r="I21" s="9" t="s">
        <v>1357</v>
      </c>
      <c r="L21" s="9" t="s">
        <v>540</v>
      </c>
      <c r="Q21" t="str">
        <f t="shared" si="2"/>
        <v>Weimar, Georg Peter</v>
      </c>
      <c r="R21" t="str">
        <f t="shared" si="3"/>
        <v>Choral-Melodieenbuch zum Gebrauch der vorzüglichsten protestantische Gesangbücher…</v>
      </c>
      <c r="S21" t="str">
        <f t="shared" si="4"/>
        <v>Erfurt</v>
      </c>
      <c r="T21">
        <f t="shared" si="5"/>
        <v>1803</v>
      </c>
      <c r="V21" s="9" t="s">
        <v>1358</v>
      </c>
    </row>
    <row r="22" spans="1:22" x14ac:dyDescent="0.25">
      <c r="A22" t="str">
        <f t="shared" si="0"/>
        <v>WE1803-020</v>
      </c>
      <c r="D22" t="str">
        <f t="shared" si="1"/>
        <v>WE1803</v>
      </c>
      <c r="E22" s="9">
        <v>20</v>
      </c>
      <c r="H22" t="str">
        <f>_xlfn.IFNA(VLOOKUP(G22,Tabelle10[[SID]:[Zahn]],3,FALSE),"")</f>
        <v/>
      </c>
      <c r="I22" s="9" t="s">
        <v>1359</v>
      </c>
      <c r="L22" s="9" t="s">
        <v>540</v>
      </c>
      <c r="Q22" t="str">
        <f t="shared" si="2"/>
        <v>Weimar, Georg Peter</v>
      </c>
      <c r="R22" t="str">
        <f t="shared" si="3"/>
        <v>Choral-Melodieenbuch zum Gebrauch der vorzüglichsten protestantische Gesangbücher…</v>
      </c>
      <c r="S22" t="str">
        <f t="shared" si="4"/>
        <v>Erfurt</v>
      </c>
      <c r="T22">
        <f t="shared" si="5"/>
        <v>1803</v>
      </c>
      <c r="V22" s="9" t="s">
        <v>1360</v>
      </c>
    </row>
    <row r="23" spans="1:22" x14ac:dyDescent="0.25">
      <c r="A23" t="str">
        <f t="shared" si="0"/>
        <v>WE1803-021</v>
      </c>
      <c r="D23" t="str">
        <f t="shared" si="1"/>
        <v>WE1803</v>
      </c>
      <c r="E23" s="9">
        <v>21</v>
      </c>
      <c r="H23" t="str">
        <f>_xlfn.IFNA(VLOOKUP(G23,Tabelle10[[SID]:[Zahn]],3,FALSE),"")</f>
        <v/>
      </c>
      <c r="I23" s="9" t="s">
        <v>1361</v>
      </c>
      <c r="L23" s="9" t="s">
        <v>540</v>
      </c>
      <c r="Q23" t="str">
        <f t="shared" si="2"/>
        <v>Weimar, Georg Peter</v>
      </c>
      <c r="R23" t="str">
        <f t="shared" si="3"/>
        <v>Choral-Melodieenbuch zum Gebrauch der vorzüglichsten protestantische Gesangbücher…</v>
      </c>
      <c r="S23" t="str">
        <f t="shared" si="4"/>
        <v>Erfurt</v>
      </c>
      <c r="T23">
        <f t="shared" si="5"/>
        <v>1803</v>
      </c>
    </row>
    <row r="24" spans="1:22" x14ac:dyDescent="0.25">
      <c r="A24" t="str">
        <f t="shared" si="0"/>
        <v>WE1803-022</v>
      </c>
      <c r="D24" t="str">
        <f t="shared" si="1"/>
        <v>WE1803</v>
      </c>
      <c r="E24" s="9">
        <v>22</v>
      </c>
      <c r="H24" t="str">
        <f>_xlfn.IFNA(VLOOKUP(G24,Tabelle10[[SID]:[Zahn]],3,FALSE),"")</f>
        <v/>
      </c>
      <c r="I24" s="9" t="s">
        <v>1362</v>
      </c>
      <c r="L24" s="9" t="s">
        <v>540</v>
      </c>
      <c r="Q24" t="str">
        <f t="shared" si="2"/>
        <v>Weimar, Georg Peter</v>
      </c>
      <c r="R24" t="str">
        <f t="shared" si="3"/>
        <v>Choral-Melodieenbuch zum Gebrauch der vorzüglichsten protestantische Gesangbücher…</v>
      </c>
      <c r="S24" t="str">
        <f t="shared" si="4"/>
        <v>Erfurt</v>
      </c>
      <c r="T24">
        <f t="shared" si="5"/>
        <v>1803</v>
      </c>
    </row>
    <row r="25" spans="1:22" x14ac:dyDescent="0.25">
      <c r="A25" t="str">
        <f t="shared" si="0"/>
        <v>WE1803-023</v>
      </c>
      <c r="D25" t="str">
        <f t="shared" si="1"/>
        <v>WE1803</v>
      </c>
      <c r="E25" s="9">
        <v>23</v>
      </c>
      <c r="H25" t="str">
        <f>_xlfn.IFNA(VLOOKUP(G25,Tabelle10[[SID]:[Zahn]],3,FALSE),"")</f>
        <v/>
      </c>
      <c r="I25" s="9" t="s">
        <v>1363</v>
      </c>
      <c r="L25" s="9" t="s">
        <v>540</v>
      </c>
      <c r="Q25" t="str">
        <f t="shared" si="2"/>
        <v>Weimar, Georg Peter</v>
      </c>
      <c r="R25" t="str">
        <f t="shared" si="3"/>
        <v>Choral-Melodieenbuch zum Gebrauch der vorzüglichsten protestantische Gesangbücher…</v>
      </c>
      <c r="S25" t="str">
        <f t="shared" si="4"/>
        <v>Erfurt</v>
      </c>
      <c r="T25">
        <f t="shared" si="5"/>
        <v>1803</v>
      </c>
      <c r="V25" s="9" t="s">
        <v>1364</v>
      </c>
    </row>
    <row r="26" spans="1:22" x14ac:dyDescent="0.25">
      <c r="A26" t="str">
        <f t="shared" si="0"/>
        <v>WE1803-024</v>
      </c>
      <c r="D26" t="str">
        <f t="shared" si="1"/>
        <v>WE1803</v>
      </c>
      <c r="E26" s="9">
        <v>24</v>
      </c>
      <c r="H26" t="str">
        <f>_xlfn.IFNA(VLOOKUP(G26,Tabelle10[[SID]:[Zahn]],3,FALSE),"")</f>
        <v/>
      </c>
      <c r="I26" s="9" t="s">
        <v>1365</v>
      </c>
      <c r="L26" s="9" t="s">
        <v>540</v>
      </c>
      <c r="Q26" t="str">
        <f t="shared" si="2"/>
        <v>Weimar, Georg Peter</v>
      </c>
      <c r="R26" t="str">
        <f t="shared" si="3"/>
        <v>Choral-Melodieenbuch zum Gebrauch der vorzüglichsten protestantische Gesangbücher…</v>
      </c>
      <c r="S26" t="str">
        <f t="shared" si="4"/>
        <v>Erfurt</v>
      </c>
      <c r="T26">
        <f t="shared" si="5"/>
        <v>1803</v>
      </c>
      <c r="V26" s="9" t="s">
        <v>1366</v>
      </c>
    </row>
    <row r="27" spans="1:22" x14ac:dyDescent="0.25">
      <c r="A27" t="str">
        <f t="shared" si="0"/>
        <v>WE1803-025a</v>
      </c>
      <c r="D27" t="str">
        <f t="shared" si="1"/>
        <v>WE1803</v>
      </c>
      <c r="E27" s="9">
        <v>25</v>
      </c>
      <c r="F27" s="9" t="s">
        <v>3</v>
      </c>
      <c r="H27" t="str">
        <f>_xlfn.IFNA(VLOOKUP(G27,Tabelle10[[SID]:[Zahn]],3,FALSE),"")</f>
        <v/>
      </c>
      <c r="I27" s="9" t="s">
        <v>1367</v>
      </c>
      <c r="L27" s="9" t="s">
        <v>540</v>
      </c>
      <c r="Q27" t="str">
        <f t="shared" si="2"/>
        <v>Weimar, Georg Peter</v>
      </c>
      <c r="R27" t="str">
        <f t="shared" si="3"/>
        <v>Choral-Melodieenbuch zum Gebrauch der vorzüglichsten protestantische Gesangbücher…</v>
      </c>
      <c r="S27" t="str">
        <f t="shared" si="4"/>
        <v>Erfurt</v>
      </c>
      <c r="T27">
        <f t="shared" si="5"/>
        <v>1803</v>
      </c>
      <c r="V27" s="9" t="s">
        <v>1368</v>
      </c>
    </row>
    <row r="28" spans="1:22" x14ac:dyDescent="0.25">
      <c r="A28" t="str">
        <f t="shared" si="0"/>
        <v>WE1803-025b</v>
      </c>
      <c r="D28" t="str">
        <f t="shared" si="1"/>
        <v>WE1803</v>
      </c>
      <c r="E28" s="9">
        <v>25</v>
      </c>
      <c r="F28" s="9" t="s">
        <v>358</v>
      </c>
      <c r="H28" t="str">
        <f>_xlfn.IFNA(VLOOKUP(G28,Tabelle10[[SID]:[Zahn]],3,FALSE),"")</f>
        <v/>
      </c>
      <c r="I28" s="9" t="s">
        <v>1367</v>
      </c>
      <c r="L28" s="9" t="s">
        <v>540</v>
      </c>
      <c r="Q28" t="str">
        <f t="shared" si="2"/>
        <v>Weimar, Georg Peter</v>
      </c>
      <c r="R28" t="str">
        <f t="shared" si="3"/>
        <v>Choral-Melodieenbuch zum Gebrauch der vorzüglichsten protestantische Gesangbücher…</v>
      </c>
      <c r="S28" t="str">
        <f t="shared" si="4"/>
        <v>Erfurt</v>
      </c>
      <c r="T28">
        <f t="shared" si="5"/>
        <v>1803</v>
      </c>
    </row>
    <row r="29" spans="1:22" x14ac:dyDescent="0.25">
      <c r="A29" t="str">
        <f t="shared" si="0"/>
        <v>WE1803-026</v>
      </c>
      <c r="D29" t="str">
        <f t="shared" si="1"/>
        <v>WE1803</v>
      </c>
      <c r="E29" s="9">
        <v>26</v>
      </c>
      <c r="H29" t="str">
        <f>_xlfn.IFNA(VLOOKUP(G29,Tabelle10[[SID]:[Zahn]],3,FALSE),"")</f>
        <v/>
      </c>
      <c r="I29" s="9" t="s">
        <v>373</v>
      </c>
      <c r="L29" s="9" t="s">
        <v>540</v>
      </c>
      <c r="Q29" t="str">
        <f t="shared" si="2"/>
        <v>Weimar, Georg Peter</v>
      </c>
      <c r="R29" t="str">
        <f t="shared" si="3"/>
        <v>Choral-Melodieenbuch zum Gebrauch der vorzüglichsten protestantische Gesangbücher…</v>
      </c>
      <c r="S29" t="str">
        <f t="shared" si="4"/>
        <v>Erfurt</v>
      </c>
      <c r="T29">
        <f t="shared" si="5"/>
        <v>1803</v>
      </c>
    </row>
    <row r="30" spans="1:22" x14ac:dyDescent="0.25">
      <c r="A30" t="str">
        <f t="shared" si="0"/>
        <v>WE1803-027</v>
      </c>
      <c r="D30" t="str">
        <f t="shared" si="1"/>
        <v>WE1803</v>
      </c>
      <c r="E30" s="9">
        <v>27</v>
      </c>
      <c r="H30" t="str">
        <f>_xlfn.IFNA(VLOOKUP(G30,Tabelle10[[SID]:[Zahn]],3,FALSE),"")</f>
        <v/>
      </c>
      <c r="I30" s="9" t="s">
        <v>1369</v>
      </c>
      <c r="L30" s="9" t="s">
        <v>540</v>
      </c>
      <c r="Q30" t="str">
        <f t="shared" si="2"/>
        <v>Weimar, Georg Peter</v>
      </c>
      <c r="R30" t="str">
        <f t="shared" si="3"/>
        <v>Choral-Melodieenbuch zum Gebrauch der vorzüglichsten protestantische Gesangbücher…</v>
      </c>
      <c r="S30" t="str">
        <f t="shared" si="4"/>
        <v>Erfurt</v>
      </c>
      <c r="T30">
        <f t="shared" si="5"/>
        <v>1803</v>
      </c>
    </row>
    <row r="31" spans="1:22" x14ac:dyDescent="0.25">
      <c r="A31" t="str">
        <f t="shared" si="0"/>
        <v>WE1803-028</v>
      </c>
      <c r="D31" t="str">
        <f t="shared" si="1"/>
        <v>WE1803</v>
      </c>
      <c r="E31" s="9">
        <v>28</v>
      </c>
      <c r="H31" t="str">
        <f>_xlfn.IFNA(VLOOKUP(G31,Tabelle10[[SID]:[Zahn]],3,FALSE),"")</f>
        <v/>
      </c>
      <c r="I31" s="9" t="s">
        <v>1370</v>
      </c>
      <c r="L31" s="9" t="s">
        <v>540</v>
      </c>
      <c r="Q31" t="str">
        <f t="shared" si="2"/>
        <v>Weimar, Georg Peter</v>
      </c>
      <c r="R31" t="str">
        <f t="shared" si="3"/>
        <v>Choral-Melodieenbuch zum Gebrauch der vorzüglichsten protestantische Gesangbücher…</v>
      </c>
      <c r="S31" t="str">
        <f t="shared" si="4"/>
        <v>Erfurt</v>
      </c>
      <c r="T31">
        <f t="shared" si="5"/>
        <v>1803</v>
      </c>
    </row>
    <row r="32" spans="1:22" x14ac:dyDescent="0.25">
      <c r="A32" t="str">
        <f t="shared" si="0"/>
        <v>WE1803-029</v>
      </c>
      <c r="D32" t="str">
        <f t="shared" si="1"/>
        <v>WE1803</v>
      </c>
      <c r="E32" s="9">
        <v>29</v>
      </c>
      <c r="H32" t="str">
        <f>_xlfn.IFNA(VLOOKUP(G32,Tabelle10[[SID]:[Zahn]],3,FALSE),"")</f>
        <v/>
      </c>
      <c r="I32" s="9" t="s">
        <v>52</v>
      </c>
      <c r="L32" s="9" t="s">
        <v>540</v>
      </c>
      <c r="Q32" t="str">
        <f t="shared" si="2"/>
        <v>Weimar, Georg Peter</v>
      </c>
      <c r="R32" t="str">
        <f t="shared" si="3"/>
        <v>Choral-Melodieenbuch zum Gebrauch der vorzüglichsten protestantische Gesangbücher…</v>
      </c>
      <c r="S32" t="str">
        <f t="shared" si="4"/>
        <v>Erfurt</v>
      </c>
      <c r="T32">
        <f t="shared" si="5"/>
        <v>1803</v>
      </c>
    </row>
    <row r="33" spans="1:23" x14ac:dyDescent="0.25">
      <c r="A33" t="str">
        <f t="shared" si="0"/>
        <v>WE1803-030</v>
      </c>
      <c r="D33" t="str">
        <f t="shared" si="1"/>
        <v>WE1803</v>
      </c>
      <c r="E33" s="9">
        <v>30</v>
      </c>
      <c r="H33" t="str">
        <f>_xlfn.IFNA(VLOOKUP(G33,Tabelle10[[SID]:[Zahn]],3,FALSE),"")</f>
        <v/>
      </c>
      <c r="I33" s="9" t="s">
        <v>1371</v>
      </c>
      <c r="L33" s="9" t="s">
        <v>540</v>
      </c>
      <c r="Q33" t="str">
        <f t="shared" si="2"/>
        <v>Weimar, Georg Peter</v>
      </c>
      <c r="R33" t="str">
        <f t="shared" si="3"/>
        <v>Choral-Melodieenbuch zum Gebrauch der vorzüglichsten protestantische Gesangbücher…</v>
      </c>
      <c r="S33" t="str">
        <f t="shared" si="4"/>
        <v>Erfurt</v>
      </c>
      <c r="T33">
        <f t="shared" si="5"/>
        <v>1803</v>
      </c>
    </row>
    <row r="34" spans="1:23" x14ac:dyDescent="0.25">
      <c r="A34" t="str">
        <f t="shared" si="0"/>
        <v>WE1803-031</v>
      </c>
      <c r="D34" t="str">
        <f t="shared" si="1"/>
        <v>WE1803</v>
      </c>
      <c r="E34" s="9">
        <v>31</v>
      </c>
      <c r="H34" t="str">
        <f>_xlfn.IFNA(VLOOKUP(G34,Tabelle10[[SID]:[Zahn]],3,FALSE),"")</f>
        <v/>
      </c>
      <c r="I34" s="9" t="s">
        <v>1372</v>
      </c>
      <c r="L34" s="9" t="s">
        <v>540</v>
      </c>
      <c r="Q34" t="str">
        <f t="shared" si="2"/>
        <v>Weimar, Georg Peter</v>
      </c>
      <c r="R34" t="str">
        <f t="shared" si="3"/>
        <v>Choral-Melodieenbuch zum Gebrauch der vorzüglichsten protestantische Gesangbücher…</v>
      </c>
      <c r="S34" t="str">
        <f t="shared" si="4"/>
        <v>Erfurt</v>
      </c>
      <c r="T34">
        <f t="shared" si="5"/>
        <v>1803</v>
      </c>
      <c r="V34" s="9" t="s">
        <v>1373</v>
      </c>
      <c r="W34" s="9" t="s">
        <v>1374</v>
      </c>
    </row>
    <row r="35" spans="1:23" x14ac:dyDescent="0.25">
      <c r="A35" t="str">
        <f t="shared" si="0"/>
        <v>WE1803-032</v>
      </c>
      <c r="D35" t="str">
        <f t="shared" si="1"/>
        <v>WE1803</v>
      </c>
      <c r="E35" s="9">
        <v>32</v>
      </c>
      <c r="H35" t="str">
        <f>_xlfn.IFNA(VLOOKUP(G35,Tabelle10[[SID]:[Zahn]],3,FALSE),"")</f>
        <v/>
      </c>
      <c r="I35" s="9" t="s">
        <v>1375</v>
      </c>
      <c r="L35" s="9" t="s">
        <v>540</v>
      </c>
      <c r="Q35" t="str">
        <f t="shared" si="2"/>
        <v>Weimar, Georg Peter</v>
      </c>
      <c r="R35" t="str">
        <f t="shared" si="3"/>
        <v>Choral-Melodieenbuch zum Gebrauch der vorzüglichsten protestantische Gesangbücher…</v>
      </c>
      <c r="S35" t="str">
        <f t="shared" si="4"/>
        <v>Erfurt</v>
      </c>
      <c r="T35">
        <f t="shared" si="5"/>
        <v>1803</v>
      </c>
      <c r="V35" s="9" t="s">
        <v>1376</v>
      </c>
      <c r="W35" s="9" t="s">
        <v>628</v>
      </c>
    </row>
    <row r="36" spans="1:23" x14ac:dyDescent="0.25">
      <c r="A36" t="str">
        <f t="shared" si="0"/>
        <v>WE1803-033a</v>
      </c>
      <c r="D36" t="str">
        <f t="shared" si="1"/>
        <v>WE1803</v>
      </c>
      <c r="E36" s="9">
        <v>33</v>
      </c>
      <c r="F36" s="9" t="s">
        <v>3</v>
      </c>
      <c r="H36" t="str">
        <f>_xlfn.IFNA(VLOOKUP(G36,Tabelle10[[SID]:[Zahn]],3,FALSE),"")</f>
        <v/>
      </c>
      <c r="I36" s="9" t="s">
        <v>1377</v>
      </c>
      <c r="L36" s="9" t="s">
        <v>540</v>
      </c>
      <c r="Q36" t="str">
        <f t="shared" si="2"/>
        <v>Weimar, Georg Peter</v>
      </c>
      <c r="R36" t="str">
        <f t="shared" si="3"/>
        <v>Choral-Melodieenbuch zum Gebrauch der vorzüglichsten protestantische Gesangbücher…</v>
      </c>
      <c r="S36" t="str">
        <f t="shared" si="4"/>
        <v>Erfurt</v>
      </c>
      <c r="T36">
        <f t="shared" si="5"/>
        <v>1803</v>
      </c>
    </row>
    <row r="37" spans="1:23" x14ac:dyDescent="0.25">
      <c r="A37" t="str">
        <f t="shared" si="0"/>
        <v>WE1803-033b</v>
      </c>
      <c r="D37" t="str">
        <f t="shared" si="1"/>
        <v>WE1803</v>
      </c>
      <c r="E37" s="9">
        <v>33</v>
      </c>
      <c r="F37" s="9" t="s">
        <v>358</v>
      </c>
      <c r="H37" t="str">
        <f>_xlfn.IFNA(VLOOKUP(G37,Tabelle10[[SID]:[Zahn]],3,FALSE),"")</f>
        <v/>
      </c>
      <c r="I37" s="9" t="s">
        <v>1378</v>
      </c>
      <c r="L37" s="9" t="s">
        <v>540</v>
      </c>
      <c r="Q37" t="str">
        <f t="shared" si="2"/>
        <v>Weimar, Georg Peter</v>
      </c>
      <c r="R37" t="str">
        <f t="shared" si="3"/>
        <v>Choral-Melodieenbuch zum Gebrauch der vorzüglichsten protestantische Gesangbücher…</v>
      </c>
      <c r="S37" t="str">
        <f t="shared" si="4"/>
        <v>Erfurt</v>
      </c>
      <c r="T37">
        <f t="shared" si="5"/>
        <v>1803</v>
      </c>
      <c r="V37" s="9" t="s">
        <v>1379</v>
      </c>
    </row>
    <row r="38" spans="1:23" x14ac:dyDescent="0.25">
      <c r="A38" t="str">
        <f t="shared" si="0"/>
        <v>WE1803-034</v>
      </c>
      <c r="D38" t="str">
        <f t="shared" si="1"/>
        <v>WE1803</v>
      </c>
      <c r="E38" s="9">
        <v>34</v>
      </c>
      <c r="H38" t="str">
        <f>_xlfn.IFNA(VLOOKUP(G38,Tabelle10[[SID]:[Zahn]],3,FALSE),"")</f>
        <v/>
      </c>
      <c r="I38" s="9" t="s">
        <v>1380</v>
      </c>
      <c r="L38" s="9" t="s">
        <v>540</v>
      </c>
      <c r="Q38" t="str">
        <f t="shared" si="2"/>
        <v>Weimar, Georg Peter</v>
      </c>
      <c r="R38" t="str">
        <f t="shared" si="3"/>
        <v>Choral-Melodieenbuch zum Gebrauch der vorzüglichsten protestantische Gesangbücher…</v>
      </c>
      <c r="S38" t="str">
        <f t="shared" si="4"/>
        <v>Erfurt</v>
      </c>
      <c r="T38">
        <f t="shared" si="5"/>
        <v>1803</v>
      </c>
      <c r="V38" s="9" t="s">
        <v>1381</v>
      </c>
    </row>
    <row r="39" spans="1:23" x14ac:dyDescent="0.25">
      <c r="A39" t="str">
        <f t="shared" si="0"/>
        <v>WE1803-035</v>
      </c>
      <c r="D39" t="str">
        <f t="shared" si="1"/>
        <v>WE1803</v>
      </c>
      <c r="E39" s="9">
        <v>35</v>
      </c>
      <c r="H39" t="str">
        <f>_xlfn.IFNA(VLOOKUP(G39,Tabelle10[[SID]:[Zahn]],3,FALSE),"")</f>
        <v/>
      </c>
      <c r="I39" s="9" t="s">
        <v>1382</v>
      </c>
      <c r="L39" s="9" t="s">
        <v>540</v>
      </c>
      <c r="Q39" t="str">
        <f t="shared" si="2"/>
        <v>Weimar, Georg Peter</v>
      </c>
      <c r="R39" t="str">
        <f t="shared" si="3"/>
        <v>Choral-Melodieenbuch zum Gebrauch der vorzüglichsten protestantische Gesangbücher…</v>
      </c>
      <c r="S39" t="str">
        <f t="shared" si="4"/>
        <v>Erfurt</v>
      </c>
      <c r="T39">
        <f t="shared" si="5"/>
        <v>1803</v>
      </c>
    </row>
    <row r="40" spans="1:23" x14ac:dyDescent="0.25">
      <c r="A40" t="str">
        <f t="shared" si="0"/>
        <v>WE1803-036</v>
      </c>
      <c r="D40" t="str">
        <f t="shared" si="1"/>
        <v>WE1803</v>
      </c>
      <c r="E40" s="9">
        <v>36</v>
      </c>
      <c r="H40" t="str">
        <f>_xlfn.IFNA(VLOOKUP(G40,Tabelle10[[SID]:[Zahn]],3,FALSE),"")</f>
        <v/>
      </c>
      <c r="I40" s="9" t="s">
        <v>1383</v>
      </c>
      <c r="L40" s="9" t="s">
        <v>540</v>
      </c>
      <c r="Q40" t="str">
        <f t="shared" si="2"/>
        <v>Weimar, Georg Peter</v>
      </c>
      <c r="R40" t="str">
        <f t="shared" si="3"/>
        <v>Choral-Melodieenbuch zum Gebrauch der vorzüglichsten protestantische Gesangbücher…</v>
      </c>
      <c r="S40" t="str">
        <f t="shared" si="4"/>
        <v>Erfurt</v>
      </c>
      <c r="T40">
        <f t="shared" si="5"/>
        <v>1803</v>
      </c>
    </row>
    <row r="41" spans="1:23" x14ac:dyDescent="0.25">
      <c r="A41" t="str">
        <f t="shared" si="0"/>
        <v>WE1803-037</v>
      </c>
      <c r="D41" t="str">
        <f t="shared" si="1"/>
        <v>WE1803</v>
      </c>
      <c r="E41" s="9">
        <v>37</v>
      </c>
      <c r="H41" t="str">
        <f>_xlfn.IFNA(VLOOKUP(G41,Tabelle10[[SID]:[Zahn]],3,FALSE),"")</f>
        <v/>
      </c>
      <c r="I41" s="9" t="s">
        <v>1384</v>
      </c>
      <c r="L41" s="9" t="s">
        <v>540</v>
      </c>
      <c r="Q41" t="str">
        <f t="shared" si="2"/>
        <v>Weimar, Georg Peter</v>
      </c>
      <c r="R41" t="str">
        <f t="shared" si="3"/>
        <v>Choral-Melodieenbuch zum Gebrauch der vorzüglichsten protestantische Gesangbücher…</v>
      </c>
      <c r="S41" t="str">
        <f t="shared" si="4"/>
        <v>Erfurt</v>
      </c>
      <c r="T41">
        <f t="shared" si="5"/>
        <v>1803</v>
      </c>
    </row>
    <row r="42" spans="1:23" x14ac:dyDescent="0.25">
      <c r="A42" t="str">
        <f t="shared" si="0"/>
        <v>WE1803-038</v>
      </c>
      <c r="D42" t="str">
        <f t="shared" si="1"/>
        <v>WE1803</v>
      </c>
      <c r="E42" s="9">
        <v>38</v>
      </c>
      <c r="H42" t="str">
        <f>_xlfn.IFNA(VLOOKUP(G42,Tabelle10[[SID]:[Zahn]],3,FALSE),"")</f>
        <v/>
      </c>
      <c r="I42" s="9" t="s">
        <v>63</v>
      </c>
      <c r="L42" s="9" t="s">
        <v>540</v>
      </c>
      <c r="Q42" t="str">
        <f t="shared" si="2"/>
        <v>Weimar, Georg Peter</v>
      </c>
      <c r="R42" t="str">
        <f t="shared" si="3"/>
        <v>Choral-Melodieenbuch zum Gebrauch der vorzüglichsten protestantische Gesangbücher…</v>
      </c>
      <c r="S42" t="str">
        <f t="shared" si="4"/>
        <v>Erfurt</v>
      </c>
      <c r="T42">
        <f t="shared" si="5"/>
        <v>1803</v>
      </c>
      <c r="V42" s="9" t="s">
        <v>1385</v>
      </c>
      <c r="W42" s="9" t="s">
        <v>1386</v>
      </c>
    </row>
    <row r="43" spans="1:23" x14ac:dyDescent="0.25">
      <c r="A43" t="str">
        <f t="shared" si="0"/>
        <v>WE1803-039</v>
      </c>
      <c r="D43" t="str">
        <f t="shared" si="1"/>
        <v>WE1803</v>
      </c>
      <c r="E43" s="9">
        <v>39</v>
      </c>
      <c r="H43" t="str">
        <f>_xlfn.IFNA(VLOOKUP(G43,Tabelle10[[SID]:[Zahn]],3,FALSE),"")</f>
        <v/>
      </c>
      <c r="I43" s="9" t="s">
        <v>1387</v>
      </c>
      <c r="L43" s="9" t="s">
        <v>540</v>
      </c>
      <c r="Q43" t="str">
        <f t="shared" si="2"/>
        <v>Weimar, Georg Peter</v>
      </c>
      <c r="R43" t="str">
        <f t="shared" si="3"/>
        <v>Choral-Melodieenbuch zum Gebrauch der vorzüglichsten protestantische Gesangbücher…</v>
      </c>
      <c r="S43" t="str">
        <f t="shared" si="4"/>
        <v>Erfurt</v>
      </c>
      <c r="T43">
        <f t="shared" si="5"/>
        <v>1803</v>
      </c>
    </row>
    <row r="44" spans="1:23" x14ac:dyDescent="0.25">
      <c r="A44" t="str">
        <f t="shared" si="0"/>
        <v>WE1803-040</v>
      </c>
      <c r="D44" t="str">
        <f t="shared" si="1"/>
        <v>WE1803</v>
      </c>
      <c r="E44" s="9">
        <v>40</v>
      </c>
      <c r="H44" t="str">
        <f>_xlfn.IFNA(VLOOKUP(G44,Tabelle10[[SID]:[Zahn]],3,FALSE),"")</f>
        <v/>
      </c>
      <c r="I44" s="9" t="s">
        <v>1388</v>
      </c>
      <c r="L44" s="9" t="s">
        <v>540</v>
      </c>
      <c r="Q44" t="str">
        <f t="shared" si="2"/>
        <v>Weimar, Georg Peter</v>
      </c>
      <c r="R44" t="str">
        <f t="shared" si="3"/>
        <v>Choral-Melodieenbuch zum Gebrauch der vorzüglichsten protestantische Gesangbücher…</v>
      </c>
      <c r="S44" t="str">
        <f t="shared" si="4"/>
        <v>Erfurt</v>
      </c>
      <c r="T44">
        <f t="shared" si="5"/>
        <v>1803</v>
      </c>
    </row>
    <row r="45" spans="1:23" x14ac:dyDescent="0.25">
      <c r="A45" t="str">
        <f t="shared" si="0"/>
        <v>WE1803-041</v>
      </c>
      <c r="D45" t="str">
        <f t="shared" si="1"/>
        <v>WE1803</v>
      </c>
      <c r="E45" s="9">
        <v>41</v>
      </c>
      <c r="H45" t="str">
        <f>_xlfn.IFNA(VLOOKUP(G45,Tabelle10[[SID]:[Zahn]],3,FALSE),"")</f>
        <v/>
      </c>
      <c r="I45" s="9" t="s">
        <v>544</v>
      </c>
      <c r="L45" s="9" t="s">
        <v>540</v>
      </c>
      <c r="Q45" t="str">
        <f t="shared" si="2"/>
        <v>Weimar, Georg Peter</v>
      </c>
      <c r="R45" t="str">
        <f t="shared" si="3"/>
        <v>Choral-Melodieenbuch zum Gebrauch der vorzüglichsten protestantische Gesangbücher…</v>
      </c>
      <c r="S45" t="str">
        <f t="shared" si="4"/>
        <v>Erfurt</v>
      </c>
      <c r="T45">
        <f t="shared" si="5"/>
        <v>1803</v>
      </c>
    </row>
    <row r="46" spans="1:23" x14ac:dyDescent="0.25">
      <c r="A46" t="str">
        <f t="shared" si="0"/>
        <v>WE1803-042</v>
      </c>
      <c r="D46" t="str">
        <f t="shared" si="1"/>
        <v>WE1803</v>
      </c>
      <c r="E46" s="9">
        <v>42</v>
      </c>
      <c r="H46" t="str">
        <f>_xlfn.IFNA(VLOOKUP(G46,Tabelle10[[SID]:[Zahn]],3,FALSE),"")</f>
        <v/>
      </c>
      <c r="I46" s="9" t="s">
        <v>1389</v>
      </c>
      <c r="L46" s="9" t="s">
        <v>540</v>
      </c>
      <c r="Q46" t="str">
        <f t="shared" si="2"/>
        <v>Weimar, Georg Peter</v>
      </c>
      <c r="R46" t="str">
        <f t="shared" si="3"/>
        <v>Choral-Melodieenbuch zum Gebrauch der vorzüglichsten protestantische Gesangbücher…</v>
      </c>
      <c r="S46" t="str">
        <f t="shared" si="4"/>
        <v>Erfurt</v>
      </c>
      <c r="T46">
        <f t="shared" si="5"/>
        <v>1803</v>
      </c>
    </row>
    <row r="47" spans="1:23" x14ac:dyDescent="0.25">
      <c r="A47" t="str">
        <f t="shared" si="0"/>
        <v>WE1803-043a</v>
      </c>
      <c r="D47" t="str">
        <f t="shared" si="1"/>
        <v>WE1803</v>
      </c>
      <c r="E47" s="9">
        <v>43</v>
      </c>
      <c r="F47" s="9" t="s">
        <v>3</v>
      </c>
      <c r="H47" t="str">
        <f>_xlfn.IFNA(VLOOKUP(G47,Tabelle10[[SID]:[Zahn]],3,FALSE),"")</f>
        <v/>
      </c>
      <c r="I47" s="9" t="s">
        <v>1390</v>
      </c>
      <c r="L47" s="9" t="s">
        <v>540</v>
      </c>
      <c r="Q47" t="str">
        <f t="shared" si="2"/>
        <v>Weimar, Georg Peter</v>
      </c>
      <c r="R47" t="str">
        <f t="shared" si="3"/>
        <v>Choral-Melodieenbuch zum Gebrauch der vorzüglichsten protestantische Gesangbücher…</v>
      </c>
      <c r="S47" t="str">
        <f t="shared" si="4"/>
        <v>Erfurt</v>
      </c>
      <c r="T47">
        <f t="shared" si="5"/>
        <v>1803</v>
      </c>
    </row>
    <row r="48" spans="1:23" x14ac:dyDescent="0.25">
      <c r="A48" t="str">
        <f t="shared" si="0"/>
        <v>WE1803-043b</v>
      </c>
      <c r="D48" t="str">
        <f t="shared" si="1"/>
        <v>WE1803</v>
      </c>
      <c r="E48" s="9">
        <v>43</v>
      </c>
      <c r="F48" s="9" t="s">
        <v>358</v>
      </c>
      <c r="H48" t="str">
        <f>_xlfn.IFNA(VLOOKUP(G48,Tabelle10[[SID]:[Zahn]],3,FALSE),"")</f>
        <v/>
      </c>
      <c r="I48" s="9" t="s">
        <v>1391</v>
      </c>
      <c r="L48" s="9" t="s">
        <v>540</v>
      </c>
      <c r="Q48" t="str">
        <f t="shared" si="2"/>
        <v>Weimar, Georg Peter</v>
      </c>
      <c r="R48" t="str">
        <f t="shared" si="3"/>
        <v>Choral-Melodieenbuch zum Gebrauch der vorzüglichsten protestantische Gesangbücher…</v>
      </c>
      <c r="S48" t="str">
        <f t="shared" si="4"/>
        <v>Erfurt</v>
      </c>
      <c r="T48">
        <f t="shared" si="5"/>
        <v>1803</v>
      </c>
    </row>
    <row r="49" spans="1:23" x14ac:dyDescent="0.25">
      <c r="A49" t="str">
        <f t="shared" si="0"/>
        <v>WE1803-044</v>
      </c>
      <c r="D49" t="str">
        <f t="shared" si="1"/>
        <v>WE1803</v>
      </c>
      <c r="E49" s="9">
        <v>44</v>
      </c>
      <c r="H49" t="str">
        <f>_xlfn.IFNA(VLOOKUP(G49,Tabelle10[[SID]:[Zahn]],3,FALSE),"")</f>
        <v/>
      </c>
      <c r="I49" s="9" t="s">
        <v>632</v>
      </c>
      <c r="L49" s="9" t="s">
        <v>540</v>
      </c>
      <c r="Q49" t="str">
        <f t="shared" si="2"/>
        <v>Weimar, Georg Peter</v>
      </c>
      <c r="R49" t="str">
        <f t="shared" si="3"/>
        <v>Choral-Melodieenbuch zum Gebrauch der vorzüglichsten protestantische Gesangbücher…</v>
      </c>
      <c r="S49" t="str">
        <f t="shared" si="4"/>
        <v>Erfurt</v>
      </c>
      <c r="T49">
        <f t="shared" si="5"/>
        <v>1803</v>
      </c>
      <c r="V49" s="9" t="s">
        <v>1392</v>
      </c>
      <c r="W49" s="9" t="s">
        <v>1393</v>
      </c>
    </row>
    <row r="50" spans="1:23" x14ac:dyDescent="0.25">
      <c r="A50" t="str">
        <f t="shared" si="0"/>
        <v>WE1803-045</v>
      </c>
      <c r="D50" t="str">
        <f t="shared" si="1"/>
        <v>WE1803</v>
      </c>
      <c r="E50" s="9">
        <v>45</v>
      </c>
      <c r="H50" t="str">
        <f>_xlfn.IFNA(VLOOKUP(G50,Tabelle10[[SID]:[Zahn]],3,FALSE),"")</f>
        <v/>
      </c>
      <c r="I50" s="9" t="s">
        <v>1394</v>
      </c>
      <c r="L50" s="9" t="s">
        <v>540</v>
      </c>
      <c r="Q50" t="str">
        <f t="shared" si="2"/>
        <v>Weimar, Georg Peter</v>
      </c>
      <c r="R50" t="str">
        <f t="shared" si="3"/>
        <v>Choral-Melodieenbuch zum Gebrauch der vorzüglichsten protestantische Gesangbücher…</v>
      </c>
      <c r="S50" t="str">
        <f t="shared" si="4"/>
        <v>Erfurt</v>
      </c>
      <c r="T50">
        <f t="shared" si="5"/>
        <v>1803</v>
      </c>
    </row>
    <row r="51" spans="1:23" x14ac:dyDescent="0.25">
      <c r="A51" t="str">
        <f t="shared" si="0"/>
        <v>WE1803-046</v>
      </c>
      <c r="D51" t="str">
        <f t="shared" si="1"/>
        <v>WE1803</v>
      </c>
      <c r="E51" s="9">
        <v>46</v>
      </c>
      <c r="H51" t="str">
        <f>_xlfn.IFNA(VLOOKUP(G51,Tabelle10[[SID]:[Zahn]],3,FALSE),"")</f>
        <v/>
      </c>
      <c r="I51" s="9" t="s">
        <v>1395</v>
      </c>
      <c r="L51" s="9" t="s">
        <v>540</v>
      </c>
      <c r="Q51" t="str">
        <f t="shared" si="2"/>
        <v>Weimar, Georg Peter</v>
      </c>
      <c r="R51" t="str">
        <f t="shared" si="3"/>
        <v>Choral-Melodieenbuch zum Gebrauch der vorzüglichsten protestantische Gesangbücher…</v>
      </c>
      <c r="S51" t="str">
        <f t="shared" si="4"/>
        <v>Erfurt</v>
      </c>
      <c r="T51">
        <f t="shared" si="5"/>
        <v>1803</v>
      </c>
    </row>
    <row r="52" spans="1:23" x14ac:dyDescent="0.25">
      <c r="A52" t="str">
        <f t="shared" si="0"/>
        <v>WE1803-047a</v>
      </c>
      <c r="D52" t="str">
        <f t="shared" si="1"/>
        <v>WE1803</v>
      </c>
      <c r="E52" s="9">
        <v>47</v>
      </c>
      <c r="F52" s="9" t="s">
        <v>3</v>
      </c>
      <c r="H52" t="str">
        <f>_xlfn.IFNA(VLOOKUP(G52,Tabelle10[[SID]:[Zahn]],3,FALSE),"")</f>
        <v/>
      </c>
      <c r="I52" s="9" t="s">
        <v>1396</v>
      </c>
      <c r="L52" s="9" t="s">
        <v>540</v>
      </c>
      <c r="Q52" t="str">
        <f t="shared" si="2"/>
        <v>Weimar, Georg Peter</v>
      </c>
      <c r="R52" t="str">
        <f t="shared" si="3"/>
        <v>Choral-Melodieenbuch zum Gebrauch der vorzüglichsten protestantische Gesangbücher…</v>
      </c>
      <c r="S52" t="str">
        <f t="shared" si="4"/>
        <v>Erfurt</v>
      </c>
      <c r="T52">
        <f t="shared" si="5"/>
        <v>1803</v>
      </c>
    </row>
    <row r="53" spans="1:23" x14ac:dyDescent="0.25">
      <c r="A53" t="str">
        <f t="shared" si="0"/>
        <v>WE1803-047b</v>
      </c>
      <c r="D53" t="str">
        <f t="shared" si="1"/>
        <v>WE1803</v>
      </c>
      <c r="E53" s="9">
        <v>47</v>
      </c>
      <c r="F53" s="9" t="s">
        <v>358</v>
      </c>
      <c r="H53" t="str">
        <f>_xlfn.IFNA(VLOOKUP(G53,Tabelle10[[SID]:[Zahn]],3,FALSE),"")</f>
        <v/>
      </c>
      <c r="I53" s="9" t="s">
        <v>1397</v>
      </c>
      <c r="L53" s="9" t="s">
        <v>540</v>
      </c>
      <c r="Q53" t="str">
        <f t="shared" si="2"/>
        <v>Weimar, Georg Peter</v>
      </c>
      <c r="R53" t="str">
        <f t="shared" si="3"/>
        <v>Choral-Melodieenbuch zum Gebrauch der vorzüglichsten protestantische Gesangbücher…</v>
      </c>
      <c r="S53" t="str">
        <f t="shared" si="4"/>
        <v>Erfurt</v>
      </c>
      <c r="T53">
        <f t="shared" si="5"/>
        <v>1803</v>
      </c>
    </row>
    <row r="54" spans="1:23" x14ac:dyDescent="0.25">
      <c r="A54" t="str">
        <f t="shared" si="0"/>
        <v>WE1803-048</v>
      </c>
      <c r="D54" t="str">
        <f t="shared" si="1"/>
        <v>WE1803</v>
      </c>
      <c r="E54" s="9">
        <v>48</v>
      </c>
      <c r="H54" t="str">
        <f>_xlfn.IFNA(VLOOKUP(G54,Tabelle10[[SID]:[Zahn]],3,FALSE),"")</f>
        <v/>
      </c>
      <c r="I54" s="9" t="s">
        <v>1398</v>
      </c>
      <c r="L54" s="9" t="s">
        <v>540</v>
      </c>
      <c r="Q54" t="str">
        <f t="shared" si="2"/>
        <v>Weimar, Georg Peter</v>
      </c>
      <c r="R54" t="str">
        <f t="shared" si="3"/>
        <v>Choral-Melodieenbuch zum Gebrauch der vorzüglichsten protestantische Gesangbücher…</v>
      </c>
      <c r="S54" t="str">
        <f t="shared" si="4"/>
        <v>Erfurt</v>
      </c>
      <c r="T54">
        <f t="shared" si="5"/>
        <v>1803</v>
      </c>
    </row>
    <row r="55" spans="1:23" x14ac:dyDescent="0.25">
      <c r="A55" t="str">
        <f t="shared" si="0"/>
        <v>WE1803-049</v>
      </c>
      <c r="D55" t="str">
        <f t="shared" si="1"/>
        <v>WE1803</v>
      </c>
      <c r="E55" s="9">
        <v>49</v>
      </c>
      <c r="H55" t="str">
        <f>_xlfn.IFNA(VLOOKUP(G55,Tabelle10[[SID]:[Zahn]],3,FALSE),"")</f>
        <v/>
      </c>
      <c r="I55" s="9" t="s">
        <v>1399</v>
      </c>
      <c r="L55" s="9" t="s">
        <v>540</v>
      </c>
      <c r="Q55" t="str">
        <f t="shared" si="2"/>
        <v>Weimar, Georg Peter</v>
      </c>
      <c r="R55" t="str">
        <f t="shared" si="3"/>
        <v>Choral-Melodieenbuch zum Gebrauch der vorzüglichsten protestantische Gesangbücher…</v>
      </c>
      <c r="S55" t="str">
        <f t="shared" si="4"/>
        <v>Erfurt</v>
      </c>
      <c r="T55">
        <f t="shared" si="5"/>
        <v>1803</v>
      </c>
    </row>
    <row r="56" spans="1:23" x14ac:dyDescent="0.25">
      <c r="A56" t="str">
        <f t="shared" si="0"/>
        <v>WE1803-050</v>
      </c>
      <c r="D56" t="str">
        <f t="shared" si="1"/>
        <v>WE1803</v>
      </c>
      <c r="E56" s="9">
        <v>50</v>
      </c>
      <c r="H56" t="str">
        <f>_xlfn.IFNA(VLOOKUP(G56,Tabelle10[[SID]:[Zahn]],3,FALSE),"")</f>
        <v/>
      </c>
      <c r="I56" s="9" t="s">
        <v>1400</v>
      </c>
      <c r="L56" s="9" t="s">
        <v>540</v>
      </c>
      <c r="Q56" t="str">
        <f t="shared" si="2"/>
        <v>Weimar, Georg Peter</v>
      </c>
      <c r="R56" t="str">
        <f t="shared" si="3"/>
        <v>Choral-Melodieenbuch zum Gebrauch der vorzüglichsten protestantische Gesangbücher…</v>
      </c>
      <c r="S56" t="str">
        <f t="shared" si="4"/>
        <v>Erfurt</v>
      </c>
      <c r="T56">
        <f t="shared" si="5"/>
        <v>1803</v>
      </c>
    </row>
    <row r="57" spans="1:23" x14ac:dyDescent="0.25">
      <c r="A57" t="str">
        <f t="shared" si="0"/>
        <v>WE1803-051</v>
      </c>
      <c r="D57" t="str">
        <f t="shared" si="1"/>
        <v>WE1803</v>
      </c>
      <c r="E57" s="9">
        <v>51</v>
      </c>
      <c r="H57" t="str">
        <f>_xlfn.IFNA(VLOOKUP(G57,Tabelle10[[SID]:[Zahn]],3,FALSE),"")</f>
        <v/>
      </c>
      <c r="I57" s="9" t="s">
        <v>1401</v>
      </c>
      <c r="L57" s="9" t="s">
        <v>540</v>
      </c>
      <c r="Q57" t="str">
        <f t="shared" si="2"/>
        <v>Weimar, Georg Peter</v>
      </c>
      <c r="R57" t="str">
        <f t="shared" si="3"/>
        <v>Choral-Melodieenbuch zum Gebrauch der vorzüglichsten protestantische Gesangbücher…</v>
      </c>
      <c r="S57" t="str">
        <f t="shared" si="4"/>
        <v>Erfurt</v>
      </c>
      <c r="T57">
        <f t="shared" si="5"/>
        <v>1803</v>
      </c>
    </row>
    <row r="58" spans="1:23" x14ac:dyDescent="0.25">
      <c r="A58" t="str">
        <f t="shared" si="0"/>
        <v>WE1803-052</v>
      </c>
      <c r="D58" t="str">
        <f t="shared" si="1"/>
        <v>WE1803</v>
      </c>
      <c r="E58" s="9">
        <v>52</v>
      </c>
      <c r="H58" t="str">
        <f>_xlfn.IFNA(VLOOKUP(G58,Tabelle10[[SID]:[Zahn]],3,FALSE),"")</f>
        <v/>
      </c>
      <c r="I58" s="9" t="s">
        <v>1402</v>
      </c>
      <c r="L58" s="9" t="s">
        <v>540</v>
      </c>
      <c r="Q58" t="str">
        <f t="shared" si="2"/>
        <v>Weimar, Georg Peter</v>
      </c>
      <c r="R58" t="str">
        <f t="shared" si="3"/>
        <v>Choral-Melodieenbuch zum Gebrauch der vorzüglichsten protestantische Gesangbücher…</v>
      </c>
      <c r="S58" t="str">
        <f t="shared" si="4"/>
        <v>Erfurt</v>
      </c>
      <c r="T58">
        <f t="shared" si="5"/>
        <v>1803</v>
      </c>
    </row>
    <row r="59" spans="1:23" x14ac:dyDescent="0.25">
      <c r="A59" t="str">
        <f t="shared" si="0"/>
        <v>WE1803-053</v>
      </c>
      <c r="D59" t="str">
        <f t="shared" si="1"/>
        <v>WE1803</v>
      </c>
      <c r="E59" s="9">
        <v>53</v>
      </c>
      <c r="H59" t="str">
        <f>_xlfn.IFNA(VLOOKUP(G59,Tabelle10[[SID]:[Zahn]],3,FALSE),"")</f>
        <v/>
      </c>
      <c r="I59" s="9" t="s">
        <v>1403</v>
      </c>
      <c r="L59" s="9" t="s">
        <v>540</v>
      </c>
      <c r="Q59" t="str">
        <f t="shared" si="2"/>
        <v>Weimar, Georg Peter</v>
      </c>
      <c r="R59" t="str">
        <f t="shared" si="3"/>
        <v>Choral-Melodieenbuch zum Gebrauch der vorzüglichsten protestantische Gesangbücher…</v>
      </c>
      <c r="S59" t="str">
        <f t="shared" si="4"/>
        <v>Erfurt</v>
      </c>
      <c r="T59">
        <f t="shared" si="5"/>
        <v>1803</v>
      </c>
    </row>
    <row r="60" spans="1:23" x14ac:dyDescent="0.25">
      <c r="A60" t="str">
        <f t="shared" si="0"/>
        <v>WE1803-054a</v>
      </c>
      <c r="D60" t="str">
        <f t="shared" si="1"/>
        <v>WE1803</v>
      </c>
      <c r="E60" s="9">
        <v>54</v>
      </c>
      <c r="F60" s="9" t="s">
        <v>3</v>
      </c>
      <c r="H60" t="str">
        <f>_xlfn.IFNA(VLOOKUP(G60,Tabelle10[[SID]:[Zahn]],3,FALSE),"")</f>
        <v/>
      </c>
      <c r="I60" s="9" t="s">
        <v>1404</v>
      </c>
      <c r="L60" s="9" t="s">
        <v>540</v>
      </c>
      <c r="Q60" t="str">
        <f t="shared" si="2"/>
        <v>Weimar, Georg Peter</v>
      </c>
      <c r="R60" t="str">
        <f t="shared" si="3"/>
        <v>Choral-Melodieenbuch zum Gebrauch der vorzüglichsten protestantische Gesangbücher…</v>
      </c>
      <c r="S60" t="str">
        <f t="shared" si="4"/>
        <v>Erfurt</v>
      </c>
      <c r="T60">
        <f t="shared" si="5"/>
        <v>1803</v>
      </c>
      <c r="V60" s="9" t="s">
        <v>1405</v>
      </c>
    </row>
    <row r="61" spans="1:23" x14ac:dyDescent="0.25">
      <c r="A61" t="str">
        <f t="shared" si="0"/>
        <v>WE1803-054b</v>
      </c>
      <c r="D61" t="str">
        <f t="shared" si="1"/>
        <v>WE1803</v>
      </c>
      <c r="E61" s="9">
        <v>54</v>
      </c>
      <c r="F61" s="9" t="s">
        <v>358</v>
      </c>
      <c r="H61" t="str">
        <f>_xlfn.IFNA(VLOOKUP(G61,Tabelle10[[SID]:[Zahn]],3,FALSE),"")</f>
        <v/>
      </c>
      <c r="I61" s="9" t="s">
        <v>1406</v>
      </c>
      <c r="L61" s="9" t="s">
        <v>540</v>
      </c>
      <c r="Q61" t="str">
        <f t="shared" si="2"/>
        <v>Weimar, Georg Peter</v>
      </c>
      <c r="R61" t="str">
        <f t="shared" si="3"/>
        <v>Choral-Melodieenbuch zum Gebrauch der vorzüglichsten protestantische Gesangbücher…</v>
      </c>
      <c r="S61" t="str">
        <f t="shared" si="4"/>
        <v>Erfurt</v>
      </c>
      <c r="T61">
        <f t="shared" si="5"/>
        <v>1803</v>
      </c>
    </row>
    <row r="62" spans="1:23" x14ac:dyDescent="0.25">
      <c r="A62" t="str">
        <f t="shared" si="0"/>
        <v>WE1803-055</v>
      </c>
      <c r="D62" t="str">
        <f t="shared" si="1"/>
        <v>WE1803</v>
      </c>
      <c r="E62" s="9">
        <v>55</v>
      </c>
      <c r="H62" t="str">
        <f>_xlfn.IFNA(VLOOKUP(G62,Tabelle10[[SID]:[Zahn]],3,FALSE),"")</f>
        <v/>
      </c>
      <c r="I62" s="9" t="s">
        <v>1407</v>
      </c>
      <c r="L62" s="9" t="s">
        <v>540</v>
      </c>
      <c r="Q62" t="str">
        <f t="shared" si="2"/>
        <v>Weimar, Georg Peter</v>
      </c>
      <c r="R62" t="str">
        <f t="shared" si="3"/>
        <v>Choral-Melodieenbuch zum Gebrauch der vorzüglichsten protestantische Gesangbücher…</v>
      </c>
      <c r="S62" t="str">
        <f t="shared" si="4"/>
        <v>Erfurt</v>
      </c>
      <c r="T62">
        <f t="shared" si="5"/>
        <v>1803</v>
      </c>
    </row>
    <row r="63" spans="1:23" x14ac:dyDescent="0.25">
      <c r="A63" t="str">
        <f t="shared" si="0"/>
        <v>WE1803-056</v>
      </c>
      <c r="D63" t="str">
        <f t="shared" si="1"/>
        <v>WE1803</v>
      </c>
      <c r="E63" s="9">
        <v>56</v>
      </c>
      <c r="H63" t="str">
        <f>_xlfn.IFNA(VLOOKUP(G63,Tabelle10[[SID]:[Zahn]],3,FALSE),"")</f>
        <v/>
      </c>
      <c r="I63" s="9" t="s">
        <v>1408</v>
      </c>
      <c r="L63" s="9" t="s">
        <v>540</v>
      </c>
      <c r="Q63" t="str">
        <f t="shared" si="2"/>
        <v>Weimar, Georg Peter</v>
      </c>
      <c r="R63" t="str">
        <f t="shared" si="3"/>
        <v>Choral-Melodieenbuch zum Gebrauch der vorzüglichsten protestantische Gesangbücher…</v>
      </c>
      <c r="S63" t="str">
        <f t="shared" si="4"/>
        <v>Erfurt</v>
      </c>
      <c r="T63">
        <f t="shared" si="5"/>
        <v>1803</v>
      </c>
    </row>
    <row r="64" spans="1:23" x14ac:dyDescent="0.25">
      <c r="A64" t="str">
        <f t="shared" si="0"/>
        <v>WE1803-057</v>
      </c>
      <c r="D64" t="str">
        <f t="shared" si="1"/>
        <v>WE1803</v>
      </c>
      <c r="E64" s="9">
        <v>57</v>
      </c>
      <c r="H64" t="str">
        <f>_xlfn.IFNA(VLOOKUP(G64,Tabelle10[[SID]:[Zahn]],3,FALSE),"")</f>
        <v/>
      </c>
      <c r="I64" s="9" t="s">
        <v>570</v>
      </c>
      <c r="L64" s="9" t="s">
        <v>540</v>
      </c>
      <c r="Q64" t="str">
        <f t="shared" si="2"/>
        <v>Weimar, Georg Peter</v>
      </c>
      <c r="R64" t="str">
        <f t="shared" si="3"/>
        <v>Choral-Melodieenbuch zum Gebrauch der vorzüglichsten protestantische Gesangbücher…</v>
      </c>
      <c r="S64" t="str">
        <f t="shared" si="4"/>
        <v>Erfurt</v>
      </c>
      <c r="T64">
        <f t="shared" si="5"/>
        <v>1803</v>
      </c>
    </row>
    <row r="65" spans="1:23" x14ac:dyDescent="0.25">
      <c r="A65" t="str">
        <f t="shared" si="0"/>
        <v>WE1803-058a</v>
      </c>
      <c r="D65" t="str">
        <f t="shared" si="1"/>
        <v>WE1803</v>
      </c>
      <c r="E65" s="9">
        <v>58</v>
      </c>
      <c r="F65" s="9" t="s">
        <v>3</v>
      </c>
      <c r="H65" t="str">
        <f>_xlfn.IFNA(VLOOKUP(G65,Tabelle10[[SID]:[Zahn]],3,FALSE),"")</f>
        <v/>
      </c>
      <c r="I65" s="9" t="s">
        <v>875</v>
      </c>
      <c r="L65" s="9" t="s">
        <v>540</v>
      </c>
      <c r="Q65" t="str">
        <f t="shared" si="2"/>
        <v>Weimar, Georg Peter</v>
      </c>
      <c r="R65" t="str">
        <f t="shared" si="3"/>
        <v>Choral-Melodieenbuch zum Gebrauch der vorzüglichsten protestantische Gesangbücher…</v>
      </c>
      <c r="S65" t="str">
        <f t="shared" si="4"/>
        <v>Erfurt</v>
      </c>
      <c r="T65">
        <f t="shared" si="5"/>
        <v>1803</v>
      </c>
      <c r="V65" s="9" t="s">
        <v>1409</v>
      </c>
    </row>
    <row r="66" spans="1:23" x14ac:dyDescent="0.25">
      <c r="A66" t="str">
        <f t="shared" ref="A66:A129" si="6">D66&amp;"-"&amp;IF(E66&lt;10,"00",IF(E66&gt;99,"","0"))&amp;E66&amp;F66</f>
        <v>WE1803-058b</v>
      </c>
      <c r="D66" t="str">
        <f t="shared" si="1"/>
        <v>WE1803</v>
      </c>
      <c r="E66" s="9">
        <v>58</v>
      </c>
      <c r="F66" s="9" t="s">
        <v>358</v>
      </c>
      <c r="H66" t="str">
        <f>_xlfn.IFNA(VLOOKUP(G66,Tabelle10[[SID]:[Zahn]],3,FALSE),"")</f>
        <v/>
      </c>
      <c r="I66" s="9" t="s">
        <v>1410</v>
      </c>
      <c r="L66" s="9" t="s">
        <v>540</v>
      </c>
      <c r="Q66" t="str">
        <f t="shared" si="2"/>
        <v>Weimar, Georg Peter</v>
      </c>
      <c r="R66" t="str">
        <f t="shared" si="3"/>
        <v>Choral-Melodieenbuch zum Gebrauch der vorzüglichsten protestantische Gesangbücher…</v>
      </c>
      <c r="S66" t="str">
        <f t="shared" si="4"/>
        <v>Erfurt</v>
      </c>
      <c r="T66">
        <f t="shared" si="5"/>
        <v>1803</v>
      </c>
    </row>
    <row r="67" spans="1:23" x14ac:dyDescent="0.25">
      <c r="A67" t="str">
        <f t="shared" si="6"/>
        <v>WE1803-058c</v>
      </c>
      <c r="D67" t="str">
        <f t="shared" ref="D67:D130" si="7">$D$2</f>
        <v>WE1803</v>
      </c>
      <c r="E67" s="9">
        <v>58</v>
      </c>
      <c r="F67" s="9" t="s">
        <v>457</v>
      </c>
      <c r="H67" t="str">
        <f>_xlfn.IFNA(VLOOKUP(G67,Tabelle10[[SID]:[Zahn]],3,FALSE),"")</f>
        <v/>
      </c>
      <c r="I67" s="9" t="s">
        <v>1411</v>
      </c>
      <c r="L67" s="9" t="s">
        <v>540</v>
      </c>
      <c r="Q67" t="str">
        <f t="shared" ref="Q67:Q130" si="8">$Q$2</f>
        <v>Weimar, Georg Peter</v>
      </c>
      <c r="R67" t="str">
        <f t="shared" ref="R67:R130" si="9">$R$2</f>
        <v>Choral-Melodieenbuch zum Gebrauch der vorzüglichsten protestantische Gesangbücher…</v>
      </c>
      <c r="S67" t="str">
        <f t="shared" ref="S67:S130" si="10">$S$2</f>
        <v>Erfurt</v>
      </c>
      <c r="T67">
        <f t="shared" ref="T67:T130" si="11">$T$2</f>
        <v>1803</v>
      </c>
    </row>
    <row r="68" spans="1:23" x14ac:dyDescent="0.25">
      <c r="A68" t="str">
        <f t="shared" si="6"/>
        <v>WE1803-059</v>
      </c>
      <c r="D68" t="str">
        <f t="shared" si="7"/>
        <v>WE1803</v>
      </c>
      <c r="E68" s="9">
        <v>59</v>
      </c>
      <c r="H68" t="str">
        <f>_xlfn.IFNA(VLOOKUP(G68,Tabelle10[[SID]:[Zahn]],3,FALSE),"")</f>
        <v/>
      </c>
      <c r="I68" s="9" t="s">
        <v>1412</v>
      </c>
      <c r="L68" s="9" t="s">
        <v>540</v>
      </c>
      <c r="Q68" t="str">
        <f t="shared" si="8"/>
        <v>Weimar, Georg Peter</v>
      </c>
      <c r="R68" t="str">
        <f t="shared" si="9"/>
        <v>Choral-Melodieenbuch zum Gebrauch der vorzüglichsten protestantische Gesangbücher…</v>
      </c>
      <c r="S68" t="str">
        <f t="shared" si="10"/>
        <v>Erfurt</v>
      </c>
      <c r="T68">
        <f t="shared" si="11"/>
        <v>1803</v>
      </c>
    </row>
    <row r="69" spans="1:23" x14ac:dyDescent="0.25">
      <c r="A69" t="str">
        <f t="shared" si="6"/>
        <v>WE1803-060a</v>
      </c>
      <c r="D69" t="str">
        <f t="shared" si="7"/>
        <v>WE1803</v>
      </c>
      <c r="E69" s="9">
        <v>60</v>
      </c>
      <c r="F69" s="9" t="s">
        <v>3</v>
      </c>
      <c r="H69" t="str">
        <f>_xlfn.IFNA(VLOOKUP(G69,Tabelle10[[SID]:[Zahn]],3,FALSE),"")</f>
        <v/>
      </c>
      <c r="I69" s="9" t="s">
        <v>1413</v>
      </c>
      <c r="L69" s="9" t="s">
        <v>540</v>
      </c>
      <c r="Q69" t="str">
        <f t="shared" si="8"/>
        <v>Weimar, Georg Peter</v>
      </c>
      <c r="R69" t="str">
        <f t="shared" si="9"/>
        <v>Choral-Melodieenbuch zum Gebrauch der vorzüglichsten protestantische Gesangbücher…</v>
      </c>
      <c r="S69" t="str">
        <f t="shared" si="10"/>
        <v>Erfurt</v>
      </c>
      <c r="T69">
        <f t="shared" si="11"/>
        <v>1803</v>
      </c>
      <c r="V69" s="9" t="s">
        <v>1414</v>
      </c>
    </row>
    <row r="70" spans="1:23" x14ac:dyDescent="0.25">
      <c r="A70" t="str">
        <f t="shared" si="6"/>
        <v>WE1803-060b</v>
      </c>
      <c r="D70" t="str">
        <f t="shared" si="7"/>
        <v>WE1803</v>
      </c>
      <c r="E70" s="9">
        <v>60</v>
      </c>
      <c r="F70" s="9" t="s">
        <v>358</v>
      </c>
      <c r="H70" t="str">
        <f>_xlfn.IFNA(VLOOKUP(G70,Tabelle10[[SID]:[Zahn]],3,FALSE),"")</f>
        <v/>
      </c>
      <c r="I70" s="9" t="s">
        <v>1415</v>
      </c>
      <c r="L70" s="9" t="s">
        <v>540</v>
      </c>
      <c r="Q70" t="str">
        <f t="shared" si="8"/>
        <v>Weimar, Georg Peter</v>
      </c>
      <c r="R70" t="str">
        <f t="shared" si="9"/>
        <v>Choral-Melodieenbuch zum Gebrauch der vorzüglichsten protestantische Gesangbücher…</v>
      </c>
      <c r="S70" t="str">
        <f t="shared" si="10"/>
        <v>Erfurt</v>
      </c>
      <c r="T70">
        <f t="shared" si="11"/>
        <v>1803</v>
      </c>
    </row>
    <row r="71" spans="1:23" x14ac:dyDescent="0.25">
      <c r="A71" t="str">
        <f t="shared" si="6"/>
        <v>WE1803-061</v>
      </c>
      <c r="D71" t="str">
        <f t="shared" si="7"/>
        <v>WE1803</v>
      </c>
      <c r="E71" s="9">
        <v>61</v>
      </c>
      <c r="H71" t="str">
        <f>_xlfn.IFNA(VLOOKUP(G71,Tabelle10[[SID]:[Zahn]],3,FALSE),"")</f>
        <v/>
      </c>
      <c r="I71" s="9" t="s">
        <v>1416</v>
      </c>
      <c r="L71" s="9" t="s">
        <v>540</v>
      </c>
      <c r="Q71" t="str">
        <f t="shared" si="8"/>
        <v>Weimar, Georg Peter</v>
      </c>
      <c r="R71" t="str">
        <f t="shared" si="9"/>
        <v>Choral-Melodieenbuch zum Gebrauch der vorzüglichsten protestantische Gesangbücher…</v>
      </c>
      <c r="S71" t="str">
        <f t="shared" si="10"/>
        <v>Erfurt</v>
      </c>
      <c r="T71">
        <f t="shared" si="11"/>
        <v>1803</v>
      </c>
      <c r="V71" s="9" t="s">
        <v>1417</v>
      </c>
    </row>
    <row r="72" spans="1:23" x14ac:dyDescent="0.25">
      <c r="A72" t="str">
        <f t="shared" si="6"/>
        <v>WE1803-062a</v>
      </c>
      <c r="D72" t="str">
        <f t="shared" si="7"/>
        <v>WE1803</v>
      </c>
      <c r="E72" s="9">
        <v>62</v>
      </c>
      <c r="F72" s="9" t="s">
        <v>3</v>
      </c>
      <c r="H72" t="str">
        <f>_xlfn.IFNA(VLOOKUP(G72,Tabelle10[[SID]:[Zahn]],3,FALSE),"")</f>
        <v/>
      </c>
      <c r="I72" s="9" t="s">
        <v>638</v>
      </c>
      <c r="L72" s="9" t="s">
        <v>540</v>
      </c>
      <c r="Q72" t="str">
        <f t="shared" si="8"/>
        <v>Weimar, Georg Peter</v>
      </c>
      <c r="R72" t="str">
        <f t="shared" si="9"/>
        <v>Choral-Melodieenbuch zum Gebrauch der vorzüglichsten protestantische Gesangbücher…</v>
      </c>
      <c r="S72" t="str">
        <f t="shared" si="10"/>
        <v>Erfurt</v>
      </c>
      <c r="T72">
        <f t="shared" si="11"/>
        <v>1803</v>
      </c>
    </row>
    <row r="73" spans="1:23" x14ac:dyDescent="0.25">
      <c r="A73" t="str">
        <f t="shared" si="6"/>
        <v>WE1803-062b</v>
      </c>
      <c r="D73" t="str">
        <f t="shared" si="7"/>
        <v>WE1803</v>
      </c>
      <c r="E73" s="9">
        <v>62</v>
      </c>
      <c r="F73" s="9" t="s">
        <v>358</v>
      </c>
      <c r="H73" t="str">
        <f>_xlfn.IFNA(VLOOKUP(G73,Tabelle10[[SID]:[Zahn]],3,FALSE),"")</f>
        <v/>
      </c>
      <c r="I73" s="9" t="s">
        <v>1418</v>
      </c>
      <c r="L73" s="9" t="s">
        <v>540</v>
      </c>
      <c r="Q73" t="str">
        <f t="shared" si="8"/>
        <v>Weimar, Georg Peter</v>
      </c>
      <c r="R73" t="str">
        <f t="shared" si="9"/>
        <v>Choral-Melodieenbuch zum Gebrauch der vorzüglichsten protestantische Gesangbücher…</v>
      </c>
      <c r="S73" t="str">
        <f t="shared" si="10"/>
        <v>Erfurt</v>
      </c>
      <c r="T73">
        <f t="shared" si="11"/>
        <v>1803</v>
      </c>
    </row>
    <row r="74" spans="1:23" x14ac:dyDescent="0.25">
      <c r="A74" t="str">
        <f t="shared" si="6"/>
        <v>WE1803-062c</v>
      </c>
      <c r="D74" t="str">
        <f t="shared" si="7"/>
        <v>WE1803</v>
      </c>
      <c r="E74" s="9">
        <v>62</v>
      </c>
      <c r="F74" s="9" t="s">
        <v>457</v>
      </c>
      <c r="H74" t="str">
        <f>_xlfn.IFNA(VLOOKUP(G74,Tabelle10[[SID]:[Zahn]],3,FALSE),"")</f>
        <v/>
      </c>
      <c r="I74" s="9" t="s">
        <v>1419</v>
      </c>
      <c r="L74" s="9" t="s">
        <v>540</v>
      </c>
      <c r="Q74" t="str">
        <f t="shared" si="8"/>
        <v>Weimar, Georg Peter</v>
      </c>
      <c r="R74" t="str">
        <f t="shared" si="9"/>
        <v>Choral-Melodieenbuch zum Gebrauch der vorzüglichsten protestantische Gesangbücher…</v>
      </c>
      <c r="S74" t="str">
        <f t="shared" si="10"/>
        <v>Erfurt</v>
      </c>
      <c r="T74">
        <f t="shared" si="11"/>
        <v>1803</v>
      </c>
    </row>
    <row r="75" spans="1:23" x14ac:dyDescent="0.25">
      <c r="A75" t="str">
        <f t="shared" si="6"/>
        <v>WE1803-063</v>
      </c>
      <c r="D75" t="str">
        <f t="shared" si="7"/>
        <v>WE1803</v>
      </c>
      <c r="E75" s="9">
        <v>63</v>
      </c>
      <c r="H75" t="str">
        <f>_xlfn.IFNA(VLOOKUP(G75,Tabelle10[[SID]:[Zahn]],3,FALSE),"")</f>
        <v/>
      </c>
      <c r="I75" s="9" t="s">
        <v>1420</v>
      </c>
      <c r="L75" s="9" t="s">
        <v>540</v>
      </c>
      <c r="Q75" t="str">
        <f t="shared" si="8"/>
        <v>Weimar, Georg Peter</v>
      </c>
      <c r="R75" t="str">
        <f t="shared" si="9"/>
        <v>Choral-Melodieenbuch zum Gebrauch der vorzüglichsten protestantische Gesangbücher…</v>
      </c>
      <c r="S75" t="str">
        <f t="shared" si="10"/>
        <v>Erfurt</v>
      </c>
      <c r="T75">
        <f t="shared" si="11"/>
        <v>1803</v>
      </c>
      <c r="V75" s="9" t="s">
        <v>1421</v>
      </c>
      <c r="W75" s="9" t="s">
        <v>1422</v>
      </c>
    </row>
    <row r="76" spans="1:23" x14ac:dyDescent="0.25">
      <c r="A76" t="str">
        <f t="shared" si="6"/>
        <v>WE1803-064</v>
      </c>
      <c r="D76" t="str">
        <f t="shared" si="7"/>
        <v>WE1803</v>
      </c>
      <c r="E76" s="9">
        <v>64</v>
      </c>
      <c r="H76" t="str">
        <f>_xlfn.IFNA(VLOOKUP(G76,Tabelle10[[SID]:[Zahn]],3,FALSE),"")</f>
        <v/>
      </c>
      <c r="I76" s="9" t="s">
        <v>1423</v>
      </c>
      <c r="L76" s="9" t="s">
        <v>540</v>
      </c>
      <c r="Q76" t="str">
        <f t="shared" si="8"/>
        <v>Weimar, Georg Peter</v>
      </c>
      <c r="R76" t="str">
        <f t="shared" si="9"/>
        <v>Choral-Melodieenbuch zum Gebrauch der vorzüglichsten protestantische Gesangbücher…</v>
      </c>
      <c r="S76" t="str">
        <f t="shared" si="10"/>
        <v>Erfurt</v>
      </c>
      <c r="T76">
        <f t="shared" si="11"/>
        <v>1803</v>
      </c>
    </row>
    <row r="77" spans="1:23" x14ac:dyDescent="0.25">
      <c r="A77" t="str">
        <f t="shared" si="6"/>
        <v>WE1803-065a</v>
      </c>
      <c r="D77" t="str">
        <f t="shared" si="7"/>
        <v>WE1803</v>
      </c>
      <c r="E77" s="9">
        <v>65</v>
      </c>
      <c r="F77" s="9" t="s">
        <v>3</v>
      </c>
      <c r="H77" t="str">
        <f>_xlfn.IFNA(VLOOKUP(G77,Tabelle10[[SID]:[Zahn]],3,FALSE),"")</f>
        <v/>
      </c>
      <c r="I77" s="9" t="s">
        <v>1424</v>
      </c>
      <c r="L77" s="9" t="s">
        <v>540</v>
      </c>
      <c r="Q77" t="str">
        <f t="shared" si="8"/>
        <v>Weimar, Georg Peter</v>
      </c>
      <c r="R77" t="str">
        <f t="shared" si="9"/>
        <v>Choral-Melodieenbuch zum Gebrauch der vorzüglichsten protestantische Gesangbücher…</v>
      </c>
      <c r="S77" t="str">
        <f t="shared" si="10"/>
        <v>Erfurt</v>
      </c>
      <c r="T77">
        <f t="shared" si="11"/>
        <v>1803</v>
      </c>
    </row>
    <row r="78" spans="1:23" x14ac:dyDescent="0.25">
      <c r="A78" t="str">
        <f t="shared" si="6"/>
        <v>WE1803-065b</v>
      </c>
      <c r="D78" t="str">
        <f t="shared" si="7"/>
        <v>WE1803</v>
      </c>
      <c r="E78" s="9">
        <v>65</v>
      </c>
      <c r="F78" s="9" t="s">
        <v>358</v>
      </c>
      <c r="H78" t="str">
        <f>_xlfn.IFNA(VLOOKUP(G78,Tabelle10[[SID]:[Zahn]],3,FALSE),"")</f>
        <v/>
      </c>
      <c r="I78" s="9" t="s">
        <v>1425</v>
      </c>
      <c r="L78" s="9" t="s">
        <v>540</v>
      </c>
      <c r="Q78" t="str">
        <f t="shared" si="8"/>
        <v>Weimar, Georg Peter</v>
      </c>
      <c r="R78" t="str">
        <f t="shared" si="9"/>
        <v>Choral-Melodieenbuch zum Gebrauch der vorzüglichsten protestantische Gesangbücher…</v>
      </c>
      <c r="S78" t="str">
        <f t="shared" si="10"/>
        <v>Erfurt</v>
      </c>
      <c r="T78">
        <f t="shared" si="11"/>
        <v>1803</v>
      </c>
    </row>
    <row r="79" spans="1:23" x14ac:dyDescent="0.25">
      <c r="A79" t="str">
        <f t="shared" si="6"/>
        <v>WE1803-065c</v>
      </c>
      <c r="D79" t="str">
        <f t="shared" si="7"/>
        <v>WE1803</v>
      </c>
      <c r="E79" s="9">
        <v>65</v>
      </c>
      <c r="F79" s="9" t="s">
        <v>457</v>
      </c>
      <c r="H79" t="str">
        <f>_xlfn.IFNA(VLOOKUP(G79,Tabelle10[[SID]:[Zahn]],3,FALSE),"")</f>
        <v/>
      </c>
      <c r="I79" s="9" t="s">
        <v>1426</v>
      </c>
      <c r="L79" s="9" t="s">
        <v>540</v>
      </c>
      <c r="Q79" t="str">
        <f t="shared" si="8"/>
        <v>Weimar, Georg Peter</v>
      </c>
      <c r="R79" t="str">
        <f t="shared" si="9"/>
        <v>Choral-Melodieenbuch zum Gebrauch der vorzüglichsten protestantische Gesangbücher…</v>
      </c>
      <c r="S79" t="str">
        <f t="shared" si="10"/>
        <v>Erfurt</v>
      </c>
      <c r="T79">
        <f t="shared" si="11"/>
        <v>1803</v>
      </c>
    </row>
    <row r="80" spans="1:23" x14ac:dyDescent="0.25">
      <c r="A80" t="str">
        <f t="shared" si="6"/>
        <v>WE1803-066</v>
      </c>
      <c r="D80" t="str">
        <f t="shared" si="7"/>
        <v>WE1803</v>
      </c>
      <c r="E80" s="9">
        <v>66</v>
      </c>
      <c r="H80" t="str">
        <f>_xlfn.IFNA(VLOOKUP(G80,Tabelle10[[SID]:[Zahn]],3,FALSE),"")</f>
        <v/>
      </c>
      <c r="I80" s="9" t="s">
        <v>1427</v>
      </c>
      <c r="L80" s="9" t="s">
        <v>540</v>
      </c>
      <c r="Q80" t="str">
        <f t="shared" si="8"/>
        <v>Weimar, Georg Peter</v>
      </c>
      <c r="R80" t="str">
        <f t="shared" si="9"/>
        <v>Choral-Melodieenbuch zum Gebrauch der vorzüglichsten protestantische Gesangbücher…</v>
      </c>
      <c r="S80" t="str">
        <f t="shared" si="10"/>
        <v>Erfurt</v>
      </c>
      <c r="T80">
        <f t="shared" si="11"/>
        <v>1803</v>
      </c>
    </row>
    <row r="81" spans="1:23" x14ac:dyDescent="0.25">
      <c r="A81" t="str">
        <f t="shared" si="6"/>
        <v>WE1803-067</v>
      </c>
      <c r="D81" t="str">
        <f t="shared" si="7"/>
        <v>WE1803</v>
      </c>
      <c r="E81" s="9">
        <v>67</v>
      </c>
      <c r="H81" t="str">
        <f>_xlfn.IFNA(VLOOKUP(G81,Tabelle10[[SID]:[Zahn]],3,FALSE),"")</f>
        <v/>
      </c>
      <c r="I81" s="9" t="s">
        <v>1428</v>
      </c>
      <c r="L81" s="9" t="s">
        <v>540</v>
      </c>
      <c r="Q81" t="str">
        <f t="shared" si="8"/>
        <v>Weimar, Georg Peter</v>
      </c>
      <c r="R81" t="str">
        <f t="shared" si="9"/>
        <v>Choral-Melodieenbuch zum Gebrauch der vorzüglichsten protestantische Gesangbücher…</v>
      </c>
      <c r="S81" t="str">
        <f t="shared" si="10"/>
        <v>Erfurt</v>
      </c>
      <c r="T81">
        <f t="shared" si="11"/>
        <v>1803</v>
      </c>
      <c r="V81" s="9" t="s">
        <v>1429</v>
      </c>
    </row>
    <row r="82" spans="1:23" x14ac:dyDescent="0.25">
      <c r="A82" t="str">
        <f t="shared" si="6"/>
        <v>WE1803-068a</v>
      </c>
      <c r="D82" t="str">
        <f t="shared" si="7"/>
        <v>WE1803</v>
      </c>
      <c r="E82" s="9">
        <v>68</v>
      </c>
      <c r="F82" s="9" t="s">
        <v>3</v>
      </c>
      <c r="H82" t="str">
        <f>_xlfn.IFNA(VLOOKUP(G82,Tabelle10[[SID]:[Zahn]],3,FALSE),"")</f>
        <v/>
      </c>
      <c r="I82" s="9" t="s">
        <v>1430</v>
      </c>
      <c r="L82" s="9" t="s">
        <v>540</v>
      </c>
      <c r="Q82" t="str">
        <f t="shared" si="8"/>
        <v>Weimar, Georg Peter</v>
      </c>
      <c r="R82" t="str">
        <f t="shared" si="9"/>
        <v>Choral-Melodieenbuch zum Gebrauch der vorzüglichsten protestantische Gesangbücher…</v>
      </c>
      <c r="S82" t="str">
        <f t="shared" si="10"/>
        <v>Erfurt</v>
      </c>
      <c r="T82">
        <f t="shared" si="11"/>
        <v>1803</v>
      </c>
      <c r="V82" s="9" t="s">
        <v>1431</v>
      </c>
    </row>
    <row r="83" spans="1:23" x14ac:dyDescent="0.25">
      <c r="A83" t="str">
        <f t="shared" si="6"/>
        <v>WE1803-068b</v>
      </c>
      <c r="D83" t="str">
        <f t="shared" si="7"/>
        <v>WE1803</v>
      </c>
      <c r="E83" s="9">
        <v>68</v>
      </c>
      <c r="F83" s="9" t="s">
        <v>358</v>
      </c>
      <c r="H83" t="str">
        <f>_xlfn.IFNA(VLOOKUP(G83,Tabelle10[[SID]:[Zahn]],3,FALSE),"")</f>
        <v/>
      </c>
      <c r="I83" s="9" t="s">
        <v>1432</v>
      </c>
      <c r="L83" s="9" t="s">
        <v>540</v>
      </c>
      <c r="Q83" t="str">
        <f t="shared" si="8"/>
        <v>Weimar, Georg Peter</v>
      </c>
      <c r="R83" t="str">
        <f t="shared" si="9"/>
        <v>Choral-Melodieenbuch zum Gebrauch der vorzüglichsten protestantische Gesangbücher…</v>
      </c>
      <c r="S83" t="str">
        <f t="shared" si="10"/>
        <v>Erfurt</v>
      </c>
      <c r="T83">
        <f t="shared" si="11"/>
        <v>1803</v>
      </c>
    </row>
    <row r="84" spans="1:23" x14ac:dyDescent="0.25">
      <c r="A84" t="str">
        <f t="shared" si="6"/>
        <v>WE1803-069</v>
      </c>
      <c r="D84" t="str">
        <f t="shared" si="7"/>
        <v>WE1803</v>
      </c>
      <c r="E84" s="9">
        <v>69</v>
      </c>
      <c r="H84" t="str">
        <f>_xlfn.IFNA(VLOOKUP(G84,Tabelle10[[SID]:[Zahn]],3,FALSE),"")</f>
        <v/>
      </c>
      <c r="I84" s="9" t="s">
        <v>1433</v>
      </c>
      <c r="L84" s="9" t="s">
        <v>540</v>
      </c>
      <c r="Q84" t="str">
        <f t="shared" si="8"/>
        <v>Weimar, Georg Peter</v>
      </c>
      <c r="R84" t="str">
        <f t="shared" si="9"/>
        <v>Choral-Melodieenbuch zum Gebrauch der vorzüglichsten protestantische Gesangbücher…</v>
      </c>
      <c r="S84" t="str">
        <f t="shared" si="10"/>
        <v>Erfurt</v>
      </c>
      <c r="T84">
        <f t="shared" si="11"/>
        <v>1803</v>
      </c>
      <c r="V84" s="9" t="s">
        <v>1434</v>
      </c>
    </row>
    <row r="85" spans="1:23" x14ac:dyDescent="0.25">
      <c r="A85" t="str">
        <f t="shared" si="6"/>
        <v>WE1803-070</v>
      </c>
      <c r="D85" t="str">
        <f t="shared" si="7"/>
        <v>WE1803</v>
      </c>
      <c r="E85" s="9">
        <v>70</v>
      </c>
      <c r="H85" t="str">
        <f>_xlfn.IFNA(VLOOKUP(G85,Tabelle10[[SID]:[Zahn]],3,FALSE),"")</f>
        <v/>
      </c>
      <c r="I85" s="9" t="s">
        <v>1435</v>
      </c>
      <c r="L85" s="9" t="s">
        <v>540</v>
      </c>
      <c r="Q85" t="str">
        <f t="shared" si="8"/>
        <v>Weimar, Georg Peter</v>
      </c>
      <c r="R85" t="str">
        <f t="shared" si="9"/>
        <v>Choral-Melodieenbuch zum Gebrauch der vorzüglichsten protestantische Gesangbücher…</v>
      </c>
      <c r="S85" t="str">
        <f t="shared" si="10"/>
        <v>Erfurt</v>
      </c>
      <c r="T85">
        <f t="shared" si="11"/>
        <v>1803</v>
      </c>
    </row>
    <row r="86" spans="1:23" x14ac:dyDescent="0.25">
      <c r="A86" t="str">
        <f t="shared" si="6"/>
        <v>WE1803-071</v>
      </c>
      <c r="D86" t="str">
        <f t="shared" si="7"/>
        <v>WE1803</v>
      </c>
      <c r="E86" s="9">
        <v>71</v>
      </c>
      <c r="H86" t="str">
        <f>_xlfn.IFNA(VLOOKUP(G86,Tabelle10[[SID]:[Zahn]],3,FALSE),"")</f>
        <v/>
      </c>
      <c r="I86" s="9" t="s">
        <v>1436</v>
      </c>
      <c r="L86" s="9" t="s">
        <v>540</v>
      </c>
      <c r="Q86" t="str">
        <f t="shared" si="8"/>
        <v>Weimar, Georg Peter</v>
      </c>
      <c r="R86" t="str">
        <f t="shared" si="9"/>
        <v>Choral-Melodieenbuch zum Gebrauch der vorzüglichsten protestantische Gesangbücher…</v>
      </c>
      <c r="S86" t="str">
        <f t="shared" si="10"/>
        <v>Erfurt</v>
      </c>
      <c r="T86">
        <f t="shared" si="11"/>
        <v>1803</v>
      </c>
      <c r="V86" s="9" t="s">
        <v>1437</v>
      </c>
    </row>
    <row r="87" spans="1:23" x14ac:dyDescent="0.25">
      <c r="A87" t="str">
        <f t="shared" si="6"/>
        <v>WE1803-072</v>
      </c>
      <c r="D87" t="str">
        <f t="shared" si="7"/>
        <v>WE1803</v>
      </c>
      <c r="E87" s="9">
        <v>72</v>
      </c>
      <c r="H87" t="str">
        <f>_xlfn.IFNA(VLOOKUP(G87,Tabelle10[[SID]:[Zahn]],3,FALSE),"")</f>
        <v/>
      </c>
      <c r="I87" s="9" t="s">
        <v>87</v>
      </c>
      <c r="L87" s="9" t="s">
        <v>540</v>
      </c>
      <c r="Q87" t="str">
        <f t="shared" si="8"/>
        <v>Weimar, Georg Peter</v>
      </c>
      <c r="R87" t="str">
        <f t="shared" si="9"/>
        <v>Choral-Melodieenbuch zum Gebrauch der vorzüglichsten protestantische Gesangbücher…</v>
      </c>
      <c r="S87" t="str">
        <f t="shared" si="10"/>
        <v>Erfurt</v>
      </c>
      <c r="T87">
        <f t="shared" si="11"/>
        <v>1803</v>
      </c>
      <c r="V87" s="9" t="s">
        <v>1438</v>
      </c>
    </row>
    <row r="88" spans="1:23" x14ac:dyDescent="0.25">
      <c r="A88" t="str">
        <f t="shared" si="6"/>
        <v>WE1803-073</v>
      </c>
      <c r="D88" t="str">
        <f t="shared" si="7"/>
        <v>WE1803</v>
      </c>
      <c r="E88" s="9">
        <v>73</v>
      </c>
      <c r="H88" t="str">
        <f>_xlfn.IFNA(VLOOKUP(G88,Tabelle10[[SID]:[Zahn]],3,FALSE),"")</f>
        <v/>
      </c>
      <c r="I88" s="9" t="s">
        <v>1439</v>
      </c>
      <c r="L88" s="9" t="s">
        <v>540</v>
      </c>
      <c r="Q88" t="str">
        <f t="shared" si="8"/>
        <v>Weimar, Georg Peter</v>
      </c>
      <c r="R88" t="str">
        <f t="shared" si="9"/>
        <v>Choral-Melodieenbuch zum Gebrauch der vorzüglichsten protestantische Gesangbücher…</v>
      </c>
      <c r="S88" t="str">
        <f t="shared" si="10"/>
        <v>Erfurt</v>
      </c>
      <c r="T88">
        <f t="shared" si="11"/>
        <v>1803</v>
      </c>
    </row>
    <row r="89" spans="1:23" x14ac:dyDescent="0.25">
      <c r="A89" t="str">
        <f t="shared" si="6"/>
        <v>WE1803-074</v>
      </c>
      <c r="D89" t="str">
        <f t="shared" si="7"/>
        <v>WE1803</v>
      </c>
      <c r="E89" s="9">
        <v>74</v>
      </c>
      <c r="H89" t="str">
        <f>_xlfn.IFNA(VLOOKUP(G89,Tabelle10[[SID]:[Zahn]],3,FALSE),"")</f>
        <v/>
      </c>
      <c r="I89" s="9" t="s">
        <v>1440</v>
      </c>
      <c r="L89" s="9" t="s">
        <v>540</v>
      </c>
      <c r="Q89" t="str">
        <f t="shared" si="8"/>
        <v>Weimar, Georg Peter</v>
      </c>
      <c r="R89" t="str">
        <f t="shared" si="9"/>
        <v>Choral-Melodieenbuch zum Gebrauch der vorzüglichsten protestantische Gesangbücher…</v>
      </c>
      <c r="S89" t="str">
        <f t="shared" si="10"/>
        <v>Erfurt</v>
      </c>
      <c r="T89">
        <f t="shared" si="11"/>
        <v>1803</v>
      </c>
    </row>
    <row r="90" spans="1:23" x14ac:dyDescent="0.25">
      <c r="A90" t="str">
        <f t="shared" si="6"/>
        <v>WE1803-075</v>
      </c>
      <c r="D90" t="str">
        <f t="shared" si="7"/>
        <v>WE1803</v>
      </c>
      <c r="E90" s="9">
        <v>75</v>
      </c>
      <c r="H90" t="str">
        <f>_xlfn.IFNA(VLOOKUP(G90,Tabelle10[[SID]:[Zahn]],3,FALSE),"")</f>
        <v/>
      </c>
      <c r="I90" s="9" t="s">
        <v>1441</v>
      </c>
      <c r="L90" s="9" t="s">
        <v>540</v>
      </c>
      <c r="Q90" t="str">
        <f t="shared" si="8"/>
        <v>Weimar, Georg Peter</v>
      </c>
      <c r="R90" t="str">
        <f t="shared" si="9"/>
        <v>Choral-Melodieenbuch zum Gebrauch der vorzüglichsten protestantische Gesangbücher…</v>
      </c>
      <c r="S90" t="str">
        <f t="shared" si="10"/>
        <v>Erfurt</v>
      </c>
      <c r="T90">
        <f t="shared" si="11"/>
        <v>1803</v>
      </c>
    </row>
    <row r="91" spans="1:23" x14ac:dyDescent="0.25">
      <c r="A91" t="str">
        <f t="shared" si="6"/>
        <v>WE1803-076</v>
      </c>
      <c r="D91" t="str">
        <f t="shared" si="7"/>
        <v>WE1803</v>
      </c>
      <c r="E91" s="9">
        <v>76</v>
      </c>
      <c r="H91" t="str">
        <f>_xlfn.IFNA(VLOOKUP(G91,Tabelle10[[SID]:[Zahn]],3,FALSE),"")</f>
        <v/>
      </c>
      <c r="I91" s="9" t="s">
        <v>1442</v>
      </c>
      <c r="L91" s="9" t="s">
        <v>540</v>
      </c>
      <c r="Q91" t="str">
        <f t="shared" si="8"/>
        <v>Weimar, Georg Peter</v>
      </c>
      <c r="R91" t="str">
        <f t="shared" si="9"/>
        <v>Choral-Melodieenbuch zum Gebrauch der vorzüglichsten protestantische Gesangbücher…</v>
      </c>
      <c r="S91" t="str">
        <f t="shared" si="10"/>
        <v>Erfurt</v>
      </c>
      <c r="T91">
        <f t="shared" si="11"/>
        <v>1803</v>
      </c>
      <c r="V91" s="9" t="s">
        <v>1443</v>
      </c>
      <c r="W91" s="9" t="s">
        <v>1444</v>
      </c>
    </row>
    <row r="92" spans="1:23" x14ac:dyDescent="0.25">
      <c r="A92" t="str">
        <f t="shared" si="6"/>
        <v>WE1803-077</v>
      </c>
      <c r="D92" t="str">
        <f t="shared" si="7"/>
        <v>WE1803</v>
      </c>
      <c r="E92" s="9">
        <v>77</v>
      </c>
      <c r="H92" t="str">
        <f>_xlfn.IFNA(VLOOKUP(G92,Tabelle10[[SID]:[Zahn]],3,FALSE),"")</f>
        <v/>
      </c>
      <c r="I92" s="9" t="s">
        <v>1445</v>
      </c>
      <c r="L92" s="9" t="s">
        <v>540</v>
      </c>
      <c r="Q92" t="str">
        <f t="shared" si="8"/>
        <v>Weimar, Georg Peter</v>
      </c>
      <c r="R92" t="str">
        <f t="shared" si="9"/>
        <v>Choral-Melodieenbuch zum Gebrauch der vorzüglichsten protestantische Gesangbücher…</v>
      </c>
      <c r="S92" t="str">
        <f t="shared" si="10"/>
        <v>Erfurt</v>
      </c>
      <c r="T92">
        <f t="shared" si="11"/>
        <v>1803</v>
      </c>
      <c r="V92" s="9" t="s">
        <v>1446</v>
      </c>
    </row>
    <row r="93" spans="1:23" x14ac:dyDescent="0.25">
      <c r="A93" t="str">
        <f t="shared" si="6"/>
        <v>WE1803-078</v>
      </c>
      <c r="D93" t="str">
        <f t="shared" si="7"/>
        <v>WE1803</v>
      </c>
      <c r="E93" s="9">
        <v>78</v>
      </c>
      <c r="H93" t="str">
        <f>_xlfn.IFNA(VLOOKUP(G93,Tabelle10[[SID]:[Zahn]],3,FALSE),"")</f>
        <v/>
      </c>
      <c r="I93" s="9" t="s">
        <v>897</v>
      </c>
      <c r="L93" s="9" t="s">
        <v>540</v>
      </c>
      <c r="Q93" t="str">
        <f t="shared" si="8"/>
        <v>Weimar, Georg Peter</v>
      </c>
      <c r="R93" t="str">
        <f t="shared" si="9"/>
        <v>Choral-Melodieenbuch zum Gebrauch der vorzüglichsten protestantische Gesangbücher…</v>
      </c>
      <c r="S93" t="str">
        <f t="shared" si="10"/>
        <v>Erfurt</v>
      </c>
      <c r="T93">
        <f t="shared" si="11"/>
        <v>1803</v>
      </c>
    </row>
    <row r="94" spans="1:23" x14ac:dyDescent="0.25">
      <c r="A94" t="str">
        <f t="shared" si="6"/>
        <v>WE1803-079</v>
      </c>
      <c r="D94" t="str">
        <f t="shared" si="7"/>
        <v>WE1803</v>
      </c>
      <c r="E94" s="9">
        <v>79</v>
      </c>
      <c r="H94" t="str">
        <f>_xlfn.IFNA(VLOOKUP(G94,Tabelle10[[SID]:[Zahn]],3,FALSE),"")</f>
        <v/>
      </c>
      <c r="I94" s="9" t="s">
        <v>1447</v>
      </c>
      <c r="L94" s="9" t="s">
        <v>540</v>
      </c>
      <c r="Q94" t="str">
        <f t="shared" si="8"/>
        <v>Weimar, Georg Peter</v>
      </c>
      <c r="R94" t="str">
        <f t="shared" si="9"/>
        <v>Choral-Melodieenbuch zum Gebrauch der vorzüglichsten protestantische Gesangbücher…</v>
      </c>
      <c r="S94" t="str">
        <f t="shared" si="10"/>
        <v>Erfurt</v>
      </c>
      <c r="T94">
        <f t="shared" si="11"/>
        <v>1803</v>
      </c>
      <c r="V94" s="9" t="s">
        <v>1448</v>
      </c>
    </row>
    <row r="95" spans="1:23" x14ac:dyDescent="0.25">
      <c r="A95" t="str">
        <f t="shared" si="6"/>
        <v>WE1803-080</v>
      </c>
      <c r="D95" t="str">
        <f t="shared" si="7"/>
        <v>WE1803</v>
      </c>
      <c r="E95" s="9">
        <v>80</v>
      </c>
      <c r="H95" t="str">
        <f>_xlfn.IFNA(VLOOKUP(G95,Tabelle10[[SID]:[Zahn]],3,FALSE),"")</f>
        <v/>
      </c>
      <c r="I95" s="9" t="s">
        <v>1449</v>
      </c>
      <c r="L95" s="9" t="s">
        <v>540</v>
      </c>
      <c r="Q95" t="str">
        <f t="shared" si="8"/>
        <v>Weimar, Georg Peter</v>
      </c>
      <c r="R95" t="str">
        <f t="shared" si="9"/>
        <v>Choral-Melodieenbuch zum Gebrauch der vorzüglichsten protestantische Gesangbücher…</v>
      </c>
      <c r="S95" t="str">
        <f t="shared" si="10"/>
        <v>Erfurt</v>
      </c>
      <c r="T95">
        <f t="shared" si="11"/>
        <v>1803</v>
      </c>
    </row>
    <row r="96" spans="1:23" x14ac:dyDescent="0.25">
      <c r="A96" t="str">
        <f t="shared" si="6"/>
        <v>WE1803-081</v>
      </c>
      <c r="D96" t="str">
        <f t="shared" si="7"/>
        <v>WE1803</v>
      </c>
      <c r="E96" s="9">
        <v>81</v>
      </c>
      <c r="H96" t="str">
        <f>_xlfn.IFNA(VLOOKUP(G96,Tabelle10[[SID]:[Zahn]],3,FALSE),"")</f>
        <v/>
      </c>
      <c r="I96" s="9" t="s">
        <v>1450</v>
      </c>
      <c r="L96" s="9" t="s">
        <v>540</v>
      </c>
      <c r="Q96" t="str">
        <f t="shared" si="8"/>
        <v>Weimar, Georg Peter</v>
      </c>
      <c r="R96" t="str">
        <f t="shared" si="9"/>
        <v>Choral-Melodieenbuch zum Gebrauch der vorzüglichsten protestantische Gesangbücher…</v>
      </c>
      <c r="S96" t="str">
        <f t="shared" si="10"/>
        <v>Erfurt</v>
      </c>
      <c r="T96">
        <f t="shared" si="11"/>
        <v>1803</v>
      </c>
      <c r="V96" s="9" t="s">
        <v>1451</v>
      </c>
    </row>
    <row r="97" spans="1:22" x14ac:dyDescent="0.25">
      <c r="A97" t="str">
        <f t="shared" si="6"/>
        <v>WE1803-082</v>
      </c>
      <c r="D97" t="str">
        <f t="shared" si="7"/>
        <v>WE1803</v>
      </c>
      <c r="E97" s="9">
        <v>82</v>
      </c>
      <c r="H97" t="str">
        <f>_xlfn.IFNA(VLOOKUP(G97,Tabelle10[[SID]:[Zahn]],3,FALSE),"")</f>
        <v/>
      </c>
      <c r="I97" s="9" t="s">
        <v>1452</v>
      </c>
      <c r="L97" s="9" t="s">
        <v>540</v>
      </c>
      <c r="Q97" t="str">
        <f t="shared" si="8"/>
        <v>Weimar, Georg Peter</v>
      </c>
      <c r="R97" t="str">
        <f t="shared" si="9"/>
        <v>Choral-Melodieenbuch zum Gebrauch der vorzüglichsten protestantische Gesangbücher…</v>
      </c>
      <c r="S97" t="str">
        <f t="shared" si="10"/>
        <v>Erfurt</v>
      </c>
      <c r="T97">
        <f t="shared" si="11"/>
        <v>1803</v>
      </c>
      <c r="V97" s="9" t="s">
        <v>1453</v>
      </c>
    </row>
    <row r="98" spans="1:22" x14ac:dyDescent="0.25">
      <c r="A98" t="str">
        <f t="shared" si="6"/>
        <v>WE1803-083</v>
      </c>
      <c r="D98" t="str">
        <f t="shared" si="7"/>
        <v>WE1803</v>
      </c>
      <c r="E98" s="9">
        <v>83</v>
      </c>
      <c r="H98" t="str">
        <f>_xlfn.IFNA(VLOOKUP(G98,Tabelle10[[SID]:[Zahn]],3,FALSE),"")</f>
        <v/>
      </c>
      <c r="I98" s="9" t="s">
        <v>110</v>
      </c>
      <c r="L98" s="9" t="s">
        <v>540</v>
      </c>
      <c r="Q98" t="str">
        <f t="shared" si="8"/>
        <v>Weimar, Georg Peter</v>
      </c>
      <c r="R98" t="str">
        <f t="shared" si="9"/>
        <v>Choral-Melodieenbuch zum Gebrauch der vorzüglichsten protestantische Gesangbücher…</v>
      </c>
      <c r="S98" t="str">
        <f t="shared" si="10"/>
        <v>Erfurt</v>
      </c>
      <c r="T98">
        <f t="shared" si="11"/>
        <v>1803</v>
      </c>
    </row>
    <row r="99" spans="1:22" x14ac:dyDescent="0.25">
      <c r="A99" t="str">
        <f t="shared" si="6"/>
        <v>WE1803-084</v>
      </c>
      <c r="D99" t="str">
        <f t="shared" si="7"/>
        <v>WE1803</v>
      </c>
      <c r="E99" s="9">
        <v>84</v>
      </c>
      <c r="H99" t="str">
        <f>_xlfn.IFNA(VLOOKUP(G99,Tabelle10[[SID]:[Zahn]],3,FALSE),"")</f>
        <v/>
      </c>
      <c r="I99" s="9" t="s">
        <v>1454</v>
      </c>
      <c r="L99" s="9" t="s">
        <v>540</v>
      </c>
      <c r="Q99" t="str">
        <f t="shared" si="8"/>
        <v>Weimar, Georg Peter</v>
      </c>
      <c r="R99" t="str">
        <f t="shared" si="9"/>
        <v>Choral-Melodieenbuch zum Gebrauch der vorzüglichsten protestantische Gesangbücher…</v>
      </c>
      <c r="S99" t="str">
        <f t="shared" si="10"/>
        <v>Erfurt</v>
      </c>
      <c r="T99">
        <f t="shared" si="11"/>
        <v>1803</v>
      </c>
      <c r="V99" s="9" t="s">
        <v>1455</v>
      </c>
    </row>
    <row r="100" spans="1:22" x14ac:dyDescent="0.25">
      <c r="A100" t="str">
        <f t="shared" si="6"/>
        <v>WE1803-085</v>
      </c>
      <c r="D100" t="str">
        <f t="shared" si="7"/>
        <v>WE1803</v>
      </c>
      <c r="E100" s="9">
        <v>85</v>
      </c>
      <c r="H100" t="str">
        <f>_xlfn.IFNA(VLOOKUP(G100,Tabelle10[[SID]:[Zahn]],3,FALSE),"")</f>
        <v/>
      </c>
      <c r="I100" s="9" t="s">
        <v>1456</v>
      </c>
      <c r="L100" s="9" t="s">
        <v>540</v>
      </c>
      <c r="Q100" t="str">
        <f t="shared" si="8"/>
        <v>Weimar, Georg Peter</v>
      </c>
      <c r="R100" t="str">
        <f t="shared" si="9"/>
        <v>Choral-Melodieenbuch zum Gebrauch der vorzüglichsten protestantische Gesangbücher…</v>
      </c>
      <c r="S100" t="str">
        <f t="shared" si="10"/>
        <v>Erfurt</v>
      </c>
      <c r="T100">
        <f t="shared" si="11"/>
        <v>1803</v>
      </c>
    </row>
    <row r="101" spans="1:22" x14ac:dyDescent="0.25">
      <c r="A101" t="str">
        <f t="shared" si="6"/>
        <v>WE1803-086</v>
      </c>
      <c r="D101" t="str">
        <f t="shared" si="7"/>
        <v>WE1803</v>
      </c>
      <c r="E101" s="9">
        <v>86</v>
      </c>
      <c r="H101" t="str">
        <f>_xlfn.IFNA(VLOOKUP(G101,Tabelle10[[SID]:[Zahn]],3,FALSE),"")</f>
        <v/>
      </c>
      <c r="I101" s="9" t="s">
        <v>116</v>
      </c>
      <c r="L101" s="9" t="s">
        <v>540</v>
      </c>
      <c r="Q101" t="str">
        <f t="shared" si="8"/>
        <v>Weimar, Georg Peter</v>
      </c>
      <c r="R101" t="str">
        <f t="shared" si="9"/>
        <v>Choral-Melodieenbuch zum Gebrauch der vorzüglichsten protestantische Gesangbücher…</v>
      </c>
      <c r="S101" t="str">
        <f t="shared" si="10"/>
        <v>Erfurt</v>
      </c>
      <c r="T101">
        <f t="shared" si="11"/>
        <v>1803</v>
      </c>
      <c r="V101" s="9" t="s">
        <v>1457</v>
      </c>
    </row>
    <row r="102" spans="1:22" x14ac:dyDescent="0.25">
      <c r="A102" t="str">
        <f t="shared" si="6"/>
        <v>WE1803-087</v>
      </c>
      <c r="D102" t="str">
        <f t="shared" si="7"/>
        <v>WE1803</v>
      </c>
      <c r="E102" s="9">
        <v>87</v>
      </c>
      <c r="H102" t="str">
        <f>_xlfn.IFNA(VLOOKUP(G102,Tabelle10[[SID]:[Zahn]],3,FALSE),"")</f>
        <v/>
      </c>
      <c r="I102" s="9" t="s">
        <v>1458</v>
      </c>
      <c r="L102" s="9" t="s">
        <v>540</v>
      </c>
      <c r="Q102" t="str">
        <f t="shared" si="8"/>
        <v>Weimar, Georg Peter</v>
      </c>
      <c r="R102" t="str">
        <f t="shared" si="9"/>
        <v>Choral-Melodieenbuch zum Gebrauch der vorzüglichsten protestantische Gesangbücher…</v>
      </c>
      <c r="S102" t="str">
        <f t="shared" si="10"/>
        <v>Erfurt</v>
      </c>
      <c r="T102">
        <f t="shared" si="11"/>
        <v>1803</v>
      </c>
    </row>
    <row r="103" spans="1:22" x14ac:dyDescent="0.25">
      <c r="A103" t="str">
        <f t="shared" si="6"/>
        <v>WE1803-088</v>
      </c>
      <c r="D103" t="str">
        <f t="shared" si="7"/>
        <v>WE1803</v>
      </c>
      <c r="E103" s="9">
        <v>88</v>
      </c>
      <c r="H103" t="str">
        <f>_xlfn.IFNA(VLOOKUP(G103,Tabelle10[[SID]:[Zahn]],3,FALSE),"")</f>
        <v/>
      </c>
      <c r="I103" s="9" t="s">
        <v>1459</v>
      </c>
      <c r="L103" s="9" t="s">
        <v>540</v>
      </c>
      <c r="Q103" t="str">
        <f t="shared" si="8"/>
        <v>Weimar, Georg Peter</v>
      </c>
      <c r="R103" t="str">
        <f t="shared" si="9"/>
        <v>Choral-Melodieenbuch zum Gebrauch der vorzüglichsten protestantische Gesangbücher…</v>
      </c>
      <c r="S103" t="str">
        <f t="shared" si="10"/>
        <v>Erfurt</v>
      </c>
      <c r="T103">
        <f t="shared" si="11"/>
        <v>1803</v>
      </c>
    </row>
    <row r="104" spans="1:22" x14ac:dyDescent="0.25">
      <c r="A104" t="str">
        <f t="shared" si="6"/>
        <v>WE1803-089</v>
      </c>
      <c r="D104" t="str">
        <f t="shared" si="7"/>
        <v>WE1803</v>
      </c>
      <c r="E104" s="9">
        <v>89</v>
      </c>
      <c r="H104" t="str">
        <f>_xlfn.IFNA(VLOOKUP(G104,Tabelle10[[SID]:[Zahn]],3,FALSE),"")</f>
        <v/>
      </c>
      <c r="I104" s="9" t="s">
        <v>1460</v>
      </c>
      <c r="L104" s="9" t="s">
        <v>540</v>
      </c>
      <c r="Q104" t="str">
        <f t="shared" si="8"/>
        <v>Weimar, Georg Peter</v>
      </c>
      <c r="R104" t="str">
        <f t="shared" si="9"/>
        <v>Choral-Melodieenbuch zum Gebrauch der vorzüglichsten protestantische Gesangbücher…</v>
      </c>
      <c r="S104" t="str">
        <f t="shared" si="10"/>
        <v>Erfurt</v>
      </c>
      <c r="T104">
        <f t="shared" si="11"/>
        <v>1803</v>
      </c>
    </row>
    <row r="105" spans="1:22" x14ac:dyDescent="0.25">
      <c r="A105" t="str">
        <f t="shared" si="6"/>
        <v>WE1803-090</v>
      </c>
      <c r="D105" t="str">
        <f t="shared" si="7"/>
        <v>WE1803</v>
      </c>
      <c r="E105" s="9">
        <v>90</v>
      </c>
      <c r="H105" t="str">
        <f>_xlfn.IFNA(VLOOKUP(G105,Tabelle10[[SID]:[Zahn]],3,FALSE),"")</f>
        <v/>
      </c>
      <c r="I105" s="9" t="s">
        <v>1461</v>
      </c>
      <c r="L105" s="9" t="s">
        <v>540</v>
      </c>
      <c r="Q105" t="str">
        <f t="shared" si="8"/>
        <v>Weimar, Georg Peter</v>
      </c>
      <c r="R105" t="str">
        <f t="shared" si="9"/>
        <v>Choral-Melodieenbuch zum Gebrauch der vorzüglichsten protestantische Gesangbücher…</v>
      </c>
      <c r="S105" t="str">
        <f t="shared" si="10"/>
        <v>Erfurt</v>
      </c>
      <c r="T105">
        <f t="shared" si="11"/>
        <v>1803</v>
      </c>
    </row>
    <row r="106" spans="1:22" x14ac:dyDescent="0.25">
      <c r="A106" t="str">
        <f t="shared" si="6"/>
        <v>WE1803-091</v>
      </c>
      <c r="D106" t="str">
        <f t="shared" si="7"/>
        <v>WE1803</v>
      </c>
      <c r="E106" s="9">
        <v>91</v>
      </c>
      <c r="H106" t="str">
        <f>_xlfn.IFNA(VLOOKUP(G106,Tabelle10[[SID]:[Zahn]],3,FALSE),"")</f>
        <v/>
      </c>
      <c r="I106" s="9" t="s">
        <v>1462</v>
      </c>
      <c r="L106" s="9" t="s">
        <v>540</v>
      </c>
      <c r="Q106" t="str">
        <f t="shared" si="8"/>
        <v>Weimar, Georg Peter</v>
      </c>
      <c r="R106" t="str">
        <f t="shared" si="9"/>
        <v>Choral-Melodieenbuch zum Gebrauch der vorzüglichsten protestantische Gesangbücher…</v>
      </c>
      <c r="S106" t="str">
        <f t="shared" si="10"/>
        <v>Erfurt</v>
      </c>
      <c r="T106">
        <f t="shared" si="11"/>
        <v>1803</v>
      </c>
    </row>
    <row r="107" spans="1:22" x14ac:dyDescent="0.25">
      <c r="A107" t="str">
        <f t="shared" si="6"/>
        <v>WE1803-092</v>
      </c>
      <c r="D107" t="str">
        <f t="shared" si="7"/>
        <v>WE1803</v>
      </c>
      <c r="E107" s="9">
        <v>92</v>
      </c>
      <c r="H107" t="str">
        <f>_xlfn.IFNA(VLOOKUP(G107,Tabelle10[[SID]:[Zahn]],3,FALSE),"")</f>
        <v/>
      </c>
      <c r="I107" s="9" t="s">
        <v>1463</v>
      </c>
      <c r="L107" s="9" t="s">
        <v>540</v>
      </c>
      <c r="Q107" t="str">
        <f t="shared" si="8"/>
        <v>Weimar, Georg Peter</v>
      </c>
      <c r="R107" t="str">
        <f t="shared" si="9"/>
        <v>Choral-Melodieenbuch zum Gebrauch der vorzüglichsten protestantische Gesangbücher…</v>
      </c>
      <c r="S107" t="str">
        <f t="shared" si="10"/>
        <v>Erfurt</v>
      </c>
      <c r="T107">
        <f t="shared" si="11"/>
        <v>1803</v>
      </c>
    </row>
    <row r="108" spans="1:22" x14ac:dyDescent="0.25">
      <c r="A108" t="str">
        <f t="shared" si="6"/>
        <v>WE1803-093</v>
      </c>
      <c r="D108" t="str">
        <f t="shared" si="7"/>
        <v>WE1803</v>
      </c>
      <c r="E108" s="9">
        <v>93</v>
      </c>
      <c r="H108" t="str">
        <f>_xlfn.IFNA(VLOOKUP(G108,Tabelle10[[SID]:[Zahn]],3,FALSE),"")</f>
        <v/>
      </c>
      <c r="I108" s="9" t="s">
        <v>1464</v>
      </c>
      <c r="L108" s="9" t="s">
        <v>540</v>
      </c>
      <c r="Q108" t="str">
        <f t="shared" si="8"/>
        <v>Weimar, Georg Peter</v>
      </c>
      <c r="R108" t="str">
        <f t="shared" si="9"/>
        <v>Choral-Melodieenbuch zum Gebrauch der vorzüglichsten protestantische Gesangbücher…</v>
      </c>
      <c r="S108" t="str">
        <f t="shared" si="10"/>
        <v>Erfurt</v>
      </c>
      <c r="T108">
        <f t="shared" si="11"/>
        <v>1803</v>
      </c>
    </row>
    <row r="109" spans="1:22" x14ac:dyDescent="0.25">
      <c r="A109" t="str">
        <f t="shared" si="6"/>
        <v>WE1803-094a</v>
      </c>
      <c r="D109" t="str">
        <f t="shared" si="7"/>
        <v>WE1803</v>
      </c>
      <c r="E109" s="9">
        <v>94</v>
      </c>
      <c r="F109" s="9" t="s">
        <v>3</v>
      </c>
      <c r="H109" t="str">
        <f>_xlfn.IFNA(VLOOKUP(G109,Tabelle10[[SID]:[Zahn]],3,FALSE),"")</f>
        <v/>
      </c>
      <c r="I109" s="9" t="s">
        <v>1465</v>
      </c>
      <c r="L109" s="9" t="s">
        <v>540</v>
      </c>
      <c r="Q109" t="str">
        <f t="shared" si="8"/>
        <v>Weimar, Georg Peter</v>
      </c>
      <c r="R109" t="str">
        <f t="shared" si="9"/>
        <v>Choral-Melodieenbuch zum Gebrauch der vorzüglichsten protestantische Gesangbücher…</v>
      </c>
      <c r="S109" t="str">
        <f t="shared" si="10"/>
        <v>Erfurt</v>
      </c>
      <c r="T109">
        <f t="shared" si="11"/>
        <v>1803</v>
      </c>
      <c r="V109" s="9" t="s">
        <v>1466</v>
      </c>
    </row>
    <row r="110" spans="1:22" x14ac:dyDescent="0.25">
      <c r="A110" t="str">
        <f t="shared" si="6"/>
        <v>WE1803-094b</v>
      </c>
      <c r="D110" t="str">
        <f t="shared" si="7"/>
        <v>WE1803</v>
      </c>
      <c r="E110" s="9">
        <v>94</v>
      </c>
      <c r="F110" s="9" t="s">
        <v>358</v>
      </c>
      <c r="H110" t="str">
        <f>_xlfn.IFNA(VLOOKUP(G110,Tabelle10[[SID]:[Zahn]],3,FALSE),"")</f>
        <v/>
      </c>
      <c r="I110" s="9" t="s">
        <v>1467</v>
      </c>
      <c r="L110" s="9" t="s">
        <v>540</v>
      </c>
      <c r="Q110" t="str">
        <f t="shared" si="8"/>
        <v>Weimar, Georg Peter</v>
      </c>
      <c r="R110" t="str">
        <f t="shared" si="9"/>
        <v>Choral-Melodieenbuch zum Gebrauch der vorzüglichsten protestantische Gesangbücher…</v>
      </c>
      <c r="S110" t="str">
        <f t="shared" si="10"/>
        <v>Erfurt</v>
      </c>
      <c r="T110">
        <f t="shared" si="11"/>
        <v>1803</v>
      </c>
    </row>
    <row r="111" spans="1:22" x14ac:dyDescent="0.25">
      <c r="A111" t="str">
        <f t="shared" si="6"/>
        <v>WE1803-094c</v>
      </c>
      <c r="D111" t="str">
        <f t="shared" si="7"/>
        <v>WE1803</v>
      </c>
      <c r="E111" s="9">
        <v>94</v>
      </c>
      <c r="F111" s="9" t="s">
        <v>457</v>
      </c>
      <c r="H111" t="str">
        <f>_xlfn.IFNA(VLOOKUP(G111,Tabelle10[[SID]:[Zahn]],3,FALSE),"")</f>
        <v/>
      </c>
      <c r="I111" s="9" t="s">
        <v>1467</v>
      </c>
      <c r="L111" s="9" t="s">
        <v>540</v>
      </c>
      <c r="Q111" t="str">
        <f t="shared" si="8"/>
        <v>Weimar, Georg Peter</v>
      </c>
      <c r="R111" t="str">
        <f t="shared" si="9"/>
        <v>Choral-Melodieenbuch zum Gebrauch der vorzüglichsten protestantische Gesangbücher…</v>
      </c>
      <c r="S111" t="str">
        <f t="shared" si="10"/>
        <v>Erfurt</v>
      </c>
      <c r="T111">
        <f t="shared" si="11"/>
        <v>1803</v>
      </c>
    </row>
    <row r="112" spans="1:22" x14ac:dyDescent="0.25">
      <c r="A112" t="str">
        <f t="shared" si="6"/>
        <v>WE1803-094d</v>
      </c>
      <c r="D112" t="str">
        <f t="shared" si="7"/>
        <v>WE1803</v>
      </c>
      <c r="E112" s="9">
        <v>94</v>
      </c>
      <c r="F112" s="9" t="s">
        <v>1468</v>
      </c>
      <c r="H112" t="str">
        <f>_xlfn.IFNA(VLOOKUP(G112,Tabelle10[[SID]:[Zahn]],3,FALSE),"")</f>
        <v/>
      </c>
      <c r="I112" s="9" t="s">
        <v>1469</v>
      </c>
      <c r="L112" s="9" t="s">
        <v>540</v>
      </c>
      <c r="Q112" t="str">
        <f t="shared" si="8"/>
        <v>Weimar, Georg Peter</v>
      </c>
      <c r="R112" t="str">
        <f t="shared" si="9"/>
        <v>Choral-Melodieenbuch zum Gebrauch der vorzüglichsten protestantische Gesangbücher…</v>
      </c>
      <c r="S112" t="str">
        <f t="shared" si="10"/>
        <v>Erfurt</v>
      </c>
      <c r="T112">
        <f t="shared" si="11"/>
        <v>1803</v>
      </c>
    </row>
    <row r="113" spans="1:22" x14ac:dyDescent="0.25">
      <c r="A113" t="str">
        <f t="shared" si="6"/>
        <v>WE1803-095</v>
      </c>
      <c r="D113" t="str">
        <f t="shared" si="7"/>
        <v>WE1803</v>
      </c>
      <c r="E113" s="9">
        <v>95</v>
      </c>
      <c r="H113" t="str">
        <f>_xlfn.IFNA(VLOOKUP(G113,Tabelle10[[SID]:[Zahn]],3,FALSE),"")</f>
        <v/>
      </c>
      <c r="I113" s="9" t="s">
        <v>1470</v>
      </c>
      <c r="L113" s="9" t="s">
        <v>540</v>
      </c>
      <c r="Q113" t="str">
        <f t="shared" si="8"/>
        <v>Weimar, Georg Peter</v>
      </c>
      <c r="R113" t="str">
        <f t="shared" si="9"/>
        <v>Choral-Melodieenbuch zum Gebrauch der vorzüglichsten protestantische Gesangbücher…</v>
      </c>
      <c r="S113" t="str">
        <f t="shared" si="10"/>
        <v>Erfurt</v>
      </c>
      <c r="T113">
        <f t="shared" si="11"/>
        <v>1803</v>
      </c>
    </row>
    <row r="114" spans="1:22" x14ac:dyDescent="0.25">
      <c r="A114" t="str">
        <f t="shared" si="6"/>
        <v>WE1803-096</v>
      </c>
      <c r="D114" t="str">
        <f t="shared" si="7"/>
        <v>WE1803</v>
      </c>
      <c r="E114" s="9">
        <v>96</v>
      </c>
      <c r="H114" t="str">
        <f>_xlfn.IFNA(VLOOKUP(G114,Tabelle10[[SID]:[Zahn]],3,FALSE),"")</f>
        <v/>
      </c>
      <c r="I114" s="9" t="s">
        <v>1471</v>
      </c>
      <c r="L114" s="9" t="s">
        <v>540</v>
      </c>
      <c r="Q114" t="str">
        <f t="shared" si="8"/>
        <v>Weimar, Georg Peter</v>
      </c>
      <c r="R114" t="str">
        <f t="shared" si="9"/>
        <v>Choral-Melodieenbuch zum Gebrauch der vorzüglichsten protestantische Gesangbücher…</v>
      </c>
      <c r="S114" t="str">
        <f t="shared" si="10"/>
        <v>Erfurt</v>
      </c>
      <c r="T114">
        <f t="shared" si="11"/>
        <v>1803</v>
      </c>
      <c r="V114" s="9" t="s">
        <v>1472</v>
      </c>
    </row>
    <row r="115" spans="1:22" x14ac:dyDescent="0.25">
      <c r="A115" t="str">
        <f t="shared" si="6"/>
        <v>WE1803-097</v>
      </c>
      <c r="D115" t="str">
        <f t="shared" si="7"/>
        <v>WE1803</v>
      </c>
      <c r="E115" s="9">
        <v>97</v>
      </c>
      <c r="H115" t="str">
        <f>_xlfn.IFNA(VLOOKUP(G115,Tabelle10[[SID]:[Zahn]],3,FALSE),"")</f>
        <v/>
      </c>
      <c r="I115" s="9" t="s">
        <v>1473</v>
      </c>
      <c r="L115" s="9" t="s">
        <v>540</v>
      </c>
      <c r="Q115" t="str">
        <f t="shared" si="8"/>
        <v>Weimar, Georg Peter</v>
      </c>
      <c r="R115" t="str">
        <f t="shared" si="9"/>
        <v>Choral-Melodieenbuch zum Gebrauch der vorzüglichsten protestantische Gesangbücher…</v>
      </c>
      <c r="S115" t="str">
        <f t="shared" si="10"/>
        <v>Erfurt</v>
      </c>
      <c r="T115">
        <f t="shared" si="11"/>
        <v>1803</v>
      </c>
      <c r="V115" s="9" t="s">
        <v>1474</v>
      </c>
    </row>
    <row r="116" spans="1:22" x14ac:dyDescent="0.25">
      <c r="A116" t="str">
        <f t="shared" si="6"/>
        <v>WE1803-098</v>
      </c>
      <c r="D116" t="str">
        <f t="shared" si="7"/>
        <v>WE1803</v>
      </c>
      <c r="E116" s="9">
        <v>98</v>
      </c>
      <c r="H116" t="str">
        <f>_xlfn.IFNA(VLOOKUP(G116,Tabelle10[[SID]:[Zahn]],3,FALSE),"")</f>
        <v/>
      </c>
      <c r="I116" s="9" t="s">
        <v>1475</v>
      </c>
      <c r="L116" s="9" t="s">
        <v>540</v>
      </c>
      <c r="Q116" t="str">
        <f t="shared" si="8"/>
        <v>Weimar, Georg Peter</v>
      </c>
      <c r="R116" t="str">
        <f t="shared" si="9"/>
        <v>Choral-Melodieenbuch zum Gebrauch der vorzüglichsten protestantische Gesangbücher…</v>
      </c>
      <c r="S116" t="str">
        <f t="shared" si="10"/>
        <v>Erfurt</v>
      </c>
      <c r="T116">
        <f t="shared" si="11"/>
        <v>1803</v>
      </c>
    </row>
    <row r="117" spans="1:22" x14ac:dyDescent="0.25">
      <c r="A117" t="str">
        <f t="shared" si="6"/>
        <v>WE1803-099</v>
      </c>
      <c r="D117" t="str">
        <f t="shared" si="7"/>
        <v>WE1803</v>
      </c>
      <c r="E117" s="9">
        <v>99</v>
      </c>
      <c r="H117" t="str">
        <f>_xlfn.IFNA(VLOOKUP(G117,Tabelle10[[SID]:[Zahn]],3,FALSE),"")</f>
        <v/>
      </c>
      <c r="I117" s="9" t="s">
        <v>1476</v>
      </c>
      <c r="L117" s="9" t="s">
        <v>540</v>
      </c>
      <c r="Q117" t="str">
        <f t="shared" si="8"/>
        <v>Weimar, Georg Peter</v>
      </c>
      <c r="R117" t="str">
        <f t="shared" si="9"/>
        <v>Choral-Melodieenbuch zum Gebrauch der vorzüglichsten protestantische Gesangbücher…</v>
      </c>
      <c r="S117" t="str">
        <f t="shared" si="10"/>
        <v>Erfurt</v>
      </c>
      <c r="T117">
        <f t="shared" si="11"/>
        <v>1803</v>
      </c>
    </row>
    <row r="118" spans="1:22" x14ac:dyDescent="0.25">
      <c r="A118" t="str">
        <f t="shared" si="6"/>
        <v>WE1803-100</v>
      </c>
      <c r="D118" t="str">
        <f t="shared" si="7"/>
        <v>WE1803</v>
      </c>
      <c r="E118" s="9">
        <v>100</v>
      </c>
      <c r="H118" t="str">
        <f>_xlfn.IFNA(VLOOKUP(G118,Tabelle10[[SID]:[Zahn]],3,FALSE),"")</f>
        <v/>
      </c>
      <c r="I118" s="9" t="s">
        <v>1477</v>
      </c>
      <c r="L118" s="9" t="s">
        <v>540</v>
      </c>
      <c r="Q118" t="str">
        <f t="shared" si="8"/>
        <v>Weimar, Georg Peter</v>
      </c>
      <c r="R118" t="str">
        <f t="shared" si="9"/>
        <v>Choral-Melodieenbuch zum Gebrauch der vorzüglichsten protestantische Gesangbücher…</v>
      </c>
      <c r="S118" t="str">
        <f t="shared" si="10"/>
        <v>Erfurt</v>
      </c>
      <c r="T118">
        <f t="shared" si="11"/>
        <v>1803</v>
      </c>
    </row>
    <row r="119" spans="1:22" x14ac:dyDescent="0.25">
      <c r="A119" t="str">
        <f t="shared" si="6"/>
        <v>WE1803-101</v>
      </c>
      <c r="D119" t="str">
        <f t="shared" si="7"/>
        <v>WE1803</v>
      </c>
      <c r="E119" s="9">
        <v>101</v>
      </c>
      <c r="H119" t="str">
        <f>_xlfn.IFNA(VLOOKUP(G119,Tabelle10[[SID]:[Zahn]],3,FALSE),"")</f>
        <v/>
      </c>
      <c r="I119" s="9" t="s">
        <v>1478</v>
      </c>
      <c r="L119" s="9" t="s">
        <v>540</v>
      </c>
      <c r="Q119" t="str">
        <f t="shared" si="8"/>
        <v>Weimar, Georg Peter</v>
      </c>
      <c r="R119" t="str">
        <f t="shared" si="9"/>
        <v>Choral-Melodieenbuch zum Gebrauch der vorzüglichsten protestantische Gesangbücher…</v>
      </c>
      <c r="S119" t="str">
        <f t="shared" si="10"/>
        <v>Erfurt</v>
      </c>
      <c r="T119">
        <f t="shared" si="11"/>
        <v>1803</v>
      </c>
    </row>
    <row r="120" spans="1:22" x14ac:dyDescent="0.25">
      <c r="A120" t="str">
        <f t="shared" si="6"/>
        <v>WE1803-102</v>
      </c>
      <c r="D120" t="str">
        <f t="shared" si="7"/>
        <v>WE1803</v>
      </c>
      <c r="E120" s="9">
        <v>102</v>
      </c>
      <c r="H120" t="str">
        <f>_xlfn.IFNA(VLOOKUP(G120,Tabelle10[[SID]:[Zahn]],3,FALSE),"")</f>
        <v/>
      </c>
      <c r="I120" s="9" t="s">
        <v>1479</v>
      </c>
      <c r="L120" s="9" t="s">
        <v>540</v>
      </c>
      <c r="Q120" t="str">
        <f t="shared" si="8"/>
        <v>Weimar, Georg Peter</v>
      </c>
      <c r="R120" t="str">
        <f t="shared" si="9"/>
        <v>Choral-Melodieenbuch zum Gebrauch der vorzüglichsten protestantische Gesangbücher…</v>
      </c>
      <c r="S120" t="str">
        <f t="shared" si="10"/>
        <v>Erfurt</v>
      </c>
      <c r="T120">
        <f t="shared" si="11"/>
        <v>1803</v>
      </c>
    </row>
    <row r="121" spans="1:22" x14ac:dyDescent="0.25">
      <c r="A121" t="str">
        <f t="shared" si="6"/>
        <v>WE1803-103a</v>
      </c>
      <c r="D121" t="str">
        <f t="shared" si="7"/>
        <v>WE1803</v>
      </c>
      <c r="E121" s="9">
        <v>103</v>
      </c>
      <c r="F121" s="9" t="s">
        <v>3</v>
      </c>
      <c r="H121" t="str">
        <f>_xlfn.IFNA(VLOOKUP(G121,Tabelle10[[SID]:[Zahn]],3,FALSE),"")</f>
        <v/>
      </c>
      <c r="I121" s="9" t="s">
        <v>1480</v>
      </c>
      <c r="L121" s="9" t="s">
        <v>540</v>
      </c>
      <c r="Q121" t="str">
        <f t="shared" si="8"/>
        <v>Weimar, Georg Peter</v>
      </c>
      <c r="R121" t="str">
        <f t="shared" si="9"/>
        <v>Choral-Melodieenbuch zum Gebrauch der vorzüglichsten protestantische Gesangbücher…</v>
      </c>
      <c r="S121" t="str">
        <f t="shared" si="10"/>
        <v>Erfurt</v>
      </c>
      <c r="T121">
        <f t="shared" si="11"/>
        <v>1803</v>
      </c>
    </row>
    <row r="122" spans="1:22" x14ac:dyDescent="0.25">
      <c r="A122" t="str">
        <f t="shared" si="6"/>
        <v>WE1803-103b</v>
      </c>
      <c r="D122" t="str">
        <f t="shared" si="7"/>
        <v>WE1803</v>
      </c>
      <c r="E122" s="9">
        <v>103</v>
      </c>
      <c r="F122" s="9" t="s">
        <v>358</v>
      </c>
      <c r="H122" t="str">
        <f>_xlfn.IFNA(VLOOKUP(G122,Tabelle10[[SID]:[Zahn]],3,FALSE),"")</f>
        <v/>
      </c>
      <c r="I122" s="9" t="s">
        <v>1481</v>
      </c>
      <c r="L122" s="9" t="s">
        <v>540</v>
      </c>
      <c r="Q122" t="str">
        <f t="shared" si="8"/>
        <v>Weimar, Georg Peter</v>
      </c>
      <c r="R122" t="str">
        <f t="shared" si="9"/>
        <v>Choral-Melodieenbuch zum Gebrauch der vorzüglichsten protestantische Gesangbücher…</v>
      </c>
      <c r="S122" t="str">
        <f t="shared" si="10"/>
        <v>Erfurt</v>
      </c>
      <c r="T122">
        <f t="shared" si="11"/>
        <v>1803</v>
      </c>
    </row>
    <row r="123" spans="1:22" x14ac:dyDescent="0.25">
      <c r="A123" t="str">
        <f t="shared" si="6"/>
        <v>WE1803-103c</v>
      </c>
      <c r="D123" t="str">
        <f t="shared" si="7"/>
        <v>WE1803</v>
      </c>
      <c r="E123" s="9">
        <v>103</v>
      </c>
      <c r="F123" s="9" t="s">
        <v>457</v>
      </c>
      <c r="H123" t="str">
        <f>_xlfn.IFNA(VLOOKUP(G123,Tabelle10[[SID]:[Zahn]],3,FALSE),"")</f>
        <v/>
      </c>
      <c r="I123" s="9" t="s">
        <v>1482</v>
      </c>
      <c r="L123" s="9" t="s">
        <v>540</v>
      </c>
      <c r="Q123" t="str">
        <f t="shared" si="8"/>
        <v>Weimar, Georg Peter</v>
      </c>
      <c r="R123" t="str">
        <f t="shared" si="9"/>
        <v>Choral-Melodieenbuch zum Gebrauch der vorzüglichsten protestantische Gesangbücher…</v>
      </c>
      <c r="S123" t="str">
        <f t="shared" si="10"/>
        <v>Erfurt</v>
      </c>
      <c r="T123">
        <f t="shared" si="11"/>
        <v>1803</v>
      </c>
    </row>
    <row r="124" spans="1:22" x14ac:dyDescent="0.25">
      <c r="A124" t="str">
        <f t="shared" si="6"/>
        <v>WE1803-104</v>
      </c>
      <c r="D124" t="str">
        <f t="shared" si="7"/>
        <v>WE1803</v>
      </c>
      <c r="E124" s="9">
        <v>104</v>
      </c>
      <c r="H124" t="str">
        <f>_xlfn.IFNA(VLOOKUP(G124,Tabelle10[[SID]:[Zahn]],3,FALSE),"")</f>
        <v/>
      </c>
      <c r="I124" s="9" t="s">
        <v>1483</v>
      </c>
      <c r="L124" s="9" t="s">
        <v>540</v>
      </c>
      <c r="Q124" t="str">
        <f t="shared" si="8"/>
        <v>Weimar, Georg Peter</v>
      </c>
      <c r="R124" t="str">
        <f t="shared" si="9"/>
        <v>Choral-Melodieenbuch zum Gebrauch der vorzüglichsten protestantische Gesangbücher…</v>
      </c>
      <c r="S124" t="str">
        <f t="shared" si="10"/>
        <v>Erfurt</v>
      </c>
      <c r="T124">
        <f t="shared" si="11"/>
        <v>1803</v>
      </c>
    </row>
    <row r="125" spans="1:22" x14ac:dyDescent="0.25">
      <c r="A125" t="str">
        <f t="shared" si="6"/>
        <v>WE1803-105</v>
      </c>
      <c r="D125" t="str">
        <f t="shared" si="7"/>
        <v>WE1803</v>
      </c>
      <c r="E125" s="9">
        <v>105</v>
      </c>
      <c r="H125" t="str">
        <f>_xlfn.IFNA(VLOOKUP(G125,Tabelle10[[SID]:[Zahn]],3,FALSE),"")</f>
        <v/>
      </c>
      <c r="I125" s="9" t="s">
        <v>1484</v>
      </c>
      <c r="L125" s="9" t="s">
        <v>540</v>
      </c>
      <c r="Q125" t="str">
        <f t="shared" si="8"/>
        <v>Weimar, Georg Peter</v>
      </c>
      <c r="R125" t="str">
        <f t="shared" si="9"/>
        <v>Choral-Melodieenbuch zum Gebrauch der vorzüglichsten protestantische Gesangbücher…</v>
      </c>
      <c r="S125" t="str">
        <f t="shared" si="10"/>
        <v>Erfurt</v>
      </c>
      <c r="T125">
        <f t="shared" si="11"/>
        <v>1803</v>
      </c>
      <c r="V125" s="9" t="s">
        <v>1485</v>
      </c>
    </row>
    <row r="126" spans="1:22" x14ac:dyDescent="0.25">
      <c r="A126" t="str">
        <f t="shared" si="6"/>
        <v>WE1803-106</v>
      </c>
      <c r="D126" t="str">
        <f t="shared" si="7"/>
        <v>WE1803</v>
      </c>
      <c r="E126" s="9">
        <v>106</v>
      </c>
      <c r="H126" t="str">
        <f>_xlfn.IFNA(VLOOKUP(G126,Tabelle10[[SID]:[Zahn]],3,FALSE),"")</f>
        <v/>
      </c>
      <c r="I126" s="9" t="s">
        <v>670</v>
      </c>
      <c r="L126" s="9" t="s">
        <v>540</v>
      </c>
      <c r="Q126" t="str">
        <f t="shared" si="8"/>
        <v>Weimar, Georg Peter</v>
      </c>
      <c r="R126" t="str">
        <f t="shared" si="9"/>
        <v>Choral-Melodieenbuch zum Gebrauch der vorzüglichsten protestantische Gesangbücher…</v>
      </c>
      <c r="S126" t="str">
        <f t="shared" si="10"/>
        <v>Erfurt</v>
      </c>
      <c r="T126">
        <f t="shared" si="11"/>
        <v>1803</v>
      </c>
    </row>
    <row r="127" spans="1:22" x14ac:dyDescent="0.25">
      <c r="A127" t="str">
        <f t="shared" si="6"/>
        <v>WE1803-107</v>
      </c>
      <c r="D127" t="str">
        <f t="shared" si="7"/>
        <v>WE1803</v>
      </c>
      <c r="E127" s="9">
        <v>107</v>
      </c>
      <c r="H127" t="str">
        <f>_xlfn.IFNA(VLOOKUP(G127,Tabelle10[[SID]:[Zahn]],3,FALSE),"")</f>
        <v/>
      </c>
      <c r="I127" s="9" t="s">
        <v>1486</v>
      </c>
      <c r="L127" s="9" t="s">
        <v>540</v>
      </c>
      <c r="Q127" t="str">
        <f t="shared" si="8"/>
        <v>Weimar, Georg Peter</v>
      </c>
      <c r="R127" t="str">
        <f t="shared" si="9"/>
        <v>Choral-Melodieenbuch zum Gebrauch der vorzüglichsten protestantische Gesangbücher…</v>
      </c>
      <c r="S127" t="str">
        <f t="shared" si="10"/>
        <v>Erfurt</v>
      </c>
      <c r="T127">
        <f t="shared" si="11"/>
        <v>1803</v>
      </c>
    </row>
    <row r="128" spans="1:22" x14ac:dyDescent="0.25">
      <c r="A128" t="str">
        <f t="shared" si="6"/>
        <v>WE1803-108</v>
      </c>
      <c r="D128" t="str">
        <f t="shared" si="7"/>
        <v>WE1803</v>
      </c>
      <c r="E128" s="9">
        <v>108</v>
      </c>
      <c r="H128" t="str">
        <f>_xlfn.IFNA(VLOOKUP(G128,Tabelle10[[SID]:[Zahn]],3,FALSE),"")</f>
        <v/>
      </c>
      <c r="I128" s="9" t="s">
        <v>1487</v>
      </c>
      <c r="L128" s="9" t="s">
        <v>540</v>
      </c>
      <c r="Q128" t="str">
        <f t="shared" si="8"/>
        <v>Weimar, Georg Peter</v>
      </c>
      <c r="R128" t="str">
        <f t="shared" si="9"/>
        <v>Choral-Melodieenbuch zum Gebrauch der vorzüglichsten protestantische Gesangbücher…</v>
      </c>
      <c r="S128" t="str">
        <f t="shared" si="10"/>
        <v>Erfurt</v>
      </c>
      <c r="T128">
        <f t="shared" si="11"/>
        <v>1803</v>
      </c>
      <c r="V128" s="9" t="s">
        <v>1488</v>
      </c>
    </row>
    <row r="129" spans="1:23" x14ac:dyDescent="0.25">
      <c r="A129" t="str">
        <f t="shared" si="6"/>
        <v>WE1803-109</v>
      </c>
      <c r="D129" t="str">
        <f t="shared" si="7"/>
        <v>WE1803</v>
      </c>
      <c r="E129" s="9">
        <v>109</v>
      </c>
      <c r="H129" t="str">
        <f>_xlfn.IFNA(VLOOKUP(G129,Tabelle10[[SID]:[Zahn]],3,FALSE),"")</f>
        <v/>
      </c>
      <c r="I129" s="9" t="s">
        <v>1489</v>
      </c>
      <c r="L129" s="9" t="s">
        <v>540</v>
      </c>
      <c r="Q129" t="str">
        <f t="shared" si="8"/>
        <v>Weimar, Georg Peter</v>
      </c>
      <c r="R129" t="str">
        <f t="shared" si="9"/>
        <v>Choral-Melodieenbuch zum Gebrauch der vorzüglichsten protestantische Gesangbücher…</v>
      </c>
      <c r="S129" t="str">
        <f t="shared" si="10"/>
        <v>Erfurt</v>
      </c>
      <c r="T129">
        <f t="shared" si="11"/>
        <v>1803</v>
      </c>
      <c r="V129" s="9" t="s">
        <v>1490</v>
      </c>
    </row>
    <row r="130" spans="1:23" x14ac:dyDescent="0.25">
      <c r="A130" t="str">
        <f t="shared" ref="A130:A193" si="12">D130&amp;"-"&amp;IF(E130&lt;10,"00",IF(E130&gt;99,"","0"))&amp;E130&amp;F130</f>
        <v>WE1803-110</v>
      </c>
      <c r="D130" t="str">
        <f t="shared" si="7"/>
        <v>WE1803</v>
      </c>
      <c r="E130" s="9">
        <v>110</v>
      </c>
      <c r="H130" t="str">
        <f>_xlfn.IFNA(VLOOKUP(G130,Tabelle10[[SID]:[Zahn]],3,FALSE),"")</f>
        <v/>
      </c>
      <c r="I130" s="9" t="s">
        <v>1491</v>
      </c>
      <c r="L130" s="9" t="s">
        <v>540</v>
      </c>
      <c r="Q130" t="str">
        <f t="shared" si="8"/>
        <v>Weimar, Georg Peter</v>
      </c>
      <c r="R130" t="str">
        <f t="shared" si="9"/>
        <v>Choral-Melodieenbuch zum Gebrauch der vorzüglichsten protestantische Gesangbücher…</v>
      </c>
      <c r="S130" t="str">
        <f t="shared" si="10"/>
        <v>Erfurt</v>
      </c>
      <c r="T130">
        <f t="shared" si="11"/>
        <v>1803</v>
      </c>
    </row>
    <row r="131" spans="1:23" x14ac:dyDescent="0.25">
      <c r="A131" t="str">
        <f t="shared" si="12"/>
        <v>WE1803-111</v>
      </c>
      <c r="D131" t="str">
        <f t="shared" ref="D131:D194" si="13">$D$2</f>
        <v>WE1803</v>
      </c>
      <c r="E131" s="9">
        <v>111</v>
      </c>
      <c r="H131" t="str">
        <f>_xlfn.IFNA(VLOOKUP(G131,Tabelle10[[SID]:[Zahn]],3,FALSE),"")</f>
        <v/>
      </c>
      <c r="I131" s="9" t="s">
        <v>1492</v>
      </c>
      <c r="L131" s="9" t="s">
        <v>540</v>
      </c>
      <c r="Q131" t="str">
        <f t="shared" ref="Q131:Q194" si="14">$Q$2</f>
        <v>Weimar, Georg Peter</v>
      </c>
      <c r="R131" t="str">
        <f t="shared" ref="R131:R194" si="15">$R$2</f>
        <v>Choral-Melodieenbuch zum Gebrauch der vorzüglichsten protestantische Gesangbücher…</v>
      </c>
      <c r="S131" t="str">
        <f t="shared" ref="S131:S194" si="16">$S$2</f>
        <v>Erfurt</v>
      </c>
      <c r="T131">
        <f t="shared" ref="T131:T194" si="17">$T$2</f>
        <v>1803</v>
      </c>
      <c r="V131" s="9" t="s">
        <v>1493</v>
      </c>
    </row>
    <row r="132" spans="1:23" x14ac:dyDescent="0.25">
      <c r="A132" t="str">
        <f t="shared" si="12"/>
        <v>WE1803-112</v>
      </c>
      <c r="D132" t="str">
        <f t="shared" si="13"/>
        <v>WE1803</v>
      </c>
      <c r="E132" s="9">
        <v>112</v>
      </c>
      <c r="H132" t="str">
        <f>_xlfn.IFNA(VLOOKUP(G132,Tabelle10[[SID]:[Zahn]],3,FALSE),"")</f>
        <v/>
      </c>
      <c r="I132" s="9" t="s">
        <v>1494</v>
      </c>
      <c r="L132" s="9" t="s">
        <v>540</v>
      </c>
      <c r="Q132" t="str">
        <f t="shared" si="14"/>
        <v>Weimar, Georg Peter</v>
      </c>
      <c r="R132" t="str">
        <f t="shared" si="15"/>
        <v>Choral-Melodieenbuch zum Gebrauch der vorzüglichsten protestantische Gesangbücher…</v>
      </c>
      <c r="S132" t="str">
        <f t="shared" si="16"/>
        <v>Erfurt</v>
      </c>
      <c r="T132">
        <f t="shared" si="17"/>
        <v>1803</v>
      </c>
    </row>
    <row r="133" spans="1:23" x14ac:dyDescent="0.25">
      <c r="A133" t="str">
        <f t="shared" si="12"/>
        <v>WE1803-113a</v>
      </c>
      <c r="D133" t="str">
        <f t="shared" si="13"/>
        <v>WE1803</v>
      </c>
      <c r="E133" s="9">
        <v>113</v>
      </c>
      <c r="F133" s="9" t="s">
        <v>3</v>
      </c>
      <c r="H133" t="str">
        <f>_xlfn.IFNA(VLOOKUP(G133,Tabelle10[[SID]:[Zahn]],3,FALSE),"")</f>
        <v/>
      </c>
      <c r="I133" s="9" t="s">
        <v>1495</v>
      </c>
      <c r="L133" s="9" t="s">
        <v>540</v>
      </c>
      <c r="Q133" t="str">
        <f t="shared" si="14"/>
        <v>Weimar, Georg Peter</v>
      </c>
      <c r="R133" t="str">
        <f t="shared" si="15"/>
        <v>Choral-Melodieenbuch zum Gebrauch der vorzüglichsten protestantische Gesangbücher…</v>
      </c>
      <c r="S133" t="str">
        <f t="shared" si="16"/>
        <v>Erfurt</v>
      </c>
      <c r="T133">
        <f t="shared" si="17"/>
        <v>1803</v>
      </c>
    </row>
    <row r="134" spans="1:23" x14ac:dyDescent="0.25">
      <c r="A134" t="str">
        <f t="shared" si="12"/>
        <v>WE1803-113b</v>
      </c>
      <c r="D134" t="str">
        <f t="shared" si="13"/>
        <v>WE1803</v>
      </c>
      <c r="E134" s="9">
        <v>113</v>
      </c>
      <c r="F134" s="9" t="s">
        <v>358</v>
      </c>
      <c r="H134" t="str">
        <f>_xlfn.IFNA(VLOOKUP(G134,Tabelle10[[SID]:[Zahn]],3,FALSE),"")</f>
        <v/>
      </c>
      <c r="I134" s="9" t="s">
        <v>1496</v>
      </c>
      <c r="L134" s="9" t="s">
        <v>540</v>
      </c>
      <c r="Q134" t="str">
        <f t="shared" si="14"/>
        <v>Weimar, Georg Peter</v>
      </c>
      <c r="R134" t="str">
        <f t="shared" si="15"/>
        <v>Choral-Melodieenbuch zum Gebrauch der vorzüglichsten protestantische Gesangbücher…</v>
      </c>
      <c r="S134" t="str">
        <f t="shared" si="16"/>
        <v>Erfurt</v>
      </c>
      <c r="T134">
        <f t="shared" si="17"/>
        <v>1803</v>
      </c>
      <c r="V134" s="9" t="s">
        <v>1497</v>
      </c>
    </row>
    <row r="135" spans="1:23" x14ac:dyDescent="0.25">
      <c r="A135" t="str">
        <f t="shared" si="12"/>
        <v>WE1803-114a</v>
      </c>
      <c r="D135" t="str">
        <f t="shared" si="13"/>
        <v>WE1803</v>
      </c>
      <c r="E135" s="9">
        <v>114</v>
      </c>
      <c r="F135" s="9" t="s">
        <v>3</v>
      </c>
      <c r="H135" t="str">
        <f>_xlfn.IFNA(VLOOKUP(G135,Tabelle10[[SID]:[Zahn]],3,FALSE),"")</f>
        <v/>
      </c>
      <c r="I135" s="9" t="s">
        <v>1498</v>
      </c>
      <c r="L135" s="9" t="s">
        <v>540</v>
      </c>
      <c r="Q135" t="str">
        <f t="shared" si="14"/>
        <v>Weimar, Georg Peter</v>
      </c>
      <c r="R135" t="str">
        <f t="shared" si="15"/>
        <v>Choral-Melodieenbuch zum Gebrauch der vorzüglichsten protestantische Gesangbücher…</v>
      </c>
      <c r="S135" t="str">
        <f t="shared" si="16"/>
        <v>Erfurt</v>
      </c>
      <c r="T135">
        <f t="shared" si="17"/>
        <v>1803</v>
      </c>
      <c r="V135" s="9" t="s">
        <v>1499</v>
      </c>
    </row>
    <row r="136" spans="1:23" x14ac:dyDescent="0.25">
      <c r="A136" t="str">
        <f t="shared" si="12"/>
        <v>WE1803-114b</v>
      </c>
      <c r="D136" t="str">
        <f t="shared" si="13"/>
        <v>WE1803</v>
      </c>
      <c r="E136" s="9">
        <v>114</v>
      </c>
      <c r="F136" s="9" t="s">
        <v>358</v>
      </c>
      <c r="H136" t="str">
        <f>_xlfn.IFNA(VLOOKUP(G136,Tabelle10[[SID]:[Zahn]],3,FALSE),"")</f>
        <v/>
      </c>
      <c r="I136" s="9" t="s">
        <v>1500</v>
      </c>
      <c r="L136" s="9" t="s">
        <v>540</v>
      </c>
      <c r="Q136" t="str">
        <f t="shared" si="14"/>
        <v>Weimar, Georg Peter</v>
      </c>
      <c r="R136" t="str">
        <f t="shared" si="15"/>
        <v>Choral-Melodieenbuch zum Gebrauch der vorzüglichsten protestantische Gesangbücher…</v>
      </c>
      <c r="S136" t="str">
        <f t="shared" si="16"/>
        <v>Erfurt</v>
      </c>
      <c r="T136">
        <f t="shared" si="17"/>
        <v>1803</v>
      </c>
      <c r="V136" s="9" t="s">
        <v>1501</v>
      </c>
    </row>
    <row r="137" spans="1:23" x14ac:dyDescent="0.25">
      <c r="A137" t="str">
        <f t="shared" si="12"/>
        <v>WE1803-115</v>
      </c>
      <c r="D137" t="str">
        <f t="shared" si="13"/>
        <v>WE1803</v>
      </c>
      <c r="E137" s="9">
        <v>115</v>
      </c>
      <c r="H137" t="str">
        <f>_xlfn.IFNA(VLOOKUP(G137,Tabelle10[[SID]:[Zahn]],3,FALSE),"")</f>
        <v/>
      </c>
      <c r="I137" s="9" t="s">
        <v>1502</v>
      </c>
      <c r="L137" s="9" t="s">
        <v>540</v>
      </c>
      <c r="Q137" t="str">
        <f t="shared" si="14"/>
        <v>Weimar, Georg Peter</v>
      </c>
      <c r="R137" t="str">
        <f t="shared" si="15"/>
        <v>Choral-Melodieenbuch zum Gebrauch der vorzüglichsten protestantische Gesangbücher…</v>
      </c>
      <c r="S137" t="str">
        <f t="shared" si="16"/>
        <v>Erfurt</v>
      </c>
      <c r="T137">
        <f t="shared" si="17"/>
        <v>1803</v>
      </c>
    </row>
    <row r="138" spans="1:23" x14ac:dyDescent="0.25">
      <c r="A138" t="str">
        <f t="shared" si="12"/>
        <v>WE1803-116</v>
      </c>
      <c r="D138" t="str">
        <f t="shared" si="13"/>
        <v>WE1803</v>
      </c>
      <c r="E138" s="9">
        <v>116</v>
      </c>
      <c r="H138" t="str">
        <f>_xlfn.IFNA(VLOOKUP(G138,Tabelle10[[SID]:[Zahn]],3,FALSE),"")</f>
        <v/>
      </c>
      <c r="I138" s="9" t="s">
        <v>140</v>
      </c>
      <c r="L138" s="9" t="s">
        <v>540</v>
      </c>
      <c r="Q138" t="str">
        <f t="shared" si="14"/>
        <v>Weimar, Georg Peter</v>
      </c>
      <c r="R138" t="str">
        <f t="shared" si="15"/>
        <v>Choral-Melodieenbuch zum Gebrauch der vorzüglichsten protestantische Gesangbücher…</v>
      </c>
      <c r="S138" t="str">
        <f t="shared" si="16"/>
        <v>Erfurt</v>
      </c>
      <c r="T138">
        <f t="shared" si="17"/>
        <v>1803</v>
      </c>
    </row>
    <row r="139" spans="1:23" x14ac:dyDescent="0.25">
      <c r="A139" t="str">
        <f t="shared" si="12"/>
        <v>WE1803-117</v>
      </c>
      <c r="D139" t="str">
        <f t="shared" si="13"/>
        <v>WE1803</v>
      </c>
      <c r="E139" s="9">
        <v>117</v>
      </c>
      <c r="H139" t="str">
        <f>_xlfn.IFNA(VLOOKUP(G139,Tabelle10[[SID]:[Zahn]],3,FALSE),"")</f>
        <v/>
      </c>
      <c r="I139" s="9" t="s">
        <v>1503</v>
      </c>
      <c r="L139" s="9" t="s">
        <v>540</v>
      </c>
      <c r="Q139" t="str">
        <f t="shared" si="14"/>
        <v>Weimar, Georg Peter</v>
      </c>
      <c r="R139" t="str">
        <f t="shared" si="15"/>
        <v>Choral-Melodieenbuch zum Gebrauch der vorzüglichsten protestantische Gesangbücher…</v>
      </c>
      <c r="S139" t="str">
        <f t="shared" si="16"/>
        <v>Erfurt</v>
      </c>
      <c r="T139">
        <f t="shared" si="17"/>
        <v>1803</v>
      </c>
    </row>
    <row r="140" spans="1:23" x14ac:dyDescent="0.25">
      <c r="A140" t="str">
        <f t="shared" si="12"/>
        <v>WE1803-118</v>
      </c>
      <c r="D140" t="str">
        <f t="shared" si="13"/>
        <v>WE1803</v>
      </c>
      <c r="E140" s="9">
        <v>118</v>
      </c>
      <c r="H140" t="str">
        <f>_xlfn.IFNA(VLOOKUP(G140,Tabelle10[[SID]:[Zahn]],3,FALSE),"")</f>
        <v/>
      </c>
      <c r="I140" s="9" t="s">
        <v>1504</v>
      </c>
      <c r="L140" s="9" t="s">
        <v>540</v>
      </c>
      <c r="Q140" t="str">
        <f t="shared" si="14"/>
        <v>Weimar, Georg Peter</v>
      </c>
      <c r="R140" t="str">
        <f t="shared" si="15"/>
        <v>Choral-Melodieenbuch zum Gebrauch der vorzüglichsten protestantische Gesangbücher…</v>
      </c>
      <c r="S140" t="str">
        <f t="shared" si="16"/>
        <v>Erfurt</v>
      </c>
      <c r="T140">
        <f t="shared" si="17"/>
        <v>1803</v>
      </c>
      <c r="V140" s="9" t="s">
        <v>1505</v>
      </c>
      <c r="W140" s="9" t="s">
        <v>1506</v>
      </c>
    </row>
    <row r="141" spans="1:23" x14ac:dyDescent="0.25">
      <c r="A141" t="str">
        <f t="shared" si="12"/>
        <v>WE1803-119</v>
      </c>
      <c r="D141" t="str">
        <f t="shared" si="13"/>
        <v>WE1803</v>
      </c>
      <c r="E141" s="9">
        <v>119</v>
      </c>
      <c r="H141" t="str">
        <f>_xlfn.IFNA(VLOOKUP(G141,Tabelle10[[SID]:[Zahn]],3,FALSE),"")</f>
        <v/>
      </c>
      <c r="I141" s="9" t="s">
        <v>1507</v>
      </c>
      <c r="L141" s="9" t="s">
        <v>540</v>
      </c>
      <c r="Q141" t="str">
        <f t="shared" si="14"/>
        <v>Weimar, Georg Peter</v>
      </c>
      <c r="R141" t="str">
        <f t="shared" si="15"/>
        <v>Choral-Melodieenbuch zum Gebrauch der vorzüglichsten protestantische Gesangbücher…</v>
      </c>
      <c r="S141" t="str">
        <f t="shared" si="16"/>
        <v>Erfurt</v>
      </c>
      <c r="T141">
        <f t="shared" si="17"/>
        <v>1803</v>
      </c>
    </row>
    <row r="142" spans="1:23" x14ac:dyDescent="0.25">
      <c r="A142" t="str">
        <f t="shared" si="12"/>
        <v>WE1803-120</v>
      </c>
      <c r="D142" t="str">
        <f t="shared" si="13"/>
        <v>WE1803</v>
      </c>
      <c r="E142" s="9">
        <v>120</v>
      </c>
      <c r="H142" t="str">
        <f>_xlfn.IFNA(VLOOKUP(G142,Tabelle10[[SID]:[Zahn]],3,FALSE),"")</f>
        <v/>
      </c>
      <c r="I142" s="9" t="s">
        <v>1508</v>
      </c>
      <c r="L142" s="9" t="s">
        <v>540</v>
      </c>
      <c r="Q142" t="str">
        <f t="shared" si="14"/>
        <v>Weimar, Georg Peter</v>
      </c>
      <c r="R142" t="str">
        <f t="shared" si="15"/>
        <v>Choral-Melodieenbuch zum Gebrauch der vorzüglichsten protestantische Gesangbücher…</v>
      </c>
      <c r="S142" t="str">
        <f t="shared" si="16"/>
        <v>Erfurt</v>
      </c>
      <c r="T142">
        <f t="shared" si="17"/>
        <v>1803</v>
      </c>
    </row>
    <row r="143" spans="1:23" x14ac:dyDescent="0.25">
      <c r="A143" t="str">
        <f t="shared" si="12"/>
        <v>WE1803-121</v>
      </c>
      <c r="D143" t="str">
        <f t="shared" si="13"/>
        <v>WE1803</v>
      </c>
      <c r="E143" s="9">
        <v>121</v>
      </c>
      <c r="H143" t="str">
        <f>_xlfn.IFNA(VLOOKUP(G143,Tabelle10[[SID]:[Zahn]],3,FALSE),"")</f>
        <v/>
      </c>
      <c r="I143" s="9" t="s">
        <v>441</v>
      </c>
      <c r="L143" s="9" t="s">
        <v>540</v>
      </c>
      <c r="Q143" t="str">
        <f t="shared" si="14"/>
        <v>Weimar, Georg Peter</v>
      </c>
      <c r="R143" t="str">
        <f t="shared" si="15"/>
        <v>Choral-Melodieenbuch zum Gebrauch der vorzüglichsten protestantische Gesangbücher…</v>
      </c>
      <c r="S143" t="str">
        <f t="shared" si="16"/>
        <v>Erfurt</v>
      </c>
      <c r="T143">
        <f t="shared" si="17"/>
        <v>1803</v>
      </c>
    </row>
    <row r="144" spans="1:23" x14ac:dyDescent="0.25">
      <c r="A144" t="str">
        <f t="shared" si="12"/>
        <v>WE1803-122</v>
      </c>
      <c r="D144" t="str">
        <f t="shared" si="13"/>
        <v>WE1803</v>
      </c>
      <c r="E144" s="9">
        <v>122</v>
      </c>
      <c r="H144" t="str">
        <f>_xlfn.IFNA(VLOOKUP(G144,Tabelle10[[SID]:[Zahn]],3,FALSE),"")</f>
        <v/>
      </c>
      <c r="I144" s="9" t="s">
        <v>1509</v>
      </c>
      <c r="L144" s="9" t="s">
        <v>540</v>
      </c>
      <c r="Q144" t="str">
        <f t="shared" si="14"/>
        <v>Weimar, Georg Peter</v>
      </c>
      <c r="R144" t="str">
        <f t="shared" si="15"/>
        <v>Choral-Melodieenbuch zum Gebrauch der vorzüglichsten protestantische Gesangbücher…</v>
      </c>
      <c r="S144" t="str">
        <f t="shared" si="16"/>
        <v>Erfurt</v>
      </c>
      <c r="T144">
        <f t="shared" si="17"/>
        <v>1803</v>
      </c>
    </row>
    <row r="145" spans="1:23" x14ac:dyDescent="0.25">
      <c r="A145" t="str">
        <f t="shared" si="12"/>
        <v>WE1803-123</v>
      </c>
      <c r="D145" t="str">
        <f t="shared" si="13"/>
        <v>WE1803</v>
      </c>
      <c r="E145" s="9">
        <v>123</v>
      </c>
      <c r="H145" t="str">
        <f>_xlfn.IFNA(VLOOKUP(G145,Tabelle10[[SID]:[Zahn]],3,FALSE),"")</f>
        <v/>
      </c>
      <c r="I145" s="9" t="s">
        <v>1510</v>
      </c>
      <c r="L145" s="9" t="s">
        <v>540</v>
      </c>
      <c r="Q145" t="str">
        <f t="shared" si="14"/>
        <v>Weimar, Georg Peter</v>
      </c>
      <c r="R145" t="str">
        <f t="shared" si="15"/>
        <v>Choral-Melodieenbuch zum Gebrauch der vorzüglichsten protestantische Gesangbücher…</v>
      </c>
      <c r="S145" t="str">
        <f t="shared" si="16"/>
        <v>Erfurt</v>
      </c>
      <c r="T145">
        <f t="shared" si="17"/>
        <v>1803</v>
      </c>
      <c r="V145" s="9" t="s">
        <v>1511</v>
      </c>
      <c r="W145" s="9" t="s">
        <v>1512</v>
      </c>
    </row>
    <row r="146" spans="1:23" x14ac:dyDescent="0.25">
      <c r="A146" t="str">
        <f t="shared" si="12"/>
        <v>WE1803-124</v>
      </c>
      <c r="D146" t="str">
        <f t="shared" si="13"/>
        <v>WE1803</v>
      </c>
      <c r="E146" s="9">
        <v>124</v>
      </c>
      <c r="H146" t="str">
        <f>_xlfn.IFNA(VLOOKUP(G146,Tabelle10[[SID]:[Zahn]],3,FALSE),"")</f>
        <v/>
      </c>
      <c r="I146" s="9" t="s">
        <v>1513</v>
      </c>
      <c r="L146" s="9" t="s">
        <v>540</v>
      </c>
      <c r="Q146" t="str">
        <f t="shared" si="14"/>
        <v>Weimar, Georg Peter</v>
      </c>
      <c r="R146" t="str">
        <f t="shared" si="15"/>
        <v>Choral-Melodieenbuch zum Gebrauch der vorzüglichsten protestantische Gesangbücher…</v>
      </c>
      <c r="S146" t="str">
        <f t="shared" si="16"/>
        <v>Erfurt</v>
      </c>
      <c r="T146">
        <f t="shared" si="17"/>
        <v>1803</v>
      </c>
    </row>
    <row r="147" spans="1:23" x14ac:dyDescent="0.25">
      <c r="A147" t="str">
        <f t="shared" si="12"/>
        <v>WE1803-125</v>
      </c>
      <c r="D147" t="str">
        <f t="shared" si="13"/>
        <v>WE1803</v>
      </c>
      <c r="E147" s="9">
        <v>125</v>
      </c>
      <c r="H147" t="str">
        <f>_xlfn.IFNA(VLOOKUP(G147,Tabelle10[[SID]:[Zahn]],3,FALSE),"")</f>
        <v/>
      </c>
      <c r="I147" s="9" t="s">
        <v>1514</v>
      </c>
      <c r="L147" s="9" t="s">
        <v>540</v>
      </c>
      <c r="Q147" t="str">
        <f t="shared" si="14"/>
        <v>Weimar, Georg Peter</v>
      </c>
      <c r="R147" t="str">
        <f t="shared" si="15"/>
        <v>Choral-Melodieenbuch zum Gebrauch der vorzüglichsten protestantische Gesangbücher…</v>
      </c>
      <c r="S147" t="str">
        <f t="shared" si="16"/>
        <v>Erfurt</v>
      </c>
      <c r="T147">
        <f t="shared" si="17"/>
        <v>1803</v>
      </c>
    </row>
    <row r="148" spans="1:23" x14ac:dyDescent="0.25">
      <c r="A148" t="str">
        <f t="shared" si="12"/>
        <v>WE1803-126a</v>
      </c>
      <c r="D148" t="str">
        <f t="shared" si="13"/>
        <v>WE1803</v>
      </c>
      <c r="E148" s="9">
        <v>126</v>
      </c>
      <c r="F148" s="9" t="s">
        <v>3</v>
      </c>
      <c r="H148" t="str">
        <f>_xlfn.IFNA(VLOOKUP(G148,Tabelle10[[SID]:[Zahn]],3,FALSE),"")</f>
        <v/>
      </c>
      <c r="I148" s="9" t="s">
        <v>1515</v>
      </c>
      <c r="L148" s="9" t="s">
        <v>540</v>
      </c>
      <c r="Q148" t="str">
        <f t="shared" si="14"/>
        <v>Weimar, Georg Peter</v>
      </c>
      <c r="R148" t="str">
        <f t="shared" si="15"/>
        <v>Choral-Melodieenbuch zum Gebrauch der vorzüglichsten protestantische Gesangbücher…</v>
      </c>
      <c r="S148" t="str">
        <f t="shared" si="16"/>
        <v>Erfurt</v>
      </c>
      <c r="T148">
        <f t="shared" si="17"/>
        <v>1803</v>
      </c>
    </row>
    <row r="149" spans="1:23" x14ac:dyDescent="0.25">
      <c r="A149" t="str">
        <f t="shared" si="12"/>
        <v>WE1803-126b</v>
      </c>
      <c r="D149" t="str">
        <f t="shared" si="13"/>
        <v>WE1803</v>
      </c>
      <c r="E149" s="9">
        <v>126</v>
      </c>
      <c r="F149" s="9" t="s">
        <v>358</v>
      </c>
      <c r="H149" t="str">
        <f>_xlfn.IFNA(VLOOKUP(G149,Tabelle10[[SID]:[Zahn]],3,FALSE),"")</f>
        <v/>
      </c>
      <c r="I149" s="9" t="s">
        <v>1516</v>
      </c>
      <c r="L149" s="9" t="s">
        <v>540</v>
      </c>
      <c r="Q149" t="str">
        <f t="shared" si="14"/>
        <v>Weimar, Georg Peter</v>
      </c>
      <c r="R149" t="str">
        <f t="shared" si="15"/>
        <v>Choral-Melodieenbuch zum Gebrauch der vorzüglichsten protestantische Gesangbücher…</v>
      </c>
      <c r="S149" t="str">
        <f t="shared" si="16"/>
        <v>Erfurt</v>
      </c>
      <c r="T149">
        <f t="shared" si="17"/>
        <v>1803</v>
      </c>
    </row>
    <row r="150" spans="1:23" x14ac:dyDescent="0.25">
      <c r="A150" t="str">
        <f t="shared" si="12"/>
        <v>WE1803-126c</v>
      </c>
      <c r="D150" t="str">
        <f t="shared" si="13"/>
        <v>WE1803</v>
      </c>
      <c r="E150" s="9">
        <v>126</v>
      </c>
      <c r="F150" s="9" t="s">
        <v>457</v>
      </c>
      <c r="H150" t="str">
        <f>_xlfn.IFNA(VLOOKUP(G150,Tabelle10[[SID]:[Zahn]],3,FALSE),"")</f>
        <v/>
      </c>
      <c r="I150" s="9" t="s">
        <v>1517</v>
      </c>
      <c r="L150" s="9" t="s">
        <v>540</v>
      </c>
      <c r="Q150" t="str">
        <f t="shared" si="14"/>
        <v>Weimar, Georg Peter</v>
      </c>
      <c r="R150" t="str">
        <f t="shared" si="15"/>
        <v>Choral-Melodieenbuch zum Gebrauch der vorzüglichsten protestantische Gesangbücher…</v>
      </c>
      <c r="S150" t="str">
        <f t="shared" si="16"/>
        <v>Erfurt</v>
      </c>
      <c r="T150">
        <f t="shared" si="17"/>
        <v>1803</v>
      </c>
    </row>
    <row r="151" spans="1:23" x14ac:dyDescent="0.25">
      <c r="A151" t="str">
        <f t="shared" si="12"/>
        <v>WE1803-127</v>
      </c>
      <c r="D151" t="str">
        <f t="shared" si="13"/>
        <v>WE1803</v>
      </c>
      <c r="E151" s="9">
        <v>127</v>
      </c>
      <c r="H151" t="str">
        <f>_xlfn.IFNA(VLOOKUP(G151,Tabelle10[[SID]:[Zahn]],3,FALSE),"")</f>
        <v/>
      </c>
      <c r="I151" s="9" t="s">
        <v>1518</v>
      </c>
      <c r="L151" s="9" t="s">
        <v>540</v>
      </c>
      <c r="Q151" t="str">
        <f t="shared" si="14"/>
        <v>Weimar, Georg Peter</v>
      </c>
      <c r="R151" t="str">
        <f t="shared" si="15"/>
        <v>Choral-Melodieenbuch zum Gebrauch der vorzüglichsten protestantische Gesangbücher…</v>
      </c>
      <c r="S151" t="str">
        <f t="shared" si="16"/>
        <v>Erfurt</v>
      </c>
      <c r="T151">
        <f t="shared" si="17"/>
        <v>1803</v>
      </c>
    </row>
    <row r="152" spans="1:23" x14ac:dyDescent="0.25">
      <c r="A152" t="str">
        <f t="shared" si="12"/>
        <v>WE1803-128a</v>
      </c>
      <c r="D152" t="str">
        <f t="shared" si="13"/>
        <v>WE1803</v>
      </c>
      <c r="E152" s="9">
        <v>128</v>
      </c>
      <c r="F152" s="9" t="s">
        <v>3</v>
      </c>
      <c r="H152" t="str">
        <f>_xlfn.IFNA(VLOOKUP(G152,Tabelle10[[SID]:[Zahn]],3,FALSE),"")</f>
        <v/>
      </c>
      <c r="I152" s="9" t="s">
        <v>1519</v>
      </c>
      <c r="L152" s="9" t="s">
        <v>540</v>
      </c>
      <c r="Q152" t="str">
        <f t="shared" si="14"/>
        <v>Weimar, Georg Peter</v>
      </c>
      <c r="R152" t="str">
        <f t="shared" si="15"/>
        <v>Choral-Melodieenbuch zum Gebrauch der vorzüglichsten protestantische Gesangbücher…</v>
      </c>
      <c r="S152" t="str">
        <f t="shared" si="16"/>
        <v>Erfurt</v>
      </c>
      <c r="T152">
        <f t="shared" si="17"/>
        <v>1803</v>
      </c>
      <c r="V152" s="9" t="s">
        <v>1520</v>
      </c>
    </row>
    <row r="153" spans="1:23" x14ac:dyDescent="0.25">
      <c r="A153" t="str">
        <f t="shared" si="12"/>
        <v>WE1803-128b</v>
      </c>
      <c r="D153" t="str">
        <f t="shared" si="13"/>
        <v>WE1803</v>
      </c>
      <c r="E153" s="9">
        <v>128</v>
      </c>
      <c r="F153" s="9" t="s">
        <v>358</v>
      </c>
      <c r="H153" t="str">
        <f>_xlfn.IFNA(VLOOKUP(G153,Tabelle10[[SID]:[Zahn]],3,FALSE),"")</f>
        <v/>
      </c>
      <c r="I153" s="9" t="s">
        <v>1521</v>
      </c>
      <c r="L153" s="9" t="s">
        <v>540</v>
      </c>
      <c r="Q153" t="str">
        <f t="shared" si="14"/>
        <v>Weimar, Georg Peter</v>
      </c>
      <c r="R153" t="str">
        <f t="shared" si="15"/>
        <v>Choral-Melodieenbuch zum Gebrauch der vorzüglichsten protestantische Gesangbücher…</v>
      </c>
      <c r="S153" t="str">
        <f t="shared" si="16"/>
        <v>Erfurt</v>
      </c>
      <c r="T153">
        <f t="shared" si="17"/>
        <v>1803</v>
      </c>
    </row>
    <row r="154" spans="1:23" x14ac:dyDescent="0.25">
      <c r="A154" t="str">
        <f t="shared" si="12"/>
        <v>WE1803-129</v>
      </c>
      <c r="D154" t="str">
        <f t="shared" si="13"/>
        <v>WE1803</v>
      </c>
      <c r="E154" s="9">
        <v>129</v>
      </c>
      <c r="H154" t="str">
        <f>_xlfn.IFNA(VLOOKUP(G154,Tabelle10[[SID]:[Zahn]],3,FALSE),"")</f>
        <v/>
      </c>
      <c r="I154" s="9" t="s">
        <v>1522</v>
      </c>
      <c r="L154" s="9" t="s">
        <v>540</v>
      </c>
      <c r="Q154" t="str">
        <f t="shared" si="14"/>
        <v>Weimar, Georg Peter</v>
      </c>
      <c r="R154" t="str">
        <f t="shared" si="15"/>
        <v>Choral-Melodieenbuch zum Gebrauch der vorzüglichsten protestantische Gesangbücher…</v>
      </c>
      <c r="S154" t="str">
        <f t="shared" si="16"/>
        <v>Erfurt</v>
      </c>
      <c r="T154">
        <f t="shared" si="17"/>
        <v>1803</v>
      </c>
    </row>
    <row r="155" spans="1:23" x14ac:dyDescent="0.25">
      <c r="A155" t="str">
        <f t="shared" si="12"/>
        <v>WE1803-130</v>
      </c>
      <c r="D155" t="str">
        <f t="shared" si="13"/>
        <v>WE1803</v>
      </c>
      <c r="E155" s="9">
        <v>130</v>
      </c>
      <c r="H155" t="str">
        <f>_xlfn.IFNA(VLOOKUP(G155,Tabelle10[[SID]:[Zahn]],3,FALSE),"")</f>
        <v/>
      </c>
      <c r="I155" s="9" t="s">
        <v>61</v>
      </c>
      <c r="L155" s="9" t="s">
        <v>540</v>
      </c>
      <c r="Q155" t="str">
        <f t="shared" si="14"/>
        <v>Weimar, Georg Peter</v>
      </c>
      <c r="R155" t="str">
        <f t="shared" si="15"/>
        <v>Choral-Melodieenbuch zum Gebrauch der vorzüglichsten protestantische Gesangbücher…</v>
      </c>
      <c r="S155" t="str">
        <f t="shared" si="16"/>
        <v>Erfurt</v>
      </c>
      <c r="T155">
        <f t="shared" si="17"/>
        <v>1803</v>
      </c>
    </row>
    <row r="156" spans="1:23" x14ac:dyDescent="0.25">
      <c r="A156" t="str">
        <f t="shared" si="12"/>
        <v>WE1803-131</v>
      </c>
      <c r="D156" t="str">
        <f t="shared" si="13"/>
        <v>WE1803</v>
      </c>
      <c r="E156" s="9">
        <v>131</v>
      </c>
      <c r="H156" t="str">
        <f>_xlfn.IFNA(VLOOKUP(G156,Tabelle10[[SID]:[Zahn]],3,FALSE),"")</f>
        <v/>
      </c>
      <c r="I156" s="9" t="s">
        <v>1523</v>
      </c>
      <c r="L156" s="9" t="s">
        <v>540</v>
      </c>
      <c r="Q156" t="str">
        <f t="shared" si="14"/>
        <v>Weimar, Georg Peter</v>
      </c>
      <c r="R156" t="str">
        <f t="shared" si="15"/>
        <v>Choral-Melodieenbuch zum Gebrauch der vorzüglichsten protestantische Gesangbücher…</v>
      </c>
      <c r="S156" t="str">
        <f t="shared" si="16"/>
        <v>Erfurt</v>
      </c>
      <c r="T156">
        <f t="shared" si="17"/>
        <v>1803</v>
      </c>
      <c r="V156" s="9" t="s">
        <v>1524</v>
      </c>
    </row>
    <row r="157" spans="1:23" x14ac:dyDescent="0.25">
      <c r="A157" t="str">
        <f t="shared" si="12"/>
        <v>WE1803-132</v>
      </c>
      <c r="D157" t="str">
        <f t="shared" si="13"/>
        <v>WE1803</v>
      </c>
      <c r="E157" s="9">
        <v>132</v>
      </c>
      <c r="H157" t="str">
        <f>_xlfn.IFNA(VLOOKUP(G157,Tabelle10[[SID]:[Zahn]],3,FALSE),"")</f>
        <v/>
      </c>
      <c r="I157" s="9" t="s">
        <v>1525</v>
      </c>
      <c r="L157" s="9" t="s">
        <v>540</v>
      </c>
      <c r="Q157" t="str">
        <f t="shared" si="14"/>
        <v>Weimar, Georg Peter</v>
      </c>
      <c r="R157" t="str">
        <f t="shared" si="15"/>
        <v>Choral-Melodieenbuch zum Gebrauch der vorzüglichsten protestantische Gesangbücher…</v>
      </c>
      <c r="S157" t="str">
        <f t="shared" si="16"/>
        <v>Erfurt</v>
      </c>
      <c r="T157">
        <f t="shared" si="17"/>
        <v>1803</v>
      </c>
    </row>
    <row r="158" spans="1:23" x14ac:dyDescent="0.25">
      <c r="A158" t="str">
        <f t="shared" si="12"/>
        <v>WE1803-133</v>
      </c>
      <c r="D158" t="str">
        <f t="shared" si="13"/>
        <v>WE1803</v>
      </c>
      <c r="E158" s="9">
        <v>133</v>
      </c>
      <c r="H158" t="str">
        <f>_xlfn.IFNA(VLOOKUP(G158,Tabelle10[[SID]:[Zahn]],3,FALSE),"")</f>
        <v/>
      </c>
      <c r="I158" s="9" t="s">
        <v>1526</v>
      </c>
      <c r="L158" s="9" t="s">
        <v>540</v>
      </c>
      <c r="Q158" t="str">
        <f t="shared" si="14"/>
        <v>Weimar, Georg Peter</v>
      </c>
      <c r="R158" t="str">
        <f t="shared" si="15"/>
        <v>Choral-Melodieenbuch zum Gebrauch der vorzüglichsten protestantische Gesangbücher…</v>
      </c>
      <c r="S158" t="str">
        <f t="shared" si="16"/>
        <v>Erfurt</v>
      </c>
      <c r="T158">
        <f t="shared" si="17"/>
        <v>1803</v>
      </c>
    </row>
    <row r="159" spans="1:23" x14ac:dyDescent="0.25">
      <c r="A159" t="str">
        <f t="shared" si="12"/>
        <v>WE1803-134a</v>
      </c>
      <c r="D159" t="str">
        <f t="shared" si="13"/>
        <v>WE1803</v>
      </c>
      <c r="E159" s="9">
        <v>134</v>
      </c>
      <c r="F159" s="9" t="s">
        <v>3</v>
      </c>
      <c r="H159" t="str">
        <f>_xlfn.IFNA(VLOOKUP(G159,Tabelle10[[SID]:[Zahn]],3,FALSE),"")</f>
        <v/>
      </c>
      <c r="I159" s="9" t="s">
        <v>1527</v>
      </c>
      <c r="L159" s="9" t="s">
        <v>540</v>
      </c>
      <c r="Q159" t="str">
        <f t="shared" si="14"/>
        <v>Weimar, Georg Peter</v>
      </c>
      <c r="R159" t="str">
        <f t="shared" si="15"/>
        <v>Choral-Melodieenbuch zum Gebrauch der vorzüglichsten protestantische Gesangbücher…</v>
      </c>
      <c r="S159" t="str">
        <f t="shared" si="16"/>
        <v>Erfurt</v>
      </c>
      <c r="T159">
        <f t="shared" si="17"/>
        <v>1803</v>
      </c>
    </row>
    <row r="160" spans="1:23" x14ac:dyDescent="0.25">
      <c r="A160" t="str">
        <f t="shared" si="12"/>
        <v>WE1803-134b</v>
      </c>
      <c r="D160" t="str">
        <f t="shared" si="13"/>
        <v>WE1803</v>
      </c>
      <c r="E160" s="9">
        <v>134</v>
      </c>
      <c r="F160" s="9" t="s">
        <v>358</v>
      </c>
      <c r="H160" t="str">
        <f>_xlfn.IFNA(VLOOKUP(G160,Tabelle10[[SID]:[Zahn]],3,FALSE),"")</f>
        <v/>
      </c>
      <c r="I160" s="9" t="s">
        <v>1528</v>
      </c>
      <c r="L160" s="9" t="s">
        <v>540</v>
      </c>
      <c r="Q160" t="str">
        <f t="shared" si="14"/>
        <v>Weimar, Georg Peter</v>
      </c>
      <c r="R160" t="str">
        <f t="shared" si="15"/>
        <v>Choral-Melodieenbuch zum Gebrauch der vorzüglichsten protestantische Gesangbücher…</v>
      </c>
      <c r="S160" t="str">
        <f t="shared" si="16"/>
        <v>Erfurt</v>
      </c>
      <c r="T160">
        <f t="shared" si="17"/>
        <v>1803</v>
      </c>
    </row>
    <row r="161" spans="1:22" x14ac:dyDescent="0.25">
      <c r="A161" t="str">
        <f t="shared" si="12"/>
        <v>WE1803-135a</v>
      </c>
      <c r="D161" t="str">
        <f t="shared" si="13"/>
        <v>WE1803</v>
      </c>
      <c r="E161" s="9">
        <v>135</v>
      </c>
      <c r="F161" s="9" t="s">
        <v>3</v>
      </c>
      <c r="H161" t="str">
        <f>_xlfn.IFNA(VLOOKUP(G161,Tabelle10[[SID]:[Zahn]],3,FALSE),"")</f>
        <v/>
      </c>
      <c r="I161" s="9" t="s">
        <v>1527</v>
      </c>
      <c r="L161" s="9" t="s">
        <v>540</v>
      </c>
      <c r="Q161" t="str">
        <f t="shared" si="14"/>
        <v>Weimar, Georg Peter</v>
      </c>
      <c r="R161" t="str">
        <f t="shared" si="15"/>
        <v>Choral-Melodieenbuch zum Gebrauch der vorzüglichsten protestantische Gesangbücher…</v>
      </c>
      <c r="S161" t="str">
        <f t="shared" si="16"/>
        <v>Erfurt</v>
      </c>
      <c r="T161">
        <f t="shared" si="17"/>
        <v>1803</v>
      </c>
    </row>
    <row r="162" spans="1:22" x14ac:dyDescent="0.25">
      <c r="A162" t="str">
        <f t="shared" si="12"/>
        <v>WE1803-135b</v>
      </c>
      <c r="D162" t="str">
        <f t="shared" si="13"/>
        <v>WE1803</v>
      </c>
      <c r="E162" s="9">
        <v>135</v>
      </c>
      <c r="F162" s="9" t="s">
        <v>358</v>
      </c>
      <c r="H162" t="str">
        <f>_xlfn.IFNA(VLOOKUP(G162,Tabelle10[[SID]:[Zahn]],3,FALSE),"")</f>
        <v/>
      </c>
      <c r="I162" s="9" t="s">
        <v>1528</v>
      </c>
      <c r="L162" s="9" t="s">
        <v>540</v>
      </c>
      <c r="Q162" t="str">
        <f t="shared" si="14"/>
        <v>Weimar, Georg Peter</v>
      </c>
      <c r="R162" t="str">
        <f t="shared" si="15"/>
        <v>Choral-Melodieenbuch zum Gebrauch der vorzüglichsten protestantische Gesangbücher…</v>
      </c>
      <c r="S162" t="str">
        <f t="shared" si="16"/>
        <v>Erfurt</v>
      </c>
      <c r="T162">
        <f t="shared" si="17"/>
        <v>1803</v>
      </c>
    </row>
    <row r="163" spans="1:22" x14ac:dyDescent="0.25">
      <c r="A163" t="str">
        <f t="shared" si="12"/>
        <v>WE1803-136</v>
      </c>
      <c r="D163" t="str">
        <f t="shared" si="13"/>
        <v>WE1803</v>
      </c>
      <c r="E163" s="9">
        <v>136</v>
      </c>
      <c r="H163" t="str">
        <f>_xlfn.IFNA(VLOOKUP(G163,Tabelle10[[SID]:[Zahn]],3,FALSE),"")</f>
        <v/>
      </c>
      <c r="I163" s="9" t="s">
        <v>1529</v>
      </c>
      <c r="L163" s="9" t="s">
        <v>540</v>
      </c>
      <c r="Q163" t="str">
        <f t="shared" si="14"/>
        <v>Weimar, Georg Peter</v>
      </c>
      <c r="R163" t="str">
        <f t="shared" si="15"/>
        <v>Choral-Melodieenbuch zum Gebrauch der vorzüglichsten protestantische Gesangbücher…</v>
      </c>
      <c r="S163" t="str">
        <f t="shared" si="16"/>
        <v>Erfurt</v>
      </c>
      <c r="T163">
        <f t="shared" si="17"/>
        <v>1803</v>
      </c>
    </row>
    <row r="164" spans="1:22" x14ac:dyDescent="0.25">
      <c r="A164" t="str">
        <f t="shared" si="12"/>
        <v>WE1803-137</v>
      </c>
      <c r="D164" t="str">
        <f t="shared" si="13"/>
        <v>WE1803</v>
      </c>
      <c r="E164" s="9">
        <v>137</v>
      </c>
      <c r="H164" t="str">
        <f>_xlfn.IFNA(VLOOKUP(G164,Tabelle10[[SID]:[Zahn]],3,FALSE),"")</f>
        <v/>
      </c>
      <c r="I164" s="9" t="s">
        <v>869</v>
      </c>
      <c r="L164" s="9" t="s">
        <v>540</v>
      </c>
      <c r="Q164" t="str">
        <f t="shared" si="14"/>
        <v>Weimar, Georg Peter</v>
      </c>
      <c r="R164" t="str">
        <f t="shared" si="15"/>
        <v>Choral-Melodieenbuch zum Gebrauch der vorzüglichsten protestantische Gesangbücher…</v>
      </c>
      <c r="S164" t="str">
        <f t="shared" si="16"/>
        <v>Erfurt</v>
      </c>
      <c r="T164">
        <f t="shared" si="17"/>
        <v>1803</v>
      </c>
    </row>
    <row r="165" spans="1:22" x14ac:dyDescent="0.25">
      <c r="A165" t="str">
        <f t="shared" si="12"/>
        <v>WE1803-138</v>
      </c>
      <c r="D165" t="str">
        <f t="shared" si="13"/>
        <v>WE1803</v>
      </c>
      <c r="E165" s="9">
        <v>138</v>
      </c>
      <c r="H165" t="str">
        <f>_xlfn.IFNA(VLOOKUP(G165,Tabelle10[[SID]:[Zahn]],3,FALSE),"")</f>
        <v/>
      </c>
      <c r="I165" s="9" t="s">
        <v>1530</v>
      </c>
      <c r="L165" s="9" t="s">
        <v>540</v>
      </c>
      <c r="Q165" t="str">
        <f t="shared" si="14"/>
        <v>Weimar, Georg Peter</v>
      </c>
      <c r="R165" t="str">
        <f t="shared" si="15"/>
        <v>Choral-Melodieenbuch zum Gebrauch der vorzüglichsten protestantische Gesangbücher…</v>
      </c>
      <c r="S165" t="str">
        <f t="shared" si="16"/>
        <v>Erfurt</v>
      </c>
      <c r="T165">
        <f t="shared" si="17"/>
        <v>1803</v>
      </c>
    </row>
    <row r="166" spans="1:22" x14ac:dyDescent="0.25">
      <c r="A166" t="str">
        <f t="shared" si="12"/>
        <v>WE1803-139a</v>
      </c>
      <c r="D166" t="str">
        <f t="shared" si="13"/>
        <v>WE1803</v>
      </c>
      <c r="E166" s="9">
        <v>139</v>
      </c>
      <c r="F166" s="9" t="s">
        <v>3</v>
      </c>
      <c r="H166" t="str">
        <f>_xlfn.IFNA(VLOOKUP(G166,Tabelle10[[SID]:[Zahn]],3,FALSE),"")</f>
        <v/>
      </c>
      <c r="I166" s="9" t="s">
        <v>1531</v>
      </c>
      <c r="L166" s="9" t="s">
        <v>540</v>
      </c>
      <c r="Q166" t="str">
        <f t="shared" si="14"/>
        <v>Weimar, Georg Peter</v>
      </c>
      <c r="R166" t="str">
        <f t="shared" si="15"/>
        <v>Choral-Melodieenbuch zum Gebrauch der vorzüglichsten protestantische Gesangbücher…</v>
      </c>
      <c r="S166" t="str">
        <f t="shared" si="16"/>
        <v>Erfurt</v>
      </c>
      <c r="T166">
        <f t="shared" si="17"/>
        <v>1803</v>
      </c>
      <c r="V166" s="9" t="s">
        <v>1532</v>
      </c>
    </row>
    <row r="167" spans="1:22" x14ac:dyDescent="0.25">
      <c r="A167" t="str">
        <f t="shared" si="12"/>
        <v>WE1803-139b</v>
      </c>
      <c r="D167" t="str">
        <f t="shared" si="13"/>
        <v>WE1803</v>
      </c>
      <c r="E167" s="9">
        <v>139</v>
      </c>
      <c r="F167" s="9" t="s">
        <v>358</v>
      </c>
      <c r="H167" t="str">
        <f>_xlfn.IFNA(VLOOKUP(G167,Tabelle10[[SID]:[Zahn]],3,FALSE),"")</f>
        <v/>
      </c>
      <c r="I167" s="9" t="s">
        <v>1533</v>
      </c>
      <c r="L167" s="9" t="s">
        <v>540</v>
      </c>
      <c r="Q167" t="str">
        <f t="shared" si="14"/>
        <v>Weimar, Georg Peter</v>
      </c>
      <c r="R167" t="str">
        <f t="shared" si="15"/>
        <v>Choral-Melodieenbuch zum Gebrauch der vorzüglichsten protestantische Gesangbücher…</v>
      </c>
      <c r="S167" t="str">
        <f t="shared" si="16"/>
        <v>Erfurt</v>
      </c>
      <c r="T167">
        <f t="shared" si="17"/>
        <v>1803</v>
      </c>
    </row>
    <row r="168" spans="1:22" x14ac:dyDescent="0.25">
      <c r="A168" t="str">
        <f t="shared" si="12"/>
        <v>WE1803-140</v>
      </c>
      <c r="D168" t="str">
        <f t="shared" si="13"/>
        <v>WE1803</v>
      </c>
      <c r="E168" s="9">
        <v>140</v>
      </c>
      <c r="H168" t="str">
        <f>_xlfn.IFNA(VLOOKUP(G168,Tabelle10[[SID]:[Zahn]],3,FALSE),"")</f>
        <v/>
      </c>
      <c r="I168" s="9" t="s">
        <v>1534</v>
      </c>
      <c r="L168" s="9" t="s">
        <v>540</v>
      </c>
      <c r="Q168" t="str">
        <f t="shared" si="14"/>
        <v>Weimar, Georg Peter</v>
      </c>
      <c r="R168" t="str">
        <f t="shared" si="15"/>
        <v>Choral-Melodieenbuch zum Gebrauch der vorzüglichsten protestantische Gesangbücher…</v>
      </c>
      <c r="S168" t="str">
        <f t="shared" si="16"/>
        <v>Erfurt</v>
      </c>
      <c r="T168">
        <f t="shared" si="17"/>
        <v>1803</v>
      </c>
    </row>
    <row r="169" spans="1:22" x14ac:dyDescent="0.25">
      <c r="A169" t="str">
        <f t="shared" si="12"/>
        <v>WE1803-141</v>
      </c>
      <c r="D169" t="str">
        <f t="shared" si="13"/>
        <v>WE1803</v>
      </c>
      <c r="E169" s="9">
        <v>141</v>
      </c>
      <c r="H169" t="str">
        <f>_xlfn.IFNA(VLOOKUP(G169,Tabelle10[[SID]:[Zahn]],3,FALSE),"")</f>
        <v/>
      </c>
      <c r="I169" s="9" t="s">
        <v>1535</v>
      </c>
      <c r="L169" s="9" t="s">
        <v>540</v>
      </c>
      <c r="Q169" t="str">
        <f t="shared" si="14"/>
        <v>Weimar, Georg Peter</v>
      </c>
      <c r="R169" t="str">
        <f t="shared" si="15"/>
        <v>Choral-Melodieenbuch zum Gebrauch der vorzüglichsten protestantische Gesangbücher…</v>
      </c>
      <c r="S169" t="str">
        <f t="shared" si="16"/>
        <v>Erfurt</v>
      </c>
      <c r="T169">
        <f t="shared" si="17"/>
        <v>1803</v>
      </c>
    </row>
    <row r="170" spans="1:22" x14ac:dyDescent="0.25">
      <c r="A170" t="str">
        <f t="shared" si="12"/>
        <v>WE1803-142</v>
      </c>
      <c r="D170" t="str">
        <f t="shared" si="13"/>
        <v>WE1803</v>
      </c>
      <c r="E170" s="9">
        <v>142</v>
      </c>
      <c r="H170" t="str">
        <f>_xlfn.IFNA(VLOOKUP(G170,Tabelle10[[SID]:[Zahn]],3,FALSE),"")</f>
        <v/>
      </c>
      <c r="I170" s="9" t="s">
        <v>1536</v>
      </c>
      <c r="L170" s="9" t="s">
        <v>540</v>
      </c>
      <c r="Q170" t="str">
        <f t="shared" si="14"/>
        <v>Weimar, Georg Peter</v>
      </c>
      <c r="R170" t="str">
        <f t="shared" si="15"/>
        <v>Choral-Melodieenbuch zum Gebrauch der vorzüglichsten protestantische Gesangbücher…</v>
      </c>
      <c r="S170" t="str">
        <f t="shared" si="16"/>
        <v>Erfurt</v>
      </c>
      <c r="T170">
        <f t="shared" si="17"/>
        <v>1803</v>
      </c>
    </row>
    <row r="171" spans="1:22" x14ac:dyDescent="0.25">
      <c r="A171" t="str">
        <f t="shared" si="12"/>
        <v>WE1803-143a</v>
      </c>
      <c r="D171" t="str">
        <f t="shared" si="13"/>
        <v>WE1803</v>
      </c>
      <c r="E171" s="9">
        <v>143</v>
      </c>
      <c r="F171" s="9" t="s">
        <v>3</v>
      </c>
      <c r="H171" t="str">
        <f>_xlfn.IFNA(VLOOKUP(G171,Tabelle10[[SID]:[Zahn]],3,FALSE),"")</f>
        <v/>
      </c>
      <c r="I171" s="9" t="s">
        <v>1537</v>
      </c>
      <c r="L171" s="9" t="s">
        <v>540</v>
      </c>
      <c r="Q171" t="str">
        <f t="shared" si="14"/>
        <v>Weimar, Georg Peter</v>
      </c>
      <c r="R171" t="str">
        <f t="shared" si="15"/>
        <v>Choral-Melodieenbuch zum Gebrauch der vorzüglichsten protestantische Gesangbücher…</v>
      </c>
      <c r="S171" t="str">
        <f t="shared" si="16"/>
        <v>Erfurt</v>
      </c>
      <c r="T171">
        <f t="shared" si="17"/>
        <v>1803</v>
      </c>
      <c r="V171" s="9" t="s">
        <v>1538</v>
      </c>
    </row>
    <row r="172" spans="1:22" x14ac:dyDescent="0.25">
      <c r="A172" t="str">
        <f t="shared" si="12"/>
        <v>WE1803-144b</v>
      </c>
      <c r="D172" t="str">
        <f t="shared" si="13"/>
        <v>WE1803</v>
      </c>
      <c r="E172" s="9">
        <v>144</v>
      </c>
      <c r="F172" s="9" t="s">
        <v>358</v>
      </c>
      <c r="H172" t="str">
        <f>_xlfn.IFNA(VLOOKUP(G172,Tabelle10[[SID]:[Zahn]],3,FALSE),"")</f>
        <v/>
      </c>
      <c r="I172" s="9" t="s">
        <v>1539</v>
      </c>
      <c r="L172" s="9" t="s">
        <v>540</v>
      </c>
      <c r="Q172" t="str">
        <f t="shared" si="14"/>
        <v>Weimar, Georg Peter</v>
      </c>
      <c r="R172" t="str">
        <f t="shared" si="15"/>
        <v>Choral-Melodieenbuch zum Gebrauch der vorzüglichsten protestantische Gesangbücher…</v>
      </c>
      <c r="S172" t="str">
        <f t="shared" si="16"/>
        <v>Erfurt</v>
      </c>
      <c r="T172">
        <f t="shared" si="17"/>
        <v>1803</v>
      </c>
    </row>
    <row r="173" spans="1:22" x14ac:dyDescent="0.25">
      <c r="A173" t="str">
        <f t="shared" si="12"/>
        <v>WE1803-145a</v>
      </c>
      <c r="D173" t="str">
        <f t="shared" si="13"/>
        <v>WE1803</v>
      </c>
      <c r="E173" s="9">
        <v>145</v>
      </c>
      <c r="F173" s="9" t="s">
        <v>3</v>
      </c>
      <c r="H173" t="str">
        <f>_xlfn.IFNA(VLOOKUP(G173,Tabelle10[[SID]:[Zahn]],3,FALSE),"")</f>
        <v/>
      </c>
      <c r="I173" s="9" t="s">
        <v>1540</v>
      </c>
      <c r="L173" s="9" t="s">
        <v>540</v>
      </c>
      <c r="Q173" t="str">
        <f t="shared" si="14"/>
        <v>Weimar, Georg Peter</v>
      </c>
      <c r="R173" t="str">
        <f t="shared" si="15"/>
        <v>Choral-Melodieenbuch zum Gebrauch der vorzüglichsten protestantische Gesangbücher…</v>
      </c>
      <c r="S173" t="str">
        <f t="shared" si="16"/>
        <v>Erfurt</v>
      </c>
      <c r="T173">
        <f t="shared" si="17"/>
        <v>1803</v>
      </c>
      <c r="V173" s="9" t="s">
        <v>1541</v>
      </c>
    </row>
    <row r="174" spans="1:22" x14ac:dyDescent="0.25">
      <c r="A174" t="str">
        <f t="shared" si="12"/>
        <v>WE1803-145b</v>
      </c>
      <c r="D174" t="str">
        <f t="shared" si="13"/>
        <v>WE1803</v>
      </c>
      <c r="E174" s="9">
        <v>145</v>
      </c>
      <c r="F174" s="9" t="s">
        <v>358</v>
      </c>
      <c r="H174" t="str">
        <f>_xlfn.IFNA(VLOOKUP(G174,Tabelle10[[SID]:[Zahn]],3,FALSE),"")</f>
        <v/>
      </c>
      <c r="I174" s="9" t="s">
        <v>1542</v>
      </c>
      <c r="L174" s="9" t="s">
        <v>540</v>
      </c>
      <c r="Q174" t="str">
        <f t="shared" si="14"/>
        <v>Weimar, Georg Peter</v>
      </c>
      <c r="R174" t="str">
        <f t="shared" si="15"/>
        <v>Choral-Melodieenbuch zum Gebrauch der vorzüglichsten protestantische Gesangbücher…</v>
      </c>
      <c r="S174" t="str">
        <f t="shared" si="16"/>
        <v>Erfurt</v>
      </c>
      <c r="T174">
        <f t="shared" si="17"/>
        <v>1803</v>
      </c>
    </row>
    <row r="175" spans="1:22" x14ac:dyDescent="0.25">
      <c r="A175" t="str">
        <f t="shared" si="12"/>
        <v>WE1803-146a</v>
      </c>
      <c r="D175" t="str">
        <f t="shared" si="13"/>
        <v>WE1803</v>
      </c>
      <c r="E175" s="9">
        <v>146</v>
      </c>
      <c r="F175" s="9" t="s">
        <v>3</v>
      </c>
      <c r="H175" t="str">
        <f>_xlfn.IFNA(VLOOKUP(G175,Tabelle10[[SID]:[Zahn]],3,FALSE),"")</f>
        <v/>
      </c>
      <c r="I175" s="9" t="s">
        <v>1543</v>
      </c>
      <c r="L175" s="9" t="s">
        <v>540</v>
      </c>
      <c r="Q175" t="str">
        <f t="shared" si="14"/>
        <v>Weimar, Georg Peter</v>
      </c>
      <c r="R175" t="str">
        <f t="shared" si="15"/>
        <v>Choral-Melodieenbuch zum Gebrauch der vorzüglichsten protestantische Gesangbücher…</v>
      </c>
      <c r="S175" t="str">
        <f t="shared" si="16"/>
        <v>Erfurt</v>
      </c>
      <c r="T175">
        <f t="shared" si="17"/>
        <v>1803</v>
      </c>
    </row>
    <row r="176" spans="1:22" x14ac:dyDescent="0.25">
      <c r="A176" t="str">
        <f t="shared" si="12"/>
        <v>WE1803-146b</v>
      </c>
      <c r="D176" t="str">
        <f t="shared" si="13"/>
        <v>WE1803</v>
      </c>
      <c r="E176" s="9">
        <v>146</v>
      </c>
      <c r="F176" s="9" t="s">
        <v>358</v>
      </c>
      <c r="H176" t="str">
        <f>_xlfn.IFNA(VLOOKUP(G176,Tabelle10[[SID]:[Zahn]],3,FALSE),"")</f>
        <v/>
      </c>
      <c r="I176" s="9" t="s">
        <v>1544</v>
      </c>
      <c r="L176" s="9" t="s">
        <v>540</v>
      </c>
      <c r="Q176" t="str">
        <f t="shared" si="14"/>
        <v>Weimar, Georg Peter</v>
      </c>
      <c r="R176" t="str">
        <f t="shared" si="15"/>
        <v>Choral-Melodieenbuch zum Gebrauch der vorzüglichsten protestantische Gesangbücher…</v>
      </c>
      <c r="S176" t="str">
        <f t="shared" si="16"/>
        <v>Erfurt</v>
      </c>
      <c r="T176">
        <f t="shared" si="17"/>
        <v>1803</v>
      </c>
      <c r="V176" s="9" t="s">
        <v>1545</v>
      </c>
    </row>
    <row r="177" spans="1:22" x14ac:dyDescent="0.25">
      <c r="A177" t="str">
        <f t="shared" si="12"/>
        <v>WE1803-147</v>
      </c>
      <c r="D177" t="str">
        <f t="shared" si="13"/>
        <v>WE1803</v>
      </c>
      <c r="E177" s="9">
        <v>147</v>
      </c>
      <c r="H177" t="str">
        <f>_xlfn.IFNA(VLOOKUP(G177,Tabelle10[[SID]:[Zahn]],3,FALSE),"")</f>
        <v/>
      </c>
      <c r="I177" s="9" t="s">
        <v>1546</v>
      </c>
      <c r="L177" s="9" t="s">
        <v>540</v>
      </c>
      <c r="Q177" t="str">
        <f t="shared" si="14"/>
        <v>Weimar, Georg Peter</v>
      </c>
      <c r="R177" t="str">
        <f t="shared" si="15"/>
        <v>Choral-Melodieenbuch zum Gebrauch der vorzüglichsten protestantische Gesangbücher…</v>
      </c>
      <c r="S177" t="str">
        <f t="shared" si="16"/>
        <v>Erfurt</v>
      </c>
      <c r="T177">
        <f t="shared" si="17"/>
        <v>1803</v>
      </c>
      <c r="V177" s="9" t="s">
        <v>1547</v>
      </c>
    </row>
    <row r="178" spans="1:22" x14ac:dyDescent="0.25">
      <c r="A178" t="str">
        <f t="shared" si="12"/>
        <v>WE1803-148a</v>
      </c>
      <c r="D178" t="str">
        <f t="shared" si="13"/>
        <v>WE1803</v>
      </c>
      <c r="E178" s="9">
        <v>148</v>
      </c>
      <c r="F178" s="9" t="s">
        <v>3</v>
      </c>
      <c r="H178" t="str">
        <f>_xlfn.IFNA(VLOOKUP(G178,Tabelle10[[SID]:[Zahn]],3,FALSE),"")</f>
        <v/>
      </c>
      <c r="I178" s="9" t="s">
        <v>1548</v>
      </c>
      <c r="L178" s="9" t="s">
        <v>540</v>
      </c>
      <c r="Q178" t="str">
        <f t="shared" si="14"/>
        <v>Weimar, Georg Peter</v>
      </c>
      <c r="R178" t="str">
        <f t="shared" si="15"/>
        <v>Choral-Melodieenbuch zum Gebrauch der vorzüglichsten protestantische Gesangbücher…</v>
      </c>
      <c r="S178" t="str">
        <f t="shared" si="16"/>
        <v>Erfurt</v>
      </c>
      <c r="T178">
        <f t="shared" si="17"/>
        <v>1803</v>
      </c>
      <c r="V178" s="9" t="s">
        <v>1549</v>
      </c>
    </row>
    <row r="179" spans="1:22" x14ac:dyDescent="0.25">
      <c r="A179" t="str">
        <f t="shared" si="12"/>
        <v>WE1803-148b</v>
      </c>
      <c r="D179" t="str">
        <f t="shared" si="13"/>
        <v>WE1803</v>
      </c>
      <c r="E179" s="9">
        <v>148</v>
      </c>
      <c r="F179" s="9" t="s">
        <v>358</v>
      </c>
      <c r="H179" t="str">
        <f>_xlfn.IFNA(VLOOKUP(G179,Tabelle10[[SID]:[Zahn]],3,FALSE),"")</f>
        <v/>
      </c>
      <c r="I179" s="9" t="s">
        <v>1550</v>
      </c>
      <c r="L179" s="9" t="s">
        <v>540</v>
      </c>
      <c r="Q179" t="str">
        <f t="shared" si="14"/>
        <v>Weimar, Georg Peter</v>
      </c>
      <c r="R179" t="str">
        <f t="shared" si="15"/>
        <v>Choral-Melodieenbuch zum Gebrauch der vorzüglichsten protestantische Gesangbücher…</v>
      </c>
      <c r="S179" t="str">
        <f t="shared" si="16"/>
        <v>Erfurt</v>
      </c>
      <c r="T179">
        <f t="shared" si="17"/>
        <v>1803</v>
      </c>
    </row>
    <row r="180" spans="1:22" x14ac:dyDescent="0.25">
      <c r="A180" t="str">
        <f t="shared" si="12"/>
        <v>WE1803-149</v>
      </c>
      <c r="D180" t="str">
        <f t="shared" si="13"/>
        <v>WE1803</v>
      </c>
      <c r="E180" s="9">
        <v>149</v>
      </c>
      <c r="H180" t="str">
        <f>_xlfn.IFNA(VLOOKUP(G180,Tabelle10[[SID]:[Zahn]],3,FALSE),"")</f>
        <v/>
      </c>
      <c r="I180" s="9" t="s">
        <v>1551</v>
      </c>
      <c r="L180" s="9" t="s">
        <v>540</v>
      </c>
      <c r="Q180" t="str">
        <f t="shared" si="14"/>
        <v>Weimar, Georg Peter</v>
      </c>
      <c r="R180" t="str">
        <f t="shared" si="15"/>
        <v>Choral-Melodieenbuch zum Gebrauch der vorzüglichsten protestantische Gesangbücher…</v>
      </c>
      <c r="S180" t="str">
        <f t="shared" si="16"/>
        <v>Erfurt</v>
      </c>
      <c r="T180">
        <f t="shared" si="17"/>
        <v>1803</v>
      </c>
      <c r="V180" s="9" t="s">
        <v>1552</v>
      </c>
    </row>
    <row r="181" spans="1:22" x14ac:dyDescent="0.25">
      <c r="A181" t="str">
        <f t="shared" si="12"/>
        <v>WE1803-150</v>
      </c>
      <c r="D181" t="str">
        <f t="shared" si="13"/>
        <v>WE1803</v>
      </c>
      <c r="E181" s="9">
        <v>150</v>
      </c>
      <c r="H181" t="str">
        <f>_xlfn.IFNA(VLOOKUP(G181,Tabelle10[[SID]:[Zahn]],3,FALSE),"")</f>
        <v/>
      </c>
      <c r="I181" s="9" t="s">
        <v>1553</v>
      </c>
      <c r="L181" s="9" t="s">
        <v>540</v>
      </c>
      <c r="Q181" t="str">
        <f t="shared" si="14"/>
        <v>Weimar, Georg Peter</v>
      </c>
      <c r="R181" t="str">
        <f t="shared" si="15"/>
        <v>Choral-Melodieenbuch zum Gebrauch der vorzüglichsten protestantische Gesangbücher…</v>
      </c>
      <c r="S181" t="str">
        <f t="shared" si="16"/>
        <v>Erfurt</v>
      </c>
      <c r="T181">
        <f t="shared" si="17"/>
        <v>1803</v>
      </c>
    </row>
    <row r="182" spans="1:22" x14ac:dyDescent="0.25">
      <c r="A182" t="str">
        <f t="shared" si="12"/>
        <v>WE1803-151a</v>
      </c>
      <c r="D182" t="str">
        <f t="shared" si="13"/>
        <v>WE1803</v>
      </c>
      <c r="E182" s="9">
        <v>151</v>
      </c>
      <c r="F182" s="9" t="s">
        <v>3</v>
      </c>
      <c r="H182" t="str">
        <f>_xlfn.IFNA(VLOOKUP(G182,Tabelle10[[SID]:[Zahn]],3,FALSE),"")</f>
        <v/>
      </c>
      <c r="I182" s="9" t="s">
        <v>1554</v>
      </c>
      <c r="L182" s="9" t="s">
        <v>540</v>
      </c>
      <c r="Q182" t="str">
        <f t="shared" si="14"/>
        <v>Weimar, Georg Peter</v>
      </c>
      <c r="R182" t="str">
        <f t="shared" si="15"/>
        <v>Choral-Melodieenbuch zum Gebrauch der vorzüglichsten protestantische Gesangbücher…</v>
      </c>
      <c r="S182" t="str">
        <f t="shared" si="16"/>
        <v>Erfurt</v>
      </c>
      <c r="T182">
        <f t="shared" si="17"/>
        <v>1803</v>
      </c>
    </row>
    <row r="183" spans="1:22" x14ac:dyDescent="0.25">
      <c r="A183" t="str">
        <f t="shared" si="12"/>
        <v>WE1803-151b</v>
      </c>
      <c r="D183" t="str">
        <f t="shared" si="13"/>
        <v>WE1803</v>
      </c>
      <c r="E183" s="9">
        <v>151</v>
      </c>
      <c r="F183" s="9" t="s">
        <v>358</v>
      </c>
      <c r="H183" t="str">
        <f>_xlfn.IFNA(VLOOKUP(G183,Tabelle10[[SID]:[Zahn]],3,FALSE),"")</f>
        <v/>
      </c>
      <c r="I183" s="9" t="s">
        <v>1555</v>
      </c>
      <c r="L183" s="9" t="s">
        <v>540</v>
      </c>
      <c r="Q183" t="str">
        <f t="shared" si="14"/>
        <v>Weimar, Georg Peter</v>
      </c>
      <c r="R183" t="str">
        <f t="shared" si="15"/>
        <v>Choral-Melodieenbuch zum Gebrauch der vorzüglichsten protestantische Gesangbücher…</v>
      </c>
      <c r="S183" t="str">
        <f t="shared" si="16"/>
        <v>Erfurt</v>
      </c>
      <c r="T183">
        <f t="shared" si="17"/>
        <v>1803</v>
      </c>
    </row>
    <row r="184" spans="1:22" x14ac:dyDescent="0.25">
      <c r="A184" t="str">
        <f t="shared" si="12"/>
        <v>WE1803-151c</v>
      </c>
      <c r="D184" t="str">
        <f t="shared" si="13"/>
        <v>WE1803</v>
      </c>
      <c r="E184" s="9">
        <v>151</v>
      </c>
      <c r="F184" s="9" t="s">
        <v>457</v>
      </c>
      <c r="H184" t="str">
        <f>_xlfn.IFNA(VLOOKUP(G184,Tabelle10[[SID]:[Zahn]],3,FALSE),"")</f>
        <v/>
      </c>
      <c r="I184" s="9" t="s">
        <v>1556</v>
      </c>
      <c r="L184" s="9" t="s">
        <v>540</v>
      </c>
      <c r="Q184" t="str">
        <f t="shared" si="14"/>
        <v>Weimar, Georg Peter</v>
      </c>
      <c r="R184" t="str">
        <f t="shared" si="15"/>
        <v>Choral-Melodieenbuch zum Gebrauch der vorzüglichsten protestantische Gesangbücher…</v>
      </c>
      <c r="S184" t="str">
        <f t="shared" si="16"/>
        <v>Erfurt</v>
      </c>
      <c r="T184">
        <f t="shared" si="17"/>
        <v>1803</v>
      </c>
    </row>
    <row r="185" spans="1:22" x14ac:dyDescent="0.25">
      <c r="A185" t="str">
        <f t="shared" si="12"/>
        <v>WE1803-152a</v>
      </c>
      <c r="D185" t="str">
        <f t="shared" si="13"/>
        <v>WE1803</v>
      </c>
      <c r="E185" s="9">
        <v>152</v>
      </c>
      <c r="F185" s="9" t="s">
        <v>3</v>
      </c>
      <c r="H185" t="str">
        <f>_xlfn.IFNA(VLOOKUP(G185,Tabelle10[[SID]:[Zahn]],3,FALSE),"")</f>
        <v/>
      </c>
      <c r="I185" s="9" t="s">
        <v>1557</v>
      </c>
      <c r="L185" s="9" t="s">
        <v>540</v>
      </c>
      <c r="Q185" t="str">
        <f t="shared" si="14"/>
        <v>Weimar, Georg Peter</v>
      </c>
      <c r="R185" t="str">
        <f t="shared" si="15"/>
        <v>Choral-Melodieenbuch zum Gebrauch der vorzüglichsten protestantische Gesangbücher…</v>
      </c>
      <c r="S185" t="str">
        <f t="shared" si="16"/>
        <v>Erfurt</v>
      </c>
      <c r="T185">
        <f t="shared" si="17"/>
        <v>1803</v>
      </c>
    </row>
    <row r="186" spans="1:22" x14ac:dyDescent="0.25">
      <c r="A186" t="str">
        <f t="shared" si="12"/>
        <v>WE1803-152b</v>
      </c>
      <c r="D186" t="str">
        <f t="shared" si="13"/>
        <v>WE1803</v>
      </c>
      <c r="E186" s="9">
        <v>152</v>
      </c>
      <c r="F186" s="9" t="s">
        <v>358</v>
      </c>
      <c r="H186" t="str">
        <f>_xlfn.IFNA(VLOOKUP(G186,Tabelle10[[SID]:[Zahn]],3,FALSE),"")</f>
        <v/>
      </c>
      <c r="I186" s="9" t="s">
        <v>1558</v>
      </c>
      <c r="L186" s="9" t="s">
        <v>540</v>
      </c>
      <c r="Q186" t="str">
        <f t="shared" si="14"/>
        <v>Weimar, Georg Peter</v>
      </c>
      <c r="R186" t="str">
        <f t="shared" si="15"/>
        <v>Choral-Melodieenbuch zum Gebrauch der vorzüglichsten protestantische Gesangbücher…</v>
      </c>
      <c r="S186" t="str">
        <f t="shared" si="16"/>
        <v>Erfurt</v>
      </c>
      <c r="T186">
        <f t="shared" si="17"/>
        <v>1803</v>
      </c>
      <c r="V186" s="9" t="s">
        <v>1559</v>
      </c>
    </row>
    <row r="187" spans="1:22" x14ac:dyDescent="0.25">
      <c r="A187" t="str">
        <f t="shared" si="12"/>
        <v>WE1803-153</v>
      </c>
      <c r="D187" t="str">
        <f t="shared" si="13"/>
        <v>WE1803</v>
      </c>
      <c r="E187" s="9">
        <v>153</v>
      </c>
      <c r="H187" t="str">
        <f>_xlfn.IFNA(VLOOKUP(G187,Tabelle10[[SID]:[Zahn]],3,FALSE),"")</f>
        <v/>
      </c>
      <c r="I187" s="9" t="s">
        <v>1560</v>
      </c>
      <c r="L187" s="9" t="s">
        <v>540</v>
      </c>
      <c r="Q187" t="str">
        <f t="shared" si="14"/>
        <v>Weimar, Georg Peter</v>
      </c>
      <c r="R187" t="str">
        <f t="shared" si="15"/>
        <v>Choral-Melodieenbuch zum Gebrauch der vorzüglichsten protestantische Gesangbücher…</v>
      </c>
      <c r="S187" t="str">
        <f t="shared" si="16"/>
        <v>Erfurt</v>
      </c>
      <c r="T187">
        <f t="shared" si="17"/>
        <v>1803</v>
      </c>
    </row>
    <row r="188" spans="1:22" x14ac:dyDescent="0.25">
      <c r="A188" t="str">
        <f t="shared" si="12"/>
        <v>WE1803-154a</v>
      </c>
      <c r="D188" t="str">
        <f t="shared" si="13"/>
        <v>WE1803</v>
      </c>
      <c r="E188" s="9">
        <v>154</v>
      </c>
      <c r="F188" s="9" t="s">
        <v>3</v>
      </c>
      <c r="H188" t="str">
        <f>_xlfn.IFNA(VLOOKUP(G188,Tabelle10[[SID]:[Zahn]],3,FALSE),"")</f>
        <v/>
      </c>
      <c r="I188" s="9" t="s">
        <v>167</v>
      </c>
      <c r="L188" s="9" t="s">
        <v>540</v>
      </c>
      <c r="Q188" t="str">
        <f t="shared" si="14"/>
        <v>Weimar, Georg Peter</v>
      </c>
      <c r="R188" t="str">
        <f t="shared" si="15"/>
        <v>Choral-Melodieenbuch zum Gebrauch der vorzüglichsten protestantische Gesangbücher…</v>
      </c>
      <c r="S188" t="str">
        <f t="shared" si="16"/>
        <v>Erfurt</v>
      </c>
      <c r="T188">
        <f t="shared" si="17"/>
        <v>1803</v>
      </c>
    </row>
    <row r="189" spans="1:22" x14ac:dyDescent="0.25">
      <c r="A189" t="str">
        <f t="shared" si="12"/>
        <v>WE1803-154b</v>
      </c>
      <c r="D189" t="str">
        <f t="shared" si="13"/>
        <v>WE1803</v>
      </c>
      <c r="E189" s="9">
        <v>154</v>
      </c>
      <c r="F189" s="9" t="s">
        <v>358</v>
      </c>
      <c r="H189" t="str">
        <f>_xlfn.IFNA(VLOOKUP(G189,Tabelle10[[SID]:[Zahn]],3,FALSE),"")</f>
        <v/>
      </c>
      <c r="I189" s="9" t="s">
        <v>1561</v>
      </c>
      <c r="L189" s="9" t="s">
        <v>540</v>
      </c>
      <c r="Q189" t="str">
        <f t="shared" si="14"/>
        <v>Weimar, Georg Peter</v>
      </c>
      <c r="R189" t="str">
        <f t="shared" si="15"/>
        <v>Choral-Melodieenbuch zum Gebrauch der vorzüglichsten protestantische Gesangbücher…</v>
      </c>
      <c r="S189" t="str">
        <f t="shared" si="16"/>
        <v>Erfurt</v>
      </c>
      <c r="T189">
        <f t="shared" si="17"/>
        <v>1803</v>
      </c>
      <c r="V189" s="9" t="s">
        <v>1562</v>
      </c>
    </row>
    <row r="190" spans="1:22" x14ac:dyDescent="0.25">
      <c r="A190" t="str">
        <f t="shared" si="12"/>
        <v>WE1803-154c</v>
      </c>
      <c r="D190" t="str">
        <f t="shared" si="13"/>
        <v>WE1803</v>
      </c>
      <c r="E190" s="9">
        <v>154</v>
      </c>
      <c r="F190" s="9" t="s">
        <v>457</v>
      </c>
      <c r="H190" t="str">
        <f>_xlfn.IFNA(VLOOKUP(G190,Tabelle10[[SID]:[Zahn]],3,FALSE),"")</f>
        <v/>
      </c>
      <c r="I190" s="9" t="s">
        <v>1563</v>
      </c>
      <c r="L190" s="9" t="s">
        <v>540</v>
      </c>
      <c r="Q190" t="str">
        <f t="shared" si="14"/>
        <v>Weimar, Georg Peter</v>
      </c>
      <c r="R190" t="str">
        <f t="shared" si="15"/>
        <v>Choral-Melodieenbuch zum Gebrauch der vorzüglichsten protestantische Gesangbücher…</v>
      </c>
      <c r="S190" t="str">
        <f t="shared" si="16"/>
        <v>Erfurt</v>
      </c>
      <c r="T190">
        <f t="shared" si="17"/>
        <v>1803</v>
      </c>
    </row>
    <row r="191" spans="1:22" x14ac:dyDescent="0.25">
      <c r="A191" t="str">
        <f t="shared" si="12"/>
        <v>WE1803-155a</v>
      </c>
      <c r="D191" t="str">
        <f t="shared" si="13"/>
        <v>WE1803</v>
      </c>
      <c r="E191" s="9">
        <v>155</v>
      </c>
      <c r="F191" s="9" t="s">
        <v>3</v>
      </c>
      <c r="H191" t="str">
        <f>_xlfn.IFNA(VLOOKUP(G191,Tabelle10[[SID]:[Zahn]],3,FALSE),"")</f>
        <v/>
      </c>
      <c r="I191" s="9" t="s">
        <v>453</v>
      </c>
      <c r="L191" s="9" t="s">
        <v>540</v>
      </c>
      <c r="Q191" t="str">
        <f t="shared" si="14"/>
        <v>Weimar, Georg Peter</v>
      </c>
      <c r="R191" t="str">
        <f t="shared" si="15"/>
        <v>Choral-Melodieenbuch zum Gebrauch der vorzüglichsten protestantische Gesangbücher…</v>
      </c>
      <c r="S191" t="str">
        <f t="shared" si="16"/>
        <v>Erfurt</v>
      </c>
      <c r="T191">
        <f t="shared" si="17"/>
        <v>1803</v>
      </c>
    </row>
    <row r="192" spans="1:22" x14ac:dyDescent="0.25">
      <c r="A192" t="str">
        <f t="shared" si="12"/>
        <v>WE1803-155b</v>
      </c>
      <c r="D192" t="str">
        <f t="shared" si="13"/>
        <v>WE1803</v>
      </c>
      <c r="E192" s="9">
        <v>155</v>
      </c>
      <c r="F192" s="9" t="s">
        <v>358</v>
      </c>
      <c r="H192" t="str">
        <f>_xlfn.IFNA(VLOOKUP(G192,Tabelle10[[SID]:[Zahn]],3,FALSE),"")</f>
        <v/>
      </c>
      <c r="I192" s="9" t="s">
        <v>1564</v>
      </c>
      <c r="L192" s="9" t="s">
        <v>540</v>
      </c>
      <c r="Q192" t="str">
        <f t="shared" si="14"/>
        <v>Weimar, Georg Peter</v>
      </c>
      <c r="R192" t="str">
        <f t="shared" si="15"/>
        <v>Choral-Melodieenbuch zum Gebrauch der vorzüglichsten protestantische Gesangbücher…</v>
      </c>
      <c r="S192" t="str">
        <f t="shared" si="16"/>
        <v>Erfurt</v>
      </c>
      <c r="T192">
        <f t="shared" si="17"/>
        <v>1803</v>
      </c>
    </row>
    <row r="193" spans="1:22" x14ac:dyDescent="0.25">
      <c r="A193" t="str">
        <f t="shared" si="12"/>
        <v>WE1803-155c</v>
      </c>
      <c r="D193" t="str">
        <f t="shared" si="13"/>
        <v>WE1803</v>
      </c>
      <c r="E193" s="9">
        <v>155</v>
      </c>
      <c r="F193" s="9" t="s">
        <v>457</v>
      </c>
      <c r="H193" t="str">
        <f>_xlfn.IFNA(VLOOKUP(G193,Tabelle10[[SID]:[Zahn]],3,FALSE),"")</f>
        <v/>
      </c>
      <c r="I193" s="9" t="s">
        <v>1565</v>
      </c>
      <c r="L193" s="9" t="s">
        <v>540</v>
      </c>
      <c r="Q193" t="str">
        <f t="shared" si="14"/>
        <v>Weimar, Georg Peter</v>
      </c>
      <c r="R193" t="str">
        <f t="shared" si="15"/>
        <v>Choral-Melodieenbuch zum Gebrauch der vorzüglichsten protestantische Gesangbücher…</v>
      </c>
      <c r="S193" t="str">
        <f t="shared" si="16"/>
        <v>Erfurt</v>
      </c>
      <c r="T193">
        <f t="shared" si="17"/>
        <v>1803</v>
      </c>
    </row>
    <row r="194" spans="1:22" x14ac:dyDescent="0.25">
      <c r="A194" t="str">
        <f t="shared" ref="A194:A257" si="18">D194&amp;"-"&amp;IF(E194&lt;10,"00",IF(E194&gt;99,"","0"))&amp;E194&amp;F194</f>
        <v>WE1803-155d</v>
      </c>
      <c r="D194" t="str">
        <f t="shared" si="13"/>
        <v>WE1803</v>
      </c>
      <c r="E194" s="9">
        <v>155</v>
      </c>
      <c r="F194" s="9" t="s">
        <v>1468</v>
      </c>
      <c r="H194" t="str">
        <f>_xlfn.IFNA(VLOOKUP(G194,Tabelle10[[SID]:[Zahn]],3,FALSE),"")</f>
        <v/>
      </c>
      <c r="I194" s="9" t="s">
        <v>1566</v>
      </c>
      <c r="L194" s="9" t="s">
        <v>540</v>
      </c>
      <c r="Q194" t="str">
        <f t="shared" si="14"/>
        <v>Weimar, Georg Peter</v>
      </c>
      <c r="R194" t="str">
        <f t="shared" si="15"/>
        <v>Choral-Melodieenbuch zum Gebrauch der vorzüglichsten protestantische Gesangbücher…</v>
      </c>
      <c r="S194" t="str">
        <f t="shared" si="16"/>
        <v>Erfurt</v>
      </c>
      <c r="T194">
        <f t="shared" si="17"/>
        <v>1803</v>
      </c>
      <c r="V194" s="9" t="s">
        <v>1567</v>
      </c>
    </row>
    <row r="195" spans="1:22" x14ac:dyDescent="0.25">
      <c r="A195" t="str">
        <f t="shared" si="18"/>
        <v>WE1803-156</v>
      </c>
      <c r="D195" t="str">
        <f t="shared" ref="D195:D258" si="19">$D$2</f>
        <v>WE1803</v>
      </c>
      <c r="E195" s="9">
        <v>156</v>
      </c>
      <c r="H195" t="str">
        <f>_xlfn.IFNA(VLOOKUP(G195,Tabelle10[[SID]:[Zahn]],3,FALSE),"")</f>
        <v/>
      </c>
      <c r="I195" s="9" t="s">
        <v>1568</v>
      </c>
      <c r="L195" s="9" t="s">
        <v>540</v>
      </c>
      <c r="Q195" t="str">
        <f t="shared" ref="Q195:Q258" si="20">$Q$2</f>
        <v>Weimar, Georg Peter</v>
      </c>
      <c r="R195" t="str">
        <f t="shared" ref="R195:R258" si="21">$R$2</f>
        <v>Choral-Melodieenbuch zum Gebrauch der vorzüglichsten protestantische Gesangbücher…</v>
      </c>
      <c r="S195" t="str">
        <f t="shared" ref="S195:S258" si="22">$S$2</f>
        <v>Erfurt</v>
      </c>
      <c r="T195">
        <f t="shared" ref="T195:T258" si="23">$T$2</f>
        <v>1803</v>
      </c>
    </row>
    <row r="196" spans="1:22" x14ac:dyDescent="0.25">
      <c r="A196" t="str">
        <f t="shared" si="18"/>
        <v>WE1803-157</v>
      </c>
      <c r="D196" t="str">
        <f t="shared" si="19"/>
        <v>WE1803</v>
      </c>
      <c r="E196" s="9">
        <v>157</v>
      </c>
      <c r="H196" t="str">
        <f>_xlfn.IFNA(VLOOKUP(G196,Tabelle10[[SID]:[Zahn]],3,FALSE),"")</f>
        <v/>
      </c>
      <c r="I196" s="9" t="s">
        <v>1569</v>
      </c>
      <c r="L196" s="9" t="s">
        <v>540</v>
      </c>
      <c r="Q196" t="str">
        <f t="shared" si="20"/>
        <v>Weimar, Georg Peter</v>
      </c>
      <c r="R196" t="str">
        <f t="shared" si="21"/>
        <v>Choral-Melodieenbuch zum Gebrauch der vorzüglichsten protestantische Gesangbücher…</v>
      </c>
      <c r="S196" t="str">
        <f t="shared" si="22"/>
        <v>Erfurt</v>
      </c>
      <c r="T196">
        <f t="shared" si="23"/>
        <v>1803</v>
      </c>
    </row>
    <row r="197" spans="1:22" x14ac:dyDescent="0.25">
      <c r="A197" t="str">
        <f t="shared" si="18"/>
        <v>WE1803-158a</v>
      </c>
      <c r="D197" t="str">
        <f t="shared" si="19"/>
        <v>WE1803</v>
      </c>
      <c r="E197" s="9">
        <v>158</v>
      </c>
      <c r="F197" s="9" t="s">
        <v>3</v>
      </c>
      <c r="H197" t="str">
        <f>_xlfn.IFNA(VLOOKUP(G197,Tabelle10[[SID]:[Zahn]],3,FALSE),"")</f>
        <v/>
      </c>
      <c r="I197" s="9" t="s">
        <v>1570</v>
      </c>
      <c r="L197" s="9" t="s">
        <v>540</v>
      </c>
      <c r="Q197" t="str">
        <f t="shared" si="20"/>
        <v>Weimar, Georg Peter</v>
      </c>
      <c r="R197" t="str">
        <f t="shared" si="21"/>
        <v>Choral-Melodieenbuch zum Gebrauch der vorzüglichsten protestantische Gesangbücher…</v>
      </c>
      <c r="S197" t="str">
        <f t="shared" si="22"/>
        <v>Erfurt</v>
      </c>
      <c r="T197">
        <f t="shared" si="23"/>
        <v>1803</v>
      </c>
    </row>
    <row r="198" spans="1:22" x14ac:dyDescent="0.25">
      <c r="A198" t="str">
        <f t="shared" si="18"/>
        <v>WE1803-158b</v>
      </c>
      <c r="D198" t="str">
        <f t="shared" si="19"/>
        <v>WE1803</v>
      </c>
      <c r="E198" s="9">
        <v>158</v>
      </c>
      <c r="F198" s="9" t="s">
        <v>358</v>
      </c>
      <c r="H198" t="str">
        <f>_xlfn.IFNA(VLOOKUP(G198,Tabelle10[[SID]:[Zahn]],3,FALSE),"")</f>
        <v/>
      </c>
      <c r="I198" s="9" t="s">
        <v>1571</v>
      </c>
      <c r="L198" s="9" t="s">
        <v>540</v>
      </c>
      <c r="Q198" t="str">
        <f t="shared" si="20"/>
        <v>Weimar, Georg Peter</v>
      </c>
      <c r="R198" t="str">
        <f t="shared" si="21"/>
        <v>Choral-Melodieenbuch zum Gebrauch der vorzüglichsten protestantische Gesangbücher…</v>
      </c>
      <c r="S198" t="str">
        <f t="shared" si="22"/>
        <v>Erfurt</v>
      </c>
      <c r="T198">
        <f t="shared" si="23"/>
        <v>1803</v>
      </c>
    </row>
    <row r="199" spans="1:22" x14ac:dyDescent="0.25">
      <c r="A199" t="str">
        <f t="shared" si="18"/>
        <v>WE1803-159a</v>
      </c>
      <c r="D199" t="str">
        <f t="shared" si="19"/>
        <v>WE1803</v>
      </c>
      <c r="E199" s="9">
        <v>159</v>
      </c>
      <c r="F199" s="9" t="s">
        <v>3</v>
      </c>
      <c r="H199" t="str">
        <f>_xlfn.IFNA(VLOOKUP(G199,Tabelle10[[SID]:[Zahn]],3,FALSE),"")</f>
        <v/>
      </c>
      <c r="I199" s="9" t="s">
        <v>456</v>
      </c>
      <c r="L199" s="9" t="s">
        <v>540</v>
      </c>
      <c r="Q199" t="str">
        <f t="shared" si="20"/>
        <v>Weimar, Georg Peter</v>
      </c>
      <c r="R199" t="str">
        <f t="shared" si="21"/>
        <v>Choral-Melodieenbuch zum Gebrauch der vorzüglichsten protestantische Gesangbücher…</v>
      </c>
      <c r="S199" t="str">
        <f t="shared" si="22"/>
        <v>Erfurt</v>
      </c>
      <c r="T199">
        <f t="shared" si="23"/>
        <v>1803</v>
      </c>
    </row>
    <row r="200" spans="1:22" x14ac:dyDescent="0.25">
      <c r="A200" t="str">
        <f t="shared" si="18"/>
        <v>WE1803-159b</v>
      </c>
      <c r="D200" t="str">
        <f t="shared" si="19"/>
        <v>WE1803</v>
      </c>
      <c r="E200" s="9">
        <v>159</v>
      </c>
      <c r="F200" s="9" t="s">
        <v>358</v>
      </c>
      <c r="H200" t="str">
        <f>_xlfn.IFNA(VLOOKUP(G200,Tabelle10[[SID]:[Zahn]],3,FALSE),"")</f>
        <v/>
      </c>
      <c r="I200" s="9" t="s">
        <v>1572</v>
      </c>
      <c r="L200" s="9" t="s">
        <v>540</v>
      </c>
      <c r="Q200" t="str">
        <f t="shared" si="20"/>
        <v>Weimar, Georg Peter</v>
      </c>
      <c r="R200" t="str">
        <f t="shared" si="21"/>
        <v>Choral-Melodieenbuch zum Gebrauch der vorzüglichsten protestantische Gesangbücher…</v>
      </c>
      <c r="S200" t="str">
        <f t="shared" si="22"/>
        <v>Erfurt</v>
      </c>
      <c r="T200">
        <f t="shared" si="23"/>
        <v>1803</v>
      </c>
    </row>
    <row r="201" spans="1:22" x14ac:dyDescent="0.25">
      <c r="A201" t="str">
        <f t="shared" si="18"/>
        <v>WE1803-160</v>
      </c>
      <c r="D201" t="str">
        <f t="shared" si="19"/>
        <v>WE1803</v>
      </c>
      <c r="E201" s="9">
        <v>160</v>
      </c>
      <c r="H201" t="str">
        <f>_xlfn.IFNA(VLOOKUP(G201,Tabelle10[[SID]:[Zahn]],3,FALSE),"")</f>
        <v/>
      </c>
      <c r="I201" s="9" t="s">
        <v>1573</v>
      </c>
      <c r="L201" s="9" t="s">
        <v>540</v>
      </c>
      <c r="Q201" t="str">
        <f t="shared" si="20"/>
        <v>Weimar, Georg Peter</v>
      </c>
      <c r="R201" t="str">
        <f t="shared" si="21"/>
        <v>Choral-Melodieenbuch zum Gebrauch der vorzüglichsten protestantische Gesangbücher…</v>
      </c>
      <c r="S201" t="str">
        <f t="shared" si="22"/>
        <v>Erfurt</v>
      </c>
      <c r="T201">
        <f t="shared" si="23"/>
        <v>1803</v>
      </c>
      <c r="V201" s="9" t="s">
        <v>1574</v>
      </c>
    </row>
    <row r="202" spans="1:22" x14ac:dyDescent="0.25">
      <c r="A202" t="str">
        <f t="shared" si="18"/>
        <v>WE1803-161a</v>
      </c>
      <c r="D202" t="str">
        <f t="shared" si="19"/>
        <v>WE1803</v>
      </c>
      <c r="E202" s="9">
        <v>161</v>
      </c>
      <c r="F202" s="9" t="s">
        <v>3</v>
      </c>
      <c r="H202" t="str">
        <f>_xlfn.IFNA(VLOOKUP(G202,Tabelle10[[SID]:[Zahn]],3,FALSE),"")</f>
        <v/>
      </c>
      <c r="I202" s="9" t="s">
        <v>458</v>
      </c>
      <c r="L202" s="9" t="s">
        <v>540</v>
      </c>
      <c r="Q202" t="str">
        <f t="shared" si="20"/>
        <v>Weimar, Georg Peter</v>
      </c>
      <c r="R202" t="str">
        <f t="shared" si="21"/>
        <v>Choral-Melodieenbuch zum Gebrauch der vorzüglichsten protestantische Gesangbücher…</v>
      </c>
      <c r="S202" t="str">
        <f t="shared" si="22"/>
        <v>Erfurt</v>
      </c>
      <c r="T202">
        <f t="shared" si="23"/>
        <v>1803</v>
      </c>
      <c r="V202" s="9" t="s">
        <v>1575</v>
      </c>
    </row>
    <row r="203" spans="1:22" x14ac:dyDescent="0.25">
      <c r="A203" t="str">
        <f t="shared" si="18"/>
        <v>WE1803-161b</v>
      </c>
      <c r="D203" t="str">
        <f t="shared" si="19"/>
        <v>WE1803</v>
      </c>
      <c r="E203" s="9">
        <v>161</v>
      </c>
      <c r="F203" s="9" t="s">
        <v>358</v>
      </c>
      <c r="H203" t="str">
        <f>_xlfn.IFNA(VLOOKUP(G203,Tabelle10[[SID]:[Zahn]],3,FALSE),"")</f>
        <v/>
      </c>
      <c r="I203" s="9" t="s">
        <v>1576</v>
      </c>
      <c r="L203" s="9" t="s">
        <v>540</v>
      </c>
      <c r="Q203" t="str">
        <f t="shared" si="20"/>
        <v>Weimar, Georg Peter</v>
      </c>
      <c r="R203" t="str">
        <f t="shared" si="21"/>
        <v>Choral-Melodieenbuch zum Gebrauch der vorzüglichsten protestantische Gesangbücher…</v>
      </c>
      <c r="S203" t="str">
        <f t="shared" si="22"/>
        <v>Erfurt</v>
      </c>
      <c r="T203">
        <f t="shared" si="23"/>
        <v>1803</v>
      </c>
    </row>
    <row r="204" spans="1:22" x14ac:dyDescent="0.25">
      <c r="A204" t="str">
        <f t="shared" si="18"/>
        <v>WE1803-162</v>
      </c>
      <c r="D204" t="str">
        <f t="shared" si="19"/>
        <v>WE1803</v>
      </c>
      <c r="E204" s="9">
        <v>162</v>
      </c>
      <c r="H204" t="str">
        <f>_xlfn.IFNA(VLOOKUP(G204,Tabelle10[[SID]:[Zahn]],3,FALSE),"")</f>
        <v/>
      </c>
      <c r="I204" s="9" t="s">
        <v>1577</v>
      </c>
      <c r="L204" s="9" t="s">
        <v>540</v>
      </c>
      <c r="Q204" t="str">
        <f t="shared" si="20"/>
        <v>Weimar, Georg Peter</v>
      </c>
      <c r="R204" t="str">
        <f t="shared" si="21"/>
        <v>Choral-Melodieenbuch zum Gebrauch der vorzüglichsten protestantische Gesangbücher…</v>
      </c>
      <c r="S204" t="str">
        <f t="shared" si="22"/>
        <v>Erfurt</v>
      </c>
      <c r="T204">
        <f t="shared" si="23"/>
        <v>1803</v>
      </c>
    </row>
    <row r="205" spans="1:22" x14ac:dyDescent="0.25">
      <c r="A205" t="str">
        <f t="shared" si="18"/>
        <v>WE1803-163</v>
      </c>
      <c r="D205" t="str">
        <f t="shared" si="19"/>
        <v>WE1803</v>
      </c>
      <c r="E205" s="9">
        <v>163</v>
      </c>
      <c r="H205" t="str">
        <f>_xlfn.IFNA(VLOOKUP(G205,Tabelle10[[SID]:[Zahn]],3,FALSE),"")</f>
        <v/>
      </c>
      <c r="I205" s="9" t="s">
        <v>1578</v>
      </c>
      <c r="L205" s="9" t="s">
        <v>540</v>
      </c>
      <c r="Q205" t="str">
        <f t="shared" si="20"/>
        <v>Weimar, Georg Peter</v>
      </c>
      <c r="R205" t="str">
        <f t="shared" si="21"/>
        <v>Choral-Melodieenbuch zum Gebrauch der vorzüglichsten protestantische Gesangbücher…</v>
      </c>
      <c r="S205" t="str">
        <f t="shared" si="22"/>
        <v>Erfurt</v>
      </c>
      <c r="T205">
        <f t="shared" si="23"/>
        <v>1803</v>
      </c>
    </row>
    <row r="206" spans="1:22" x14ac:dyDescent="0.25">
      <c r="A206" t="str">
        <f t="shared" si="18"/>
        <v>WE1803-164</v>
      </c>
      <c r="D206" t="str">
        <f t="shared" si="19"/>
        <v>WE1803</v>
      </c>
      <c r="E206" s="9">
        <v>164</v>
      </c>
      <c r="H206" t="str">
        <f>_xlfn.IFNA(VLOOKUP(G206,Tabelle10[[SID]:[Zahn]],3,FALSE),"")</f>
        <v/>
      </c>
      <c r="I206" s="9" t="s">
        <v>1579</v>
      </c>
      <c r="L206" s="9" t="s">
        <v>540</v>
      </c>
      <c r="Q206" t="str">
        <f t="shared" si="20"/>
        <v>Weimar, Georg Peter</v>
      </c>
      <c r="R206" t="str">
        <f t="shared" si="21"/>
        <v>Choral-Melodieenbuch zum Gebrauch der vorzüglichsten protestantische Gesangbücher…</v>
      </c>
      <c r="S206" t="str">
        <f t="shared" si="22"/>
        <v>Erfurt</v>
      </c>
      <c r="T206">
        <f t="shared" si="23"/>
        <v>1803</v>
      </c>
    </row>
    <row r="207" spans="1:22" x14ac:dyDescent="0.25">
      <c r="A207" t="str">
        <f t="shared" si="18"/>
        <v>WE1803-165</v>
      </c>
      <c r="D207" t="str">
        <f t="shared" si="19"/>
        <v>WE1803</v>
      </c>
      <c r="E207" s="9">
        <v>165</v>
      </c>
      <c r="H207" t="str">
        <f>_xlfn.IFNA(VLOOKUP(G207,Tabelle10[[SID]:[Zahn]],3,FALSE),"")</f>
        <v/>
      </c>
      <c r="I207" s="9" t="s">
        <v>1580</v>
      </c>
      <c r="L207" s="9" t="s">
        <v>540</v>
      </c>
      <c r="Q207" t="str">
        <f t="shared" si="20"/>
        <v>Weimar, Georg Peter</v>
      </c>
      <c r="R207" t="str">
        <f t="shared" si="21"/>
        <v>Choral-Melodieenbuch zum Gebrauch der vorzüglichsten protestantische Gesangbücher…</v>
      </c>
      <c r="S207" t="str">
        <f t="shared" si="22"/>
        <v>Erfurt</v>
      </c>
      <c r="T207">
        <f t="shared" si="23"/>
        <v>1803</v>
      </c>
    </row>
    <row r="208" spans="1:22" x14ac:dyDescent="0.25">
      <c r="A208" t="str">
        <f t="shared" si="18"/>
        <v>WE1803-166</v>
      </c>
      <c r="D208" t="str">
        <f t="shared" si="19"/>
        <v>WE1803</v>
      </c>
      <c r="E208" s="9">
        <v>166</v>
      </c>
      <c r="H208" t="str">
        <f>_xlfn.IFNA(VLOOKUP(G208,Tabelle10[[SID]:[Zahn]],3,FALSE),"")</f>
        <v/>
      </c>
      <c r="I208" s="9" t="s">
        <v>1581</v>
      </c>
      <c r="L208" s="9" t="s">
        <v>540</v>
      </c>
      <c r="Q208" t="str">
        <f t="shared" si="20"/>
        <v>Weimar, Georg Peter</v>
      </c>
      <c r="R208" t="str">
        <f t="shared" si="21"/>
        <v>Choral-Melodieenbuch zum Gebrauch der vorzüglichsten protestantische Gesangbücher…</v>
      </c>
      <c r="S208" t="str">
        <f t="shared" si="22"/>
        <v>Erfurt</v>
      </c>
      <c r="T208">
        <f t="shared" si="23"/>
        <v>1803</v>
      </c>
    </row>
    <row r="209" spans="1:22" x14ac:dyDescent="0.25">
      <c r="A209" t="str">
        <f t="shared" si="18"/>
        <v>WE1803-167</v>
      </c>
      <c r="D209" t="str">
        <f t="shared" si="19"/>
        <v>WE1803</v>
      </c>
      <c r="E209" s="9">
        <v>167</v>
      </c>
      <c r="H209" t="str">
        <f>_xlfn.IFNA(VLOOKUP(G209,Tabelle10[[SID]:[Zahn]],3,FALSE),"")</f>
        <v/>
      </c>
      <c r="I209" s="9" t="s">
        <v>1582</v>
      </c>
      <c r="L209" s="9" t="s">
        <v>540</v>
      </c>
      <c r="Q209" t="str">
        <f t="shared" si="20"/>
        <v>Weimar, Georg Peter</v>
      </c>
      <c r="R209" t="str">
        <f t="shared" si="21"/>
        <v>Choral-Melodieenbuch zum Gebrauch der vorzüglichsten protestantische Gesangbücher…</v>
      </c>
      <c r="S209" t="str">
        <f t="shared" si="22"/>
        <v>Erfurt</v>
      </c>
      <c r="T209">
        <f t="shared" si="23"/>
        <v>1803</v>
      </c>
    </row>
    <row r="210" spans="1:22" x14ac:dyDescent="0.25">
      <c r="A210" t="str">
        <f t="shared" si="18"/>
        <v>WE1803-168</v>
      </c>
      <c r="D210" t="str">
        <f t="shared" si="19"/>
        <v>WE1803</v>
      </c>
      <c r="E210" s="9">
        <v>168</v>
      </c>
      <c r="H210" t="str">
        <f>_xlfn.IFNA(VLOOKUP(G210,Tabelle10[[SID]:[Zahn]],3,FALSE),"")</f>
        <v/>
      </c>
      <c r="I210" s="9" t="s">
        <v>1583</v>
      </c>
      <c r="L210" s="9" t="s">
        <v>540</v>
      </c>
      <c r="Q210" t="str">
        <f t="shared" si="20"/>
        <v>Weimar, Georg Peter</v>
      </c>
      <c r="R210" t="str">
        <f t="shared" si="21"/>
        <v>Choral-Melodieenbuch zum Gebrauch der vorzüglichsten protestantische Gesangbücher…</v>
      </c>
      <c r="S210" t="str">
        <f t="shared" si="22"/>
        <v>Erfurt</v>
      </c>
      <c r="T210">
        <f t="shared" si="23"/>
        <v>1803</v>
      </c>
    </row>
    <row r="211" spans="1:22" x14ac:dyDescent="0.25">
      <c r="A211" t="str">
        <f t="shared" si="18"/>
        <v>WE1803-169</v>
      </c>
      <c r="D211" t="str">
        <f t="shared" si="19"/>
        <v>WE1803</v>
      </c>
      <c r="E211" s="9">
        <v>169</v>
      </c>
      <c r="H211" t="str">
        <f>_xlfn.IFNA(VLOOKUP(G211,Tabelle10[[SID]:[Zahn]],3,FALSE),"")</f>
        <v/>
      </c>
      <c r="I211" s="9" t="s">
        <v>449</v>
      </c>
      <c r="L211" s="9" t="s">
        <v>540</v>
      </c>
      <c r="Q211" t="str">
        <f t="shared" si="20"/>
        <v>Weimar, Georg Peter</v>
      </c>
      <c r="R211" t="str">
        <f t="shared" si="21"/>
        <v>Choral-Melodieenbuch zum Gebrauch der vorzüglichsten protestantische Gesangbücher…</v>
      </c>
      <c r="S211" t="str">
        <f t="shared" si="22"/>
        <v>Erfurt</v>
      </c>
      <c r="T211">
        <f t="shared" si="23"/>
        <v>1803</v>
      </c>
    </row>
    <row r="212" spans="1:22" x14ac:dyDescent="0.25">
      <c r="A212" t="str">
        <f t="shared" si="18"/>
        <v>WE1803-170</v>
      </c>
      <c r="D212" t="str">
        <f t="shared" si="19"/>
        <v>WE1803</v>
      </c>
      <c r="E212" s="9">
        <v>170</v>
      </c>
      <c r="H212" t="str">
        <f>_xlfn.IFNA(VLOOKUP(G212,Tabelle10[[SID]:[Zahn]],3,FALSE),"")</f>
        <v/>
      </c>
      <c r="I212" s="9" t="s">
        <v>1584</v>
      </c>
      <c r="L212" s="9" t="s">
        <v>540</v>
      </c>
      <c r="Q212" t="str">
        <f t="shared" si="20"/>
        <v>Weimar, Georg Peter</v>
      </c>
      <c r="R212" t="str">
        <f t="shared" si="21"/>
        <v>Choral-Melodieenbuch zum Gebrauch der vorzüglichsten protestantische Gesangbücher…</v>
      </c>
      <c r="S212" t="str">
        <f t="shared" si="22"/>
        <v>Erfurt</v>
      </c>
      <c r="T212">
        <f t="shared" si="23"/>
        <v>1803</v>
      </c>
      <c r="V212" s="9" t="s">
        <v>1585</v>
      </c>
    </row>
    <row r="213" spans="1:22" x14ac:dyDescent="0.25">
      <c r="A213" t="str">
        <f t="shared" si="18"/>
        <v>WE1803-171</v>
      </c>
      <c r="D213" t="str">
        <f t="shared" si="19"/>
        <v>WE1803</v>
      </c>
      <c r="E213" s="9">
        <v>171</v>
      </c>
      <c r="H213" t="str">
        <f>_xlfn.IFNA(VLOOKUP(G213,Tabelle10[[SID]:[Zahn]],3,FALSE),"")</f>
        <v/>
      </c>
      <c r="I213" s="9" t="s">
        <v>1584</v>
      </c>
      <c r="L213" s="9" t="s">
        <v>540</v>
      </c>
      <c r="Q213" t="str">
        <f t="shared" si="20"/>
        <v>Weimar, Georg Peter</v>
      </c>
      <c r="R213" t="str">
        <f t="shared" si="21"/>
        <v>Choral-Melodieenbuch zum Gebrauch der vorzüglichsten protestantische Gesangbücher…</v>
      </c>
      <c r="S213" t="str">
        <f t="shared" si="22"/>
        <v>Erfurt</v>
      </c>
      <c r="T213">
        <f t="shared" si="23"/>
        <v>1803</v>
      </c>
      <c r="V213" s="9" t="s">
        <v>1586</v>
      </c>
    </row>
    <row r="214" spans="1:22" x14ac:dyDescent="0.25">
      <c r="A214" t="str">
        <f t="shared" si="18"/>
        <v>WE1803-172</v>
      </c>
      <c r="D214" t="str">
        <f t="shared" si="19"/>
        <v>WE1803</v>
      </c>
      <c r="E214" s="9">
        <v>172</v>
      </c>
      <c r="H214" t="str">
        <f>_xlfn.IFNA(VLOOKUP(G214,Tabelle10[[SID]:[Zahn]],3,FALSE),"")</f>
        <v/>
      </c>
      <c r="I214" s="9" t="s">
        <v>1587</v>
      </c>
      <c r="L214" s="9" t="s">
        <v>540</v>
      </c>
      <c r="Q214" t="str">
        <f t="shared" si="20"/>
        <v>Weimar, Georg Peter</v>
      </c>
      <c r="R214" t="str">
        <f t="shared" si="21"/>
        <v>Choral-Melodieenbuch zum Gebrauch der vorzüglichsten protestantische Gesangbücher…</v>
      </c>
      <c r="S214" t="str">
        <f t="shared" si="22"/>
        <v>Erfurt</v>
      </c>
      <c r="T214">
        <f t="shared" si="23"/>
        <v>1803</v>
      </c>
    </row>
    <row r="215" spans="1:22" x14ac:dyDescent="0.25">
      <c r="A215" t="str">
        <f t="shared" si="18"/>
        <v>WE1803-173</v>
      </c>
      <c r="D215" t="str">
        <f t="shared" si="19"/>
        <v>WE1803</v>
      </c>
      <c r="E215" s="9">
        <v>173</v>
      </c>
      <c r="H215" t="str">
        <f>_xlfn.IFNA(VLOOKUP(G215,Tabelle10[[SID]:[Zahn]],3,FALSE),"")</f>
        <v/>
      </c>
      <c r="I215" s="9" t="s">
        <v>1588</v>
      </c>
      <c r="L215" s="9" t="s">
        <v>540</v>
      </c>
      <c r="Q215" t="str">
        <f t="shared" si="20"/>
        <v>Weimar, Georg Peter</v>
      </c>
      <c r="R215" t="str">
        <f t="shared" si="21"/>
        <v>Choral-Melodieenbuch zum Gebrauch der vorzüglichsten protestantische Gesangbücher…</v>
      </c>
      <c r="S215" t="str">
        <f t="shared" si="22"/>
        <v>Erfurt</v>
      </c>
      <c r="T215">
        <f t="shared" si="23"/>
        <v>1803</v>
      </c>
    </row>
    <row r="216" spans="1:22" x14ac:dyDescent="0.25">
      <c r="A216" t="str">
        <f t="shared" si="18"/>
        <v>WE1803-174a</v>
      </c>
      <c r="D216" t="str">
        <f t="shared" si="19"/>
        <v>WE1803</v>
      </c>
      <c r="E216" s="9">
        <v>174</v>
      </c>
      <c r="F216" s="9" t="s">
        <v>3</v>
      </c>
      <c r="H216" t="str">
        <f>_xlfn.IFNA(VLOOKUP(G216,Tabelle10[[SID]:[Zahn]],3,FALSE),"")</f>
        <v/>
      </c>
      <c r="I216" s="9" t="s">
        <v>1589</v>
      </c>
      <c r="L216" s="9" t="s">
        <v>540</v>
      </c>
      <c r="Q216" t="str">
        <f t="shared" si="20"/>
        <v>Weimar, Georg Peter</v>
      </c>
      <c r="R216" t="str">
        <f t="shared" si="21"/>
        <v>Choral-Melodieenbuch zum Gebrauch der vorzüglichsten protestantische Gesangbücher…</v>
      </c>
      <c r="S216" t="str">
        <f t="shared" si="22"/>
        <v>Erfurt</v>
      </c>
      <c r="T216">
        <f t="shared" si="23"/>
        <v>1803</v>
      </c>
      <c r="V216" s="9" t="s">
        <v>1590</v>
      </c>
    </row>
    <row r="217" spans="1:22" x14ac:dyDescent="0.25">
      <c r="A217" t="str">
        <f t="shared" si="18"/>
        <v>WE1803-174b</v>
      </c>
      <c r="D217" t="str">
        <f t="shared" si="19"/>
        <v>WE1803</v>
      </c>
      <c r="E217" s="9">
        <v>174</v>
      </c>
      <c r="F217" s="9" t="s">
        <v>358</v>
      </c>
      <c r="H217" t="str">
        <f>_xlfn.IFNA(VLOOKUP(G217,Tabelle10[[SID]:[Zahn]],3,FALSE),"")</f>
        <v/>
      </c>
      <c r="I217" s="9" t="s">
        <v>1591</v>
      </c>
      <c r="L217" s="9" t="s">
        <v>540</v>
      </c>
      <c r="Q217" t="str">
        <f t="shared" si="20"/>
        <v>Weimar, Georg Peter</v>
      </c>
      <c r="R217" t="str">
        <f t="shared" si="21"/>
        <v>Choral-Melodieenbuch zum Gebrauch der vorzüglichsten protestantische Gesangbücher…</v>
      </c>
      <c r="S217" t="str">
        <f t="shared" si="22"/>
        <v>Erfurt</v>
      </c>
      <c r="T217">
        <f t="shared" si="23"/>
        <v>1803</v>
      </c>
    </row>
    <row r="218" spans="1:22" x14ac:dyDescent="0.25">
      <c r="A218" t="str">
        <f t="shared" si="18"/>
        <v>WE1803-175a</v>
      </c>
      <c r="D218" t="str">
        <f t="shared" si="19"/>
        <v>WE1803</v>
      </c>
      <c r="E218" s="9">
        <v>175</v>
      </c>
      <c r="F218" s="9" t="s">
        <v>3</v>
      </c>
      <c r="H218" t="str">
        <f>_xlfn.IFNA(VLOOKUP(G218,Tabelle10[[SID]:[Zahn]],3,FALSE),"")</f>
        <v/>
      </c>
      <c r="I218" s="9" t="s">
        <v>1592</v>
      </c>
      <c r="L218" s="9" t="s">
        <v>540</v>
      </c>
      <c r="Q218" t="str">
        <f t="shared" si="20"/>
        <v>Weimar, Georg Peter</v>
      </c>
      <c r="R218" t="str">
        <f t="shared" si="21"/>
        <v>Choral-Melodieenbuch zum Gebrauch der vorzüglichsten protestantische Gesangbücher…</v>
      </c>
      <c r="S218" t="str">
        <f t="shared" si="22"/>
        <v>Erfurt</v>
      </c>
      <c r="T218">
        <f t="shared" si="23"/>
        <v>1803</v>
      </c>
    </row>
    <row r="219" spans="1:22" x14ac:dyDescent="0.25">
      <c r="A219" t="str">
        <f t="shared" si="18"/>
        <v>WE1803-175b</v>
      </c>
      <c r="D219" t="str">
        <f t="shared" si="19"/>
        <v>WE1803</v>
      </c>
      <c r="E219" s="9">
        <v>175</v>
      </c>
      <c r="F219" s="9" t="s">
        <v>358</v>
      </c>
      <c r="H219" t="str">
        <f>_xlfn.IFNA(VLOOKUP(G219,Tabelle10[[SID]:[Zahn]],3,FALSE),"")</f>
        <v/>
      </c>
      <c r="I219" s="9" t="s">
        <v>1593</v>
      </c>
      <c r="L219" s="9" t="s">
        <v>540</v>
      </c>
      <c r="Q219" t="str">
        <f t="shared" si="20"/>
        <v>Weimar, Georg Peter</v>
      </c>
      <c r="R219" t="str">
        <f t="shared" si="21"/>
        <v>Choral-Melodieenbuch zum Gebrauch der vorzüglichsten protestantische Gesangbücher…</v>
      </c>
      <c r="S219" t="str">
        <f t="shared" si="22"/>
        <v>Erfurt</v>
      </c>
      <c r="T219">
        <f t="shared" si="23"/>
        <v>1803</v>
      </c>
    </row>
    <row r="220" spans="1:22" x14ac:dyDescent="0.25">
      <c r="A220" t="str">
        <f t="shared" si="18"/>
        <v>WE1803-176a</v>
      </c>
      <c r="D220" t="str">
        <f t="shared" si="19"/>
        <v>WE1803</v>
      </c>
      <c r="E220" s="9">
        <v>176</v>
      </c>
      <c r="F220" s="9" t="s">
        <v>3</v>
      </c>
      <c r="H220" t="str">
        <f>_xlfn.IFNA(VLOOKUP(G220,Tabelle10[[SID]:[Zahn]],3,FALSE),"")</f>
        <v/>
      </c>
      <c r="I220" s="9" t="s">
        <v>180</v>
      </c>
      <c r="L220" s="9" t="s">
        <v>540</v>
      </c>
      <c r="Q220" t="str">
        <f t="shared" si="20"/>
        <v>Weimar, Georg Peter</v>
      </c>
      <c r="R220" t="str">
        <f t="shared" si="21"/>
        <v>Choral-Melodieenbuch zum Gebrauch der vorzüglichsten protestantische Gesangbücher…</v>
      </c>
      <c r="S220" t="str">
        <f t="shared" si="22"/>
        <v>Erfurt</v>
      </c>
      <c r="T220">
        <f t="shared" si="23"/>
        <v>1803</v>
      </c>
    </row>
    <row r="221" spans="1:22" x14ac:dyDescent="0.25">
      <c r="A221" t="str">
        <f t="shared" si="18"/>
        <v>WE1803-176b</v>
      </c>
      <c r="D221" t="str">
        <f t="shared" si="19"/>
        <v>WE1803</v>
      </c>
      <c r="E221" s="9">
        <v>176</v>
      </c>
      <c r="F221" s="9" t="s">
        <v>358</v>
      </c>
      <c r="H221" t="str">
        <f>_xlfn.IFNA(VLOOKUP(G221,Tabelle10[[SID]:[Zahn]],3,FALSE),"")</f>
        <v/>
      </c>
      <c r="I221" s="9" t="s">
        <v>1594</v>
      </c>
      <c r="L221" s="9" t="s">
        <v>540</v>
      </c>
      <c r="Q221" t="str">
        <f t="shared" si="20"/>
        <v>Weimar, Georg Peter</v>
      </c>
      <c r="R221" t="str">
        <f t="shared" si="21"/>
        <v>Choral-Melodieenbuch zum Gebrauch der vorzüglichsten protestantische Gesangbücher…</v>
      </c>
      <c r="S221" t="str">
        <f t="shared" si="22"/>
        <v>Erfurt</v>
      </c>
      <c r="T221">
        <f t="shared" si="23"/>
        <v>1803</v>
      </c>
    </row>
    <row r="222" spans="1:22" x14ac:dyDescent="0.25">
      <c r="A222" t="str">
        <f t="shared" si="18"/>
        <v>WE1803-177</v>
      </c>
      <c r="D222" t="str">
        <f t="shared" si="19"/>
        <v>WE1803</v>
      </c>
      <c r="E222" s="9">
        <v>177</v>
      </c>
      <c r="H222" t="str">
        <f>_xlfn.IFNA(VLOOKUP(G222,Tabelle10[[SID]:[Zahn]],3,FALSE),"")</f>
        <v/>
      </c>
      <c r="I222" s="9" t="s">
        <v>1595</v>
      </c>
      <c r="L222" s="9" t="s">
        <v>540</v>
      </c>
      <c r="Q222" t="str">
        <f t="shared" si="20"/>
        <v>Weimar, Georg Peter</v>
      </c>
      <c r="R222" t="str">
        <f t="shared" si="21"/>
        <v>Choral-Melodieenbuch zum Gebrauch der vorzüglichsten protestantische Gesangbücher…</v>
      </c>
      <c r="S222" t="str">
        <f t="shared" si="22"/>
        <v>Erfurt</v>
      </c>
      <c r="T222">
        <f t="shared" si="23"/>
        <v>1803</v>
      </c>
    </row>
    <row r="223" spans="1:22" x14ac:dyDescent="0.25">
      <c r="A223" t="str">
        <f t="shared" si="18"/>
        <v>WE1803-178</v>
      </c>
      <c r="D223" t="str">
        <f t="shared" si="19"/>
        <v>WE1803</v>
      </c>
      <c r="E223" s="9">
        <v>178</v>
      </c>
      <c r="H223" t="str">
        <f>_xlfn.IFNA(VLOOKUP(G223,Tabelle10[[SID]:[Zahn]],3,FALSE),"")</f>
        <v/>
      </c>
      <c r="I223" s="9" t="s">
        <v>1596</v>
      </c>
      <c r="L223" s="9" t="s">
        <v>540</v>
      </c>
      <c r="Q223" t="str">
        <f t="shared" si="20"/>
        <v>Weimar, Georg Peter</v>
      </c>
      <c r="R223" t="str">
        <f t="shared" si="21"/>
        <v>Choral-Melodieenbuch zum Gebrauch der vorzüglichsten protestantische Gesangbücher…</v>
      </c>
      <c r="S223" t="str">
        <f t="shared" si="22"/>
        <v>Erfurt</v>
      </c>
      <c r="T223">
        <f t="shared" si="23"/>
        <v>1803</v>
      </c>
    </row>
    <row r="224" spans="1:22" x14ac:dyDescent="0.25">
      <c r="A224" t="str">
        <f t="shared" si="18"/>
        <v>WE1803-179</v>
      </c>
      <c r="D224" t="str">
        <f t="shared" si="19"/>
        <v>WE1803</v>
      </c>
      <c r="E224" s="9">
        <v>179</v>
      </c>
      <c r="H224" t="str">
        <f>_xlfn.IFNA(VLOOKUP(G224,Tabelle10[[SID]:[Zahn]],3,FALSE),"")</f>
        <v/>
      </c>
      <c r="I224" s="9" t="s">
        <v>1597</v>
      </c>
      <c r="L224" s="9" t="s">
        <v>540</v>
      </c>
      <c r="Q224" t="str">
        <f t="shared" si="20"/>
        <v>Weimar, Georg Peter</v>
      </c>
      <c r="R224" t="str">
        <f t="shared" si="21"/>
        <v>Choral-Melodieenbuch zum Gebrauch der vorzüglichsten protestantische Gesangbücher…</v>
      </c>
      <c r="S224" t="str">
        <f t="shared" si="22"/>
        <v>Erfurt</v>
      </c>
      <c r="T224">
        <f t="shared" si="23"/>
        <v>1803</v>
      </c>
    </row>
    <row r="225" spans="1:22" x14ac:dyDescent="0.25">
      <c r="A225" t="str">
        <f t="shared" si="18"/>
        <v>WE1803-180</v>
      </c>
      <c r="D225" t="str">
        <f t="shared" si="19"/>
        <v>WE1803</v>
      </c>
      <c r="E225" s="9">
        <v>180</v>
      </c>
      <c r="H225" t="str">
        <f>_xlfn.IFNA(VLOOKUP(G225,Tabelle10[[SID]:[Zahn]],3,FALSE),"")</f>
        <v/>
      </c>
      <c r="I225" s="9" t="s">
        <v>1598</v>
      </c>
      <c r="L225" s="9" t="s">
        <v>540</v>
      </c>
      <c r="Q225" t="str">
        <f t="shared" si="20"/>
        <v>Weimar, Georg Peter</v>
      </c>
      <c r="R225" t="str">
        <f t="shared" si="21"/>
        <v>Choral-Melodieenbuch zum Gebrauch der vorzüglichsten protestantische Gesangbücher…</v>
      </c>
      <c r="S225" t="str">
        <f t="shared" si="22"/>
        <v>Erfurt</v>
      </c>
      <c r="T225">
        <f t="shared" si="23"/>
        <v>1803</v>
      </c>
    </row>
    <row r="226" spans="1:22" x14ac:dyDescent="0.25">
      <c r="A226" t="str">
        <f t="shared" si="18"/>
        <v>WE1803-181a</v>
      </c>
      <c r="D226" t="str">
        <f t="shared" si="19"/>
        <v>WE1803</v>
      </c>
      <c r="E226" s="9">
        <v>181</v>
      </c>
      <c r="F226" s="9" t="s">
        <v>3</v>
      </c>
      <c r="H226" t="str">
        <f>_xlfn.IFNA(VLOOKUP(G226,Tabelle10[[SID]:[Zahn]],3,FALSE),"")</f>
        <v/>
      </c>
      <c r="I226" s="9" t="s">
        <v>1599</v>
      </c>
      <c r="L226" s="9" t="s">
        <v>540</v>
      </c>
      <c r="Q226" t="str">
        <f t="shared" si="20"/>
        <v>Weimar, Georg Peter</v>
      </c>
      <c r="R226" t="str">
        <f t="shared" si="21"/>
        <v>Choral-Melodieenbuch zum Gebrauch der vorzüglichsten protestantische Gesangbücher…</v>
      </c>
      <c r="S226" t="str">
        <f t="shared" si="22"/>
        <v>Erfurt</v>
      </c>
      <c r="T226">
        <f t="shared" si="23"/>
        <v>1803</v>
      </c>
    </row>
    <row r="227" spans="1:22" x14ac:dyDescent="0.25">
      <c r="A227" t="str">
        <f t="shared" si="18"/>
        <v>WE1803-181b</v>
      </c>
      <c r="D227" t="str">
        <f t="shared" si="19"/>
        <v>WE1803</v>
      </c>
      <c r="E227" s="9">
        <v>181</v>
      </c>
      <c r="F227" s="9" t="s">
        <v>358</v>
      </c>
      <c r="H227" t="str">
        <f>_xlfn.IFNA(VLOOKUP(G227,Tabelle10[[SID]:[Zahn]],3,FALSE),"")</f>
        <v/>
      </c>
      <c r="I227" s="9" t="s">
        <v>1600</v>
      </c>
      <c r="L227" s="9" t="s">
        <v>540</v>
      </c>
      <c r="Q227" t="str">
        <f t="shared" si="20"/>
        <v>Weimar, Georg Peter</v>
      </c>
      <c r="R227" t="str">
        <f t="shared" si="21"/>
        <v>Choral-Melodieenbuch zum Gebrauch der vorzüglichsten protestantische Gesangbücher…</v>
      </c>
      <c r="S227" t="str">
        <f t="shared" si="22"/>
        <v>Erfurt</v>
      </c>
      <c r="T227">
        <f t="shared" si="23"/>
        <v>1803</v>
      </c>
    </row>
    <row r="228" spans="1:22" x14ac:dyDescent="0.25">
      <c r="A228" t="str">
        <f t="shared" si="18"/>
        <v>WE1803-182</v>
      </c>
      <c r="D228" t="str">
        <f t="shared" si="19"/>
        <v>WE1803</v>
      </c>
      <c r="E228" s="9">
        <v>182</v>
      </c>
      <c r="H228" t="str">
        <f>_xlfn.IFNA(VLOOKUP(G228,Tabelle10[[SID]:[Zahn]],3,FALSE),"")</f>
        <v/>
      </c>
      <c r="I228" s="9" t="s">
        <v>1601</v>
      </c>
      <c r="L228" s="9" t="s">
        <v>540</v>
      </c>
      <c r="Q228" t="str">
        <f t="shared" si="20"/>
        <v>Weimar, Georg Peter</v>
      </c>
      <c r="R228" t="str">
        <f t="shared" si="21"/>
        <v>Choral-Melodieenbuch zum Gebrauch der vorzüglichsten protestantische Gesangbücher…</v>
      </c>
      <c r="S228" t="str">
        <f t="shared" si="22"/>
        <v>Erfurt</v>
      </c>
      <c r="T228">
        <f t="shared" si="23"/>
        <v>1803</v>
      </c>
    </row>
    <row r="229" spans="1:22" x14ac:dyDescent="0.25">
      <c r="A229" t="str">
        <f t="shared" si="18"/>
        <v>WE1803-183</v>
      </c>
      <c r="D229" t="str">
        <f t="shared" si="19"/>
        <v>WE1803</v>
      </c>
      <c r="E229" s="9">
        <v>183</v>
      </c>
      <c r="H229" t="str">
        <f>_xlfn.IFNA(VLOOKUP(G229,Tabelle10[[SID]:[Zahn]],3,FALSE),"")</f>
        <v/>
      </c>
      <c r="I229" s="9" t="s">
        <v>183</v>
      </c>
      <c r="L229" s="9" t="s">
        <v>540</v>
      </c>
      <c r="Q229" t="str">
        <f t="shared" si="20"/>
        <v>Weimar, Georg Peter</v>
      </c>
      <c r="R229" t="str">
        <f t="shared" si="21"/>
        <v>Choral-Melodieenbuch zum Gebrauch der vorzüglichsten protestantische Gesangbücher…</v>
      </c>
      <c r="S229" t="str">
        <f t="shared" si="22"/>
        <v>Erfurt</v>
      </c>
      <c r="T229">
        <f t="shared" si="23"/>
        <v>1803</v>
      </c>
    </row>
    <row r="230" spans="1:22" x14ac:dyDescent="0.25">
      <c r="A230" t="str">
        <f t="shared" si="18"/>
        <v>WE1803-184</v>
      </c>
      <c r="D230" t="str">
        <f t="shared" si="19"/>
        <v>WE1803</v>
      </c>
      <c r="E230" s="9">
        <v>184</v>
      </c>
      <c r="H230" t="str">
        <f>_xlfn.IFNA(VLOOKUP(G230,Tabelle10[[SID]:[Zahn]],3,FALSE),"")</f>
        <v/>
      </c>
      <c r="I230" s="9" t="s">
        <v>474</v>
      </c>
      <c r="L230" s="9" t="s">
        <v>540</v>
      </c>
      <c r="Q230" t="str">
        <f t="shared" si="20"/>
        <v>Weimar, Georg Peter</v>
      </c>
      <c r="R230" t="str">
        <f t="shared" si="21"/>
        <v>Choral-Melodieenbuch zum Gebrauch der vorzüglichsten protestantische Gesangbücher…</v>
      </c>
      <c r="S230" t="str">
        <f t="shared" si="22"/>
        <v>Erfurt</v>
      </c>
      <c r="T230">
        <f t="shared" si="23"/>
        <v>1803</v>
      </c>
      <c r="V230" s="9" t="s">
        <v>1602</v>
      </c>
    </row>
    <row r="231" spans="1:22" x14ac:dyDescent="0.25">
      <c r="A231" t="str">
        <f t="shared" si="18"/>
        <v>WE1803-185</v>
      </c>
      <c r="D231" t="str">
        <f t="shared" si="19"/>
        <v>WE1803</v>
      </c>
      <c r="E231" s="9">
        <v>185</v>
      </c>
      <c r="H231" t="str">
        <f>_xlfn.IFNA(VLOOKUP(G231,Tabelle10[[SID]:[Zahn]],3,FALSE),"")</f>
        <v/>
      </c>
      <c r="I231" s="9" t="s">
        <v>1603</v>
      </c>
      <c r="L231" s="9" t="s">
        <v>540</v>
      </c>
      <c r="Q231" t="str">
        <f t="shared" si="20"/>
        <v>Weimar, Georg Peter</v>
      </c>
      <c r="R231" t="str">
        <f t="shared" si="21"/>
        <v>Choral-Melodieenbuch zum Gebrauch der vorzüglichsten protestantische Gesangbücher…</v>
      </c>
      <c r="S231" t="str">
        <f t="shared" si="22"/>
        <v>Erfurt</v>
      </c>
      <c r="T231">
        <f t="shared" si="23"/>
        <v>1803</v>
      </c>
      <c r="V231" s="9" t="s">
        <v>1604</v>
      </c>
    </row>
    <row r="232" spans="1:22" x14ac:dyDescent="0.25">
      <c r="A232" t="str">
        <f t="shared" si="18"/>
        <v>WE1803-186</v>
      </c>
      <c r="D232" t="str">
        <f t="shared" si="19"/>
        <v>WE1803</v>
      </c>
      <c r="E232" s="9">
        <v>186</v>
      </c>
      <c r="H232" t="str">
        <f>_xlfn.IFNA(VLOOKUP(G232,Tabelle10[[SID]:[Zahn]],3,FALSE),"")</f>
        <v/>
      </c>
      <c r="I232" s="9" t="s">
        <v>1605</v>
      </c>
      <c r="L232" s="9" t="s">
        <v>540</v>
      </c>
      <c r="Q232" t="str">
        <f t="shared" si="20"/>
        <v>Weimar, Georg Peter</v>
      </c>
      <c r="R232" t="str">
        <f t="shared" si="21"/>
        <v>Choral-Melodieenbuch zum Gebrauch der vorzüglichsten protestantische Gesangbücher…</v>
      </c>
      <c r="S232" t="str">
        <f t="shared" si="22"/>
        <v>Erfurt</v>
      </c>
      <c r="T232">
        <f t="shared" si="23"/>
        <v>1803</v>
      </c>
    </row>
    <row r="233" spans="1:22" x14ac:dyDescent="0.25">
      <c r="A233" t="str">
        <f t="shared" si="18"/>
        <v>WE1803-187a</v>
      </c>
      <c r="D233" t="str">
        <f t="shared" si="19"/>
        <v>WE1803</v>
      </c>
      <c r="E233" s="9">
        <v>187</v>
      </c>
      <c r="F233" s="9" t="s">
        <v>3</v>
      </c>
      <c r="H233" t="str">
        <f>_xlfn.IFNA(VLOOKUP(G233,Tabelle10[[SID]:[Zahn]],3,FALSE),"")</f>
        <v/>
      </c>
      <c r="I233" s="9" t="s">
        <v>1606</v>
      </c>
      <c r="L233" s="9" t="s">
        <v>540</v>
      </c>
      <c r="Q233" t="str">
        <f t="shared" si="20"/>
        <v>Weimar, Georg Peter</v>
      </c>
      <c r="R233" t="str">
        <f t="shared" si="21"/>
        <v>Choral-Melodieenbuch zum Gebrauch der vorzüglichsten protestantische Gesangbücher…</v>
      </c>
      <c r="S233" t="str">
        <f t="shared" si="22"/>
        <v>Erfurt</v>
      </c>
      <c r="T233">
        <f t="shared" si="23"/>
        <v>1803</v>
      </c>
    </row>
    <row r="234" spans="1:22" x14ac:dyDescent="0.25">
      <c r="A234" t="str">
        <f t="shared" si="18"/>
        <v>WE1803-187b</v>
      </c>
      <c r="D234" t="str">
        <f t="shared" si="19"/>
        <v>WE1803</v>
      </c>
      <c r="E234" s="9">
        <v>187</v>
      </c>
      <c r="F234" s="9" t="s">
        <v>358</v>
      </c>
      <c r="H234" t="str">
        <f>_xlfn.IFNA(VLOOKUP(G234,Tabelle10[[SID]:[Zahn]],3,FALSE),"")</f>
        <v/>
      </c>
      <c r="I234" s="9" t="s">
        <v>1607</v>
      </c>
      <c r="L234" s="9" t="s">
        <v>540</v>
      </c>
      <c r="Q234" t="str">
        <f t="shared" si="20"/>
        <v>Weimar, Georg Peter</v>
      </c>
      <c r="R234" t="str">
        <f t="shared" si="21"/>
        <v>Choral-Melodieenbuch zum Gebrauch der vorzüglichsten protestantische Gesangbücher…</v>
      </c>
      <c r="S234" t="str">
        <f t="shared" si="22"/>
        <v>Erfurt</v>
      </c>
      <c r="T234">
        <f t="shared" si="23"/>
        <v>1803</v>
      </c>
    </row>
    <row r="235" spans="1:22" x14ac:dyDescent="0.25">
      <c r="A235" t="str">
        <f t="shared" si="18"/>
        <v>WE1803-187c</v>
      </c>
      <c r="D235" t="str">
        <f t="shared" si="19"/>
        <v>WE1803</v>
      </c>
      <c r="E235" s="9">
        <v>187</v>
      </c>
      <c r="F235" s="9" t="s">
        <v>457</v>
      </c>
      <c r="H235" t="str">
        <f>_xlfn.IFNA(VLOOKUP(G235,Tabelle10[[SID]:[Zahn]],3,FALSE),"")</f>
        <v/>
      </c>
      <c r="I235" s="9" t="s">
        <v>1608</v>
      </c>
      <c r="L235" s="9" t="s">
        <v>540</v>
      </c>
      <c r="Q235" t="str">
        <f t="shared" si="20"/>
        <v>Weimar, Georg Peter</v>
      </c>
      <c r="R235" t="str">
        <f t="shared" si="21"/>
        <v>Choral-Melodieenbuch zum Gebrauch der vorzüglichsten protestantische Gesangbücher…</v>
      </c>
      <c r="S235" t="str">
        <f t="shared" si="22"/>
        <v>Erfurt</v>
      </c>
      <c r="T235">
        <f t="shared" si="23"/>
        <v>1803</v>
      </c>
    </row>
    <row r="236" spans="1:22" x14ac:dyDescent="0.25">
      <c r="A236" t="str">
        <f t="shared" si="18"/>
        <v>WE1803-188a</v>
      </c>
      <c r="D236" t="str">
        <f t="shared" si="19"/>
        <v>WE1803</v>
      </c>
      <c r="E236" s="9">
        <v>188</v>
      </c>
      <c r="F236" s="9" t="s">
        <v>3</v>
      </c>
      <c r="H236" t="str">
        <f>_xlfn.IFNA(VLOOKUP(G236,Tabelle10[[SID]:[Zahn]],3,FALSE),"")</f>
        <v/>
      </c>
      <c r="I236" s="9" t="s">
        <v>1609</v>
      </c>
      <c r="L236" s="9" t="s">
        <v>540</v>
      </c>
      <c r="Q236" t="str">
        <f t="shared" si="20"/>
        <v>Weimar, Georg Peter</v>
      </c>
      <c r="R236" t="str">
        <f t="shared" si="21"/>
        <v>Choral-Melodieenbuch zum Gebrauch der vorzüglichsten protestantische Gesangbücher…</v>
      </c>
      <c r="S236" t="str">
        <f t="shared" si="22"/>
        <v>Erfurt</v>
      </c>
      <c r="T236">
        <f t="shared" si="23"/>
        <v>1803</v>
      </c>
      <c r="V236" s="9" t="s">
        <v>1610</v>
      </c>
    </row>
    <row r="237" spans="1:22" x14ac:dyDescent="0.25">
      <c r="A237" t="str">
        <f t="shared" si="18"/>
        <v>WE1803-188b</v>
      </c>
      <c r="D237" t="str">
        <f t="shared" si="19"/>
        <v>WE1803</v>
      </c>
      <c r="E237" s="9">
        <v>188</v>
      </c>
      <c r="F237" s="9" t="s">
        <v>358</v>
      </c>
      <c r="H237" t="str">
        <f>_xlfn.IFNA(VLOOKUP(G237,Tabelle10[[SID]:[Zahn]],3,FALSE),"")</f>
        <v/>
      </c>
      <c r="I237" s="9" t="s">
        <v>1611</v>
      </c>
      <c r="L237" s="9" t="s">
        <v>540</v>
      </c>
      <c r="Q237" t="str">
        <f t="shared" si="20"/>
        <v>Weimar, Georg Peter</v>
      </c>
      <c r="R237" t="str">
        <f t="shared" si="21"/>
        <v>Choral-Melodieenbuch zum Gebrauch der vorzüglichsten protestantische Gesangbücher…</v>
      </c>
      <c r="S237" t="str">
        <f t="shared" si="22"/>
        <v>Erfurt</v>
      </c>
      <c r="T237">
        <f t="shared" si="23"/>
        <v>1803</v>
      </c>
      <c r="V237" s="9" t="s">
        <v>1612</v>
      </c>
    </row>
    <row r="238" spans="1:22" x14ac:dyDescent="0.25">
      <c r="A238" t="str">
        <f t="shared" si="18"/>
        <v>WE1803-189</v>
      </c>
      <c r="D238" t="str">
        <f t="shared" si="19"/>
        <v>WE1803</v>
      </c>
      <c r="E238" s="9">
        <v>189</v>
      </c>
      <c r="H238" t="str">
        <f>_xlfn.IFNA(VLOOKUP(G238,Tabelle10[[SID]:[Zahn]],3,FALSE),"")</f>
        <v/>
      </c>
      <c r="I238" s="9" t="s">
        <v>1613</v>
      </c>
      <c r="L238" s="9" t="s">
        <v>540</v>
      </c>
      <c r="Q238" t="str">
        <f t="shared" si="20"/>
        <v>Weimar, Georg Peter</v>
      </c>
      <c r="R238" t="str">
        <f t="shared" si="21"/>
        <v>Choral-Melodieenbuch zum Gebrauch der vorzüglichsten protestantische Gesangbücher…</v>
      </c>
      <c r="S238" t="str">
        <f t="shared" si="22"/>
        <v>Erfurt</v>
      </c>
      <c r="T238">
        <f t="shared" si="23"/>
        <v>1803</v>
      </c>
    </row>
    <row r="239" spans="1:22" x14ac:dyDescent="0.25">
      <c r="A239" t="str">
        <f t="shared" si="18"/>
        <v>WE1803-190</v>
      </c>
      <c r="D239" t="str">
        <f t="shared" si="19"/>
        <v>WE1803</v>
      </c>
      <c r="E239" s="9">
        <v>190</v>
      </c>
      <c r="H239" t="str">
        <f>_xlfn.IFNA(VLOOKUP(G239,Tabelle10[[SID]:[Zahn]],3,FALSE),"")</f>
        <v/>
      </c>
      <c r="I239" s="9" t="s">
        <v>1614</v>
      </c>
      <c r="L239" s="9" t="s">
        <v>540</v>
      </c>
      <c r="Q239" t="str">
        <f t="shared" si="20"/>
        <v>Weimar, Georg Peter</v>
      </c>
      <c r="R239" t="str">
        <f t="shared" si="21"/>
        <v>Choral-Melodieenbuch zum Gebrauch der vorzüglichsten protestantische Gesangbücher…</v>
      </c>
      <c r="S239" t="str">
        <f t="shared" si="22"/>
        <v>Erfurt</v>
      </c>
      <c r="T239">
        <f t="shared" si="23"/>
        <v>1803</v>
      </c>
    </row>
    <row r="240" spans="1:22" x14ac:dyDescent="0.25">
      <c r="A240" t="str">
        <f t="shared" si="18"/>
        <v>WE1803-191a</v>
      </c>
      <c r="D240" t="str">
        <f t="shared" si="19"/>
        <v>WE1803</v>
      </c>
      <c r="E240" s="9">
        <v>191</v>
      </c>
      <c r="F240" s="9" t="s">
        <v>3</v>
      </c>
      <c r="H240" t="str">
        <f>_xlfn.IFNA(VLOOKUP(G240,Tabelle10[[SID]:[Zahn]],3,FALSE),"")</f>
        <v/>
      </c>
      <c r="I240" s="9" t="s">
        <v>186</v>
      </c>
      <c r="L240" s="9" t="s">
        <v>540</v>
      </c>
      <c r="Q240" t="str">
        <f t="shared" si="20"/>
        <v>Weimar, Georg Peter</v>
      </c>
      <c r="R240" t="str">
        <f t="shared" si="21"/>
        <v>Choral-Melodieenbuch zum Gebrauch der vorzüglichsten protestantische Gesangbücher…</v>
      </c>
      <c r="S240" t="str">
        <f t="shared" si="22"/>
        <v>Erfurt</v>
      </c>
      <c r="T240">
        <f t="shared" si="23"/>
        <v>1803</v>
      </c>
    </row>
    <row r="241" spans="1:22" x14ac:dyDescent="0.25">
      <c r="A241" t="str">
        <f t="shared" si="18"/>
        <v>WE1803-191b</v>
      </c>
      <c r="D241" t="str">
        <f t="shared" si="19"/>
        <v>WE1803</v>
      </c>
      <c r="E241" s="9">
        <v>191</v>
      </c>
      <c r="F241" s="9" t="s">
        <v>358</v>
      </c>
      <c r="H241" t="str">
        <f>_xlfn.IFNA(VLOOKUP(G241,Tabelle10[[SID]:[Zahn]],3,FALSE),"")</f>
        <v/>
      </c>
      <c r="I241" s="9" t="s">
        <v>1615</v>
      </c>
      <c r="L241" s="9" t="s">
        <v>540</v>
      </c>
      <c r="Q241" t="str">
        <f t="shared" si="20"/>
        <v>Weimar, Georg Peter</v>
      </c>
      <c r="R241" t="str">
        <f t="shared" si="21"/>
        <v>Choral-Melodieenbuch zum Gebrauch der vorzüglichsten protestantische Gesangbücher…</v>
      </c>
      <c r="S241" t="str">
        <f t="shared" si="22"/>
        <v>Erfurt</v>
      </c>
      <c r="T241">
        <f t="shared" si="23"/>
        <v>1803</v>
      </c>
    </row>
    <row r="242" spans="1:22" x14ac:dyDescent="0.25">
      <c r="A242" t="str">
        <f t="shared" si="18"/>
        <v>WE1803-191c</v>
      </c>
      <c r="D242" t="str">
        <f t="shared" si="19"/>
        <v>WE1803</v>
      </c>
      <c r="E242" s="9">
        <v>191</v>
      </c>
      <c r="F242" s="9" t="s">
        <v>457</v>
      </c>
      <c r="H242" t="str">
        <f>_xlfn.IFNA(VLOOKUP(G242,Tabelle10[[SID]:[Zahn]],3,FALSE),"")</f>
        <v/>
      </c>
      <c r="I242" s="9" t="s">
        <v>1616</v>
      </c>
      <c r="L242" s="9" t="s">
        <v>540</v>
      </c>
      <c r="Q242" t="str">
        <f t="shared" si="20"/>
        <v>Weimar, Georg Peter</v>
      </c>
      <c r="R242" t="str">
        <f t="shared" si="21"/>
        <v>Choral-Melodieenbuch zum Gebrauch der vorzüglichsten protestantische Gesangbücher…</v>
      </c>
      <c r="S242" t="str">
        <f t="shared" si="22"/>
        <v>Erfurt</v>
      </c>
      <c r="T242">
        <f t="shared" si="23"/>
        <v>1803</v>
      </c>
    </row>
    <row r="243" spans="1:22" x14ac:dyDescent="0.25">
      <c r="A243" t="str">
        <f t="shared" si="18"/>
        <v>WE1803-192</v>
      </c>
      <c r="D243" t="str">
        <f t="shared" si="19"/>
        <v>WE1803</v>
      </c>
      <c r="E243" s="9">
        <v>192</v>
      </c>
      <c r="H243" t="str">
        <f>_xlfn.IFNA(VLOOKUP(G243,Tabelle10[[SID]:[Zahn]],3,FALSE),"")</f>
        <v/>
      </c>
      <c r="I243" s="9" t="s">
        <v>425</v>
      </c>
      <c r="L243" s="9" t="s">
        <v>540</v>
      </c>
      <c r="Q243" t="str">
        <f t="shared" si="20"/>
        <v>Weimar, Georg Peter</v>
      </c>
      <c r="R243" t="str">
        <f t="shared" si="21"/>
        <v>Choral-Melodieenbuch zum Gebrauch der vorzüglichsten protestantische Gesangbücher…</v>
      </c>
      <c r="S243" t="str">
        <f t="shared" si="22"/>
        <v>Erfurt</v>
      </c>
      <c r="T243">
        <f t="shared" si="23"/>
        <v>1803</v>
      </c>
    </row>
    <row r="244" spans="1:22" x14ac:dyDescent="0.25">
      <c r="A244" t="str">
        <f t="shared" si="18"/>
        <v>WE1803-193</v>
      </c>
      <c r="D244" t="str">
        <f t="shared" si="19"/>
        <v>WE1803</v>
      </c>
      <c r="E244" s="9">
        <v>193</v>
      </c>
      <c r="H244" t="str">
        <f>_xlfn.IFNA(VLOOKUP(G244,Tabelle10[[SID]:[Zahn]],3,FALSE),"")</f>
        <v/>
      </c>
      <c r="I244" s="9" t="s">
        <v>192</v>
      </c>
      <c r="L244" s="9" t="s">
        <v>540</v>
      </c>
      <c r="Q244" t="str">
        <f t="shared" si="20"/>
        <v>Weimar, Georg Peter</v>
      </c>
      <c r="R244" t="str">
        <f t="shared" si="21"/>
        <v>Choral-Melodieenbuch zum Gebrauch der vorzüglichsten protestantische Gesangbücher…</v>
      </c>
      <c r="S244" t="str">
        <f t="shared" si="22"/>
        <v>Erfurt</v>
      </c>
      <c r="T244">
        <f t="shared" si="23"/>
        <v>1803</v>
      </c>
    </row>
    <row r="245" spans="1:22" x14ac:dyDescent="0.25">
      <c r="A245" t="str">
        <f t="shared" si="18"/>
        <v>WE1803-194</v>
      </c>
      <c r="D245" t="str">
        <f t="shared" si="19"/>
        <v>WE1803</v>
      </c>
      <c r="E245" s="9">
        <v>194</v>
      </c>
      <c r="H245" t="str">
        <f>_xlfn.IFNA(VLOOKUP(G245,Tabelle10[[SID]:[Zahn]],3,FALSE),"")</f>
        <v/>
      </c>
      <c r="I245" s="9" t="s">
        <v>1617</v>
      </c>
      <c r="L245" s="9" t="s">
        <v>540</v>
      </c>
      <c r="Q245" t="str">
        <f t="shared" si="20"/>
        <v>Weimar, Georg Peter</v>
      </c>
      <c r="R245" t="str">
        <f t="shared" si="21"/>
        <v>Choral-Melodieenbuch zum Gebrauch der vorzüglichsten protestantische Gesangbücher…</v>
      </c>
      <c r="S245" t="str">
        <f t="shared" si="22"/>
        <v>Erfurt</v>
      </c>
      <c r="T245">
        <f t="shared" si="23"/>
        <v>1803</v>
      </c>
    </row>
    <row r="246" spans="1:22" x14ac:dyDescent="0.25">
      <c r="A246" t="str">
        <f t="shared" si="18"/>
        <v>WE1803-195</v>
      </c>
      <c r="D246" t="str">
        <f t="shared" si="19"/>
        <v>WE1803</v>
      </c>
      <c r="E246" s="9">
        <v>195</v>
      </c>
      <c r="H246" t="str">
        <f>_xlfn.IFNA(VLOOKUP(G246,Tabelle10[[SID]:[Zahn]],3,FALSE),"")</f>
        <v/>
      </c>
      <c r="I246" s="9" t="s">
        <v>1618</v>
      </c>
      <c r="L246" s="9" t="s">
        <v>540</v>
      </c>
      <c r="Q246" t="str">
        <f t="shared" si="20"/>
        <v>Weimar, Georg Peter</v>
      </c>
      <c r="R246" t="str">
        <f t="shared" si="21"/>
        <v>Choral-Melodieenbuch zum Gebrauch der vorzüglichsten protestantische Gesangbücher…</v>
      </c>
      <c r="S246" t="str">
        <f t="shared" si="22"/>
        <v>Erfurt</v>
      </c>
      <c r="T246">
        <f t="shared" si="23"/>
        <v>1803</v>
      </c>
    </row>
    <row r="247" spans="1:22" x14ac:dyDescent="0.25">
      <c r="A247" t="str">
        <f t="shared" si="18"/>
        <v>WE1803-196</v>
      </c>
      <c r="D247" t="str">
        <f t="shared" si="19"/>
        <v>WE1803</v>
      </c>
      <c r="E247" s="9">
        <v>196</v>
      </c>
      <c r="H247" t="str">
        <f>_xlfn.IFNA(VLOOKUP(G247,Tabelle10[[SID]:[Zahn]],3,FALSE),"")</f>
        <v/>
      </c>
      <c r="I247" s="9" t="s">
        <v>1619</v>
      </c>
      <c r="L247" s="9" t="s">
        <v>540</v>
      </c>
      <c r="Q247" t="str">
        <f t="shared" si="20"/>
        <v>Weimar, Georg Peter</v>
      </c>
      <c r="R247" t="str">
        <f t="shared" si="21"/>
        <v>Choral-Melodieenbuch zum Gebrauch der vorzüglichsten protestantische Gesangbücher…</v>
      </c>
      <c r="S247" t="str">
        <f t="shared" si="22"/>
        <v>Erfurt</v>
      </c>
      <c r="T247">
        <f t="shared" si="23"/>
        <v>1803</v>
      </c>
      <c r="V247" s="9" t="s">
        <v>1620</v>
      </c>
    </row>
    <row r="248" spans="1:22" x14ac:dyDescent="0.25">
      <c r="A248" t="str">
        <f t="shared" si="18"/>
        <v>WE1803-197</v>
      </c>
      <c r="D248" t="str">
        <f t="shared" si="19"/>
        <v>WE1803</v>
      </c>
      <c r="E248" s="9">
        <v>197</v>
      </c>
      <c r="H248" t="str">
        <f>_xlfn.IFNA(VLOOKUP(G248,Tabelle10[[SID]:[Zahn]],3,FALSE),"")</f>
        <v/>
      </c>
      <c r="I248" s="9" t="s">
        <v>1621</v>
      </c>
      <c r="L248" s="9" t="s">
        <v>540</v>
      </c>
      <c r="Q248" t="str">
        <f t="shared" si="20"/>
        <v>Weimar, Georg Peter</v>
      </c>
      <c r="R248" t="str">
        <f t="shared" si="21"/>
        <v>Choral-Melodieenbuch zum Gebrauch der vorzüglichsten protestantische Gesangbücher…</v>
      </c>
      <c r="S248" t="str">
        <f t="shared" si="22"/>
        <v>Erfurt</v>
      </c>
      <c r="T248">
        <f t="shared" si="23"/>
        <v>1803</v>
      </c>
    </row>
    <row r="249" spans="1:22" x14ac:dyDescent="0.25">
      <c r="A249" t="str">
        <f t="shared" si="18"/>
        <v>WE1803-198</v>
      </c>
      <c r="D249" t="str">
        <f t="shared" si="19"/>
        <v>WE1803</v>
      </c>
      <c r="E249" s="9">
        <v>198</v>
      </c>
      <c r="H249" t="str">
        <f>_xlfn.IFNA(VLOOKUP(G249,Tabelle10[[SID]:[Zahn]],3,FALSE),"")</f>
        <v/>
      </c>
      <c r="I249" s="9" t="s">
        <v>199</v>
      </c>
      <c r="L249" s="9" t="s">
        <v>540</v>
      </c>
      <c r="Q249" t="str">
        <f t="shared" si="20"/>
        <v>Weimar, Georg Peter</v>
      </c>
      <c r="R249" t="str">
        <f t="shared" si="21"/>
        <v>Choral-Melodieenbuch zum Gebrauch der vorzüglichsten protestantische Gesangbücher…</v>
      </c>
      <c r="S249" t="str">
        <f t="shared" si="22"/>
        <v>Erfurt</v>
      </c>
      <c r="T249">
        <f t="shared" si="23"/>
        <v>1803</v>
      </c>
    </row>
    <row r="250" spans="1:22" x14ac:dyDescent="0.25">
      <c r="A250" t="str">
        <f t="shared" si="18"/>
        <v>WE1803-199</v>
      </c>
      <c r="D250" t="str">
        <f t="shared" si="19"/>
        <v>WE1803</v>
      </c>
      <c r="E250" s="9">
        <v>199</v>
      </c>
      <c r="H250" t="str">
        <f>_xlfn.IFNA(VLOOKUP(G250,Tabelle10[[SID]:[Zahn]],3,FALSE),"")</f>
        <v/>
      </c>
      <c r="I250" s="9" t="s">
        <v>1622</v>
      </c>
      <c r="L250" s="9" t="s">
        <v>540</v>
      </c>
      <c r="Q250" t="str">
        <f t="shared" si="20"/>
        <v>Weimar, Georg Peter</v>
      </c>
      <c r="R250" t="str">
        <f t="shared" si="21"/>
        <v>Choral-Melodieenbuch zum Gebrauch der vorzüglichsten protestantische Gesangbücher…</v>
      </c>
      <c r="S250" t="str">
        <f t="shared" si="22"/>
        <v>Erfurt</v>
      </c>
      <c r="T250">
        <f t="shared" si="23"/>
        <v>1803</v>
      </c>
    </row>
    <row r="251" spans="1:22" x14ac:dyDescent="0.25">
      <c r="A251" t="str">
        <f t="shared" si="18"/>
        <v>WE1803-200</v>
      </c>
      <c r="D251" t="str">
        <f t="shared" si="19"/>
        <v>WE1803</v>
      </c>
      <c r="E251" s="9">
        <v>200</v>
      </c>
      <c r="H251" t="str">
        <f>_xlfn.IFNA(VLOOKUP(G251,Tabelle10[[SID]:[Zahn]],3,FALSE),"")</f>
        <v/>
      </c>
      <c r="I251" s="9" t="s">
        <v>673</v>
      </c>
      <c r="L251" s="9" t="s">
        <v>540</v>
      </c>
      <c r="Q251" t="str">
        <f t="shared" si="20"/>
        <v>Weimar, Georg Peter</v>
      </c>
      <c r="R251" t="str">
        <f t="shared" si="21"/>
        <v>Choral-Melodieenbuch zum Gebrauch der vorzüglichsten protestantische Gesangbücher…</v>
      </c>
      <c r="S251" t="str">
        <f t="shared" si="22"/>
        <v>Erfurt</v>
      </c>
      <c r="T251">
        <f t="shared" si="23"/>
        <v>1803</v>
      </c>
      <c r="V251" s="9" t="s">
        <v>1623</v>
      </c>
    </row>
    <row r="252" spans="1:22" x14ac:dyDescent="0.25">
      <c r="A252" t="str">
        <f t="shared" si="18"/>
        <v>WE1803-201</v>
      </c>
      <c r="D252" t="str">
        <f t="shared" si="19"/>
        <v>WE1803</v>
      </c>
      <c r="E252" s="9">
        <v>201</v>
      </c>
      <c r="H252" t="str">
        <f>_xlfn.IFNA(VLOOKUP(G252,Tabelle10[[SID]:[Zahn]],3,FALSE),"")</f>
        <v/>
      </c>
      <c r="I252" s="9" t="s">
        <v>1624</v>
      </c>
      <c r="L252" s="9" t="s">
        <v>540</v>
      </c>
      <c r="Q252" t="str">
        <f t="shared" si="20"/>
        <v>Weimar, Georg Peter</v>
      </c>
      <c r="R252" t="str">
        <f t="shared" si="21"/>
        <v>Choral-Melodieenbuch zum Gebrauch der vorzüglichsten protestantische Gesangbücher…</v>
      </c>
      <c r="S252" t="str">
        <f t="shared" si="22"/>
        <v>Erfurt</v>
      </c>
      <c r="T252">
        <f t="shared" si="23"/>
        <v>1803</v>
      </c>
      <c r="V252" s="9" t="s">
        <v>1625</v>
      </c>
    </row>
    <row r="253" spans="1:22" x14ac:dyDescent="0.25">
      <c r="A253" t="str">
        <f t="shared" si="18"/>
        <v>WE1803-202</v>
      </c>
      <c r="D253" t="str">
        <f t="shared" si="19"/>
        <v>WE1803</v>
      </c>
      <c r="E253" s="9">
        <v>202</v>
      </c>
      <c r="H253" t="str">
        <f>_xlfn.IFNA(VLOOKUP(G253,Tabelle10[[SID]:[Zahn]],3,FALSE),"")</f>
        <v/>
      </c>
      <c r="I253" s="9" t="s">
        <v>1626</v>
      </c>
      <c r="L253" s="9" t="s">
        <v>540</v>
      </c>
      <c r="Q253" t="str">
        <f t="shared" si="20"/>
        <v>Weimar, Georg Peter</v>
      </c>
      <c r="R253" t="str">
        <f t="shared" si="21"/>
        <v>Choral-Melodieenbuch zum Gebrauch der vorzüglichsten protestantische Gesangbücher…</v>
      </c>
      <c r="S253" t="str">
        <f t="shared" si="22"/>
        <v>Erfurt</v>
      </c>
      <c r="T253">
        <f t="shared" si="23"/>
        <v>1803</v>
      </c>
      <c r="V253" s="9" t="s">
        <v>1627</v>
      </c>
    </row>
    <row r="254" spans="1:22" x14ac:dyDescent="0.25">
      <c r="A254" t="str">
        <f t="shared" si="18"/>
        <v>WE1803-203</v>
      </c>
      <c r="D254" t="str">
        <f t="shared" si="19"/>
        <v>WE1803</v>
      </c>
      <c r="E254" s="9">
        <v>203</v>
      </c>
      <c r="H254" t="str">
        <f>_xlfn.IFNA(VLOOKUP(G254,Tabelle10[[SID]:[Zahn]],3,FALSE),"")</f>
        <v/>
      </c>
      <c r="I254" s="9" t="s">
        <v>205</v>
      </c>
      <c r="L254" s="9" t="s">
        <v>540</v>
      </c>
      <c r="Q254" t="str">
        <f t="shared" si="20"/>
        <v>Weimar, Georg Peter</v>
      </c>
      <c r="R254" t="str">
        <f t="shared" si="21"/>
        <v>Choral-Melodieenbuch zum Gebrauch der vorzüglichsten protestantische Gesangbücher…</v>
      </c>
      <c r="S254" t="str">
        <f t="shared" si="22"/>
        <v>Erfurt</v>
      </c>
      <c r="T254">
        <f t="shared" si="23"/>
        <v>1803</v>
      </c>
      <c r="V254" s="9" t="s">
        <v>1628</v>
      </c>
    </row>
    <row r="255" spans="1:22" x14ac:dyDescent="0.25">
      <c r="A255" t="str">
        <f t="shared" si="18"/>
        <v>WE1803-204</v>
      </c>
      <c r="D255" t="str">
        <f t="shared" si="19"/>
        <v>WE1803</v>
      </c>
      <c r="E255" s="9">
        <v>204</v>
      </c>
      <c r="H255" t="str">
        <f>_xlfn.IFNA(VLOOKUP(G255,Tabelle10[[SID]:[Zahn]],3,FALSE),"")</f>
        <v/>
      </c>
      <c r="I255" s="9" t="s">
        <v>1629</v>
      </c>
      <c r="L255" s="9" t="s">
        <v>540</v>
      </c>
      <c r="Q255" t="str">
        <f t="shared" si="20"/>
        <v>Weimar, Georg Peter</v>
      </c>
      <c r="R255" t="str">
        <f t="shared" si="21"/>
        <v>Choral-Melodieenbuch zum Gebrauch der vorzüglichsten protestantische Gesangbücher…</v>
      </c>
      <c r="S255" t="str">
        <f t="shared" si="22"/>
        <v>Erfurt</v>
      </c>
      <c r="T255">
        <f t="shared" si="23"/>
        <v>1803</v>
      </c>
    </row>
    <row r="256" spans="1:22" x14ac:dyDescent="0.25">
      <c r="A256" t="str">
        <f t="shared" si="18"/>
        <v>WE1803-205</v>
      </c>
      <c r="D256" t="str">
        <f t="shared" si="19"/>
        <v>WE1803</v>
      </c>
      <c r="E256" s="9">
        <v>205</v>
      </c>
      <c r="H256" t="str">
        <f>_xlfn.IFNA(VLOOKUP(G256,Tabelle10[[SID]:[Zahn]],3,FALSE),"")</f>
        <v/>
      </c>
      <c r="I256" s="9" t="s">
        <v>1630</v>
      </c>
      <c r="L256" s="9" t="s">
        <v>540</v>
      </c>
      <c r="Q256" t="str">
        <f t="shared" si="20"/>
        <v>Weimar, Georg Peter</v>
      </c>
      <c r="R256" t="str">
        <f t="shared" si="21"/>
        <v>Choral-Melodieenbuch zum Gebrauch der vorzüglichsten protestantische Gesangbücher…</v>
      </c>
      <c r="S256" t="str">
        <f t="shared" si="22"/>
        <v>Erfurt</v>
      </c>
      <c r="T256">
        <f t="shared" si="23"/>
        <v>1803</v>
      </c>
    </row>
    <row r="257" spans="1:22" x14ac:dyDescent="0.25">
      <c r="A257" t="str">
        <f t="shared" si="18"/>
        <v>WE1803-206</v>
      </c>
      <c r="D257" t="str">
        <f t="shared" si="19"/>
        <v>WE1803</v>
      </c>
      <c r="E257" s="9">
        <v>206</v>
      </c>
      <c r="H257" t="str">
        <f>_xlfn.IFNA(VLOOKUP(G257,Tabelle10[[SID]:[Zahn]],3,FALSE),"")</f>
        <v/>
      </c>
      <c r="I257" s="9" t="s">
        <v>1631</v>
      </c>
      <c r="L257" s="9" t="s">
        <v>540</v>
      </c>
      <c r="Q257" t="str">
        <f t="shared" si="20"/>
        <v>Weimar, Georg Peter</v>
      </c>
      <c r="R257" t="str">
        <f t="shared" si="21"/>
        <v>Choral-Melodieenbuch zum Gebrauch der vorzüglichsten protestantische Gesangbücher…</v>
      </c>
      <c r="S257" t="str">
        <f t="shared" si="22"/>
        <v>Erfurt</v>
      </c>
      <c r="T257">
        <f t="shared" si="23"/>
        <v>1803</v>
      </c>
    </row>
    <row r="258" spans="1:22" x14ac:dyDescent="0.25">
      <c r="A258" t="str">
        <f t="shared" ref="A258:A321" si="24">D258&amp;"-"&amp;IF(E258&lt;10,"00",IF(E258&gt;99,"","0"))&amp;E258&amp;F258</f>
        <v>WE1803-207</v>
      </c>
      <c r="D258" t="str">
        <f t="shared" si="19"/>
        <v>WE1803</v>
      </c>
      <c r="E258" s="9">
        <v>207</v>
      </c>
      <c r="H258" t="str">
        <f>_xlfn.IFNA(VLOOKUP(G258,Tabelle10[[SID]:[Zahn]],3,FALSE),"")</f>
        <v/>
      </c>
      <c r="I258" s="9" t="s">
        <v>215</v>
      </c>
      <c r="L258" s="9" t="s">
        <v>540</v>
      </c>
      <c r="Q258" t="str">
        <f t="shared" si="20"/>
        <v>Weimar, Georg Peter</v>
      </c>
      <c r="R258" t="str">
        <f t="shared" si="21"/>
        <v>Choral-Melodieenbuch zum Gebrauch der vorzüglichsten protestantische Gesangbücher…</v>
      </c>
      <c r="S258" t="str">
        <f t="shared" si="22"/>
        <v>Erfurt</v>
      </c>
      <c r="T258">
        <f t="shared" si="23"/>
        <v>1803</v>
      </c>
      <c r="V258" s="9" t="s">
        <v>1632</v>
      </c>
    </row>
    <row r="259" spans="1:22" x14ac:dyDescent="0.25">
      <c r="A259" t="str">
        <f t="shared" si="24"/>
        <v>WE1803-208</v>
      </c>
      <c r="D259" t="str">
        <f t="shared" ref="D259:D322" si="25">$D$2</f>
        <v>WE1803</v>
      </c>
      <c r="E259" s="9">
        <v>208</v>
      </c>
      <c r="H259" t="str">
        <f>_xlfn.IFNA(VLOOKUP(G259,Tabelle10[[SID]:[Zahn]],3,FALSE),"")</f>
        <v/>
      </c>
      <c r="I259" s="9" t="s">
        <v>1633</v>
      </c>
      <c r="L259" s="9" t="s">
        <v>540</v>
      </c>
      <c r="Q259" t="str">
        <f t="shared" ref="Q259:Q322" si="26">$Q$2</f>
        <v>Weimar, Georg Peter</v>
      </c>
      <c r="R259" t="str">
        <f t="shared" ref="R259:R322" si="27">$R$2</f>
        <v>Choral-Melodieenbuch zum Gebrauch der vorzüglichsten protestantische Gesangbücher…</v>
      </c>
      <c r="S259" t="str">
        <f t="shared" ref="S259:S322" si="28">$S$2</f>
        <v>Erfurt</v>
      </c>
      <c r="T259">
        <f t="shared" ref="T259:T322" si="29">$T$2</f>
        <v>1803</v>
      </c>
      <c r="V259" s="9" t="s">
        <v>1634</v>
      </c>
    </row>
    <row r="260" spans="1:22" x14ac:dyDescent="0.25">
      <c r="A260" t="str">
        <f t="shared" si="24"/>
        <v>WE1803-209</v>
      </c>
      <c r="D260" t="str">
        <f t="shared" si="25"/>
        <v>WE1803</v>
      </c>
      <c r="E260" s="9">
        <v>209</v>
      </c>
      <c r="H260" t="str">
        <f>_xlfn.IFNA(VLOOKUP(G260,Tabelle10[[SID]:[Zahn]],3,FALSE),"")</f>
        <v/>
      </c>
      <c r="I260" s="9" t="s">
        <v>1635</v>
      </c>
      <c r="L260" s="9" t="s">
        <v>540</v>
      </c>
      <c r="Q260" t="str">
        <f t="shared" si="26"/>
        <v>Weimar, Georg Peter</v>
      </c>
      <c r="R260" t="str">
        <f t="shared" si="27"/>
        <v>Choral-Melodieenbuch zum Gebrauch der vorzüglichsten protestantische Gesangbücher…</v>
      </c>
      <c r="S260" t="str">
        <f t="shared" si="28"/>
        <v>Erfurt</v>
      </c>
      <c r="T260">
        <f t="shared" si="29"/>
        <v>1803</v>
      </c>
    </row>
    <row r="261" spans="1:22" x14ac:dyDescent="0.25">
      <c r="A261" t="str">
        <f t="shared" si="24"/>
        <v>WE1803-210</v>
      </c>
      <c r="D261" t="str">
        <f t="shared" si="25"/>
        <v>WE1803</v>
      </c>
      <c r="E261" s="9">
        <v>210</v>
      </c>
      <c r="H261" t="str">
        <f>_xlfn.IFNA(VLOOKUP(G261,Tabelle10[[SID]:[Zahn]],3,FALSE),"")</f>
        <v/>
      </c>
      <c r="I261" s="9" t="s">
        <v>1636</v>
      </c>
      <c r="L261" s="9" t="s">
        <v>540</v>
      </c>
      <c r="Q261" t="str">
        <f t="shared" si="26"/>
        <v>Weimar, Georg Peter</v>
      </c>
      <c r="R261" t="str">
        <f t="shared" si="27"/>
        <v>Choral-Melodieenbuch zum Gebrauch der vorzüglichsten protestantische Gesangbücher…</v>
      </c>
      <c r="S261" t="str">
        <f t="shared" si="28"/>
        <v>Erfurt</v>
      </c>
      <c r="T261">
        <f t="shared" si="29"/>
        <v>1803</v>
      </c>
      <c r="V261" s="9" t="s">
        <v>1637</v>
      </c>
    </row>
    <row r="262" spans="1:22" x14ac:dyDescent="0.25">
      <c r="A262" t="str">
        <f t="shared" si="24"/>
        <v>WE1803-211</v>
      </c>
      <c r="D262" t="str">
        <f t="shared" si="25"/>
        <v>WE1803</v>
      </c>
      <c r="E262" s="9">
        <v>211</v>
      </c>
      <c r="H262" t="str">
        <f>_xlfn.IFNA(VLOOKUP(G262,Tabelle10[[SID]:[Zahn]],3,FALSE),"")</f>
        <v/>
      </c>
      <c r="I262" s="9" t="s">
        <v>1638</v>
      </c>
      <c r="L262" s="9" t="s">
        <v>540</v>
      </c>
      <c r="Q262" t="str">
        <f t="shared" si="26"/>
        <v>Weimar, Georg Peter</v>
      </c>
      <c r="R262" t="str">
        <f t="shared" si="27"/>
        <v>Choral-Melodieenbuch zum Gebrauch der vorzüglichsten protestantische Gesangbücher…</v>
      </c>
      <c r="S262" t="str">
        <f t="shared" si="28"/>
        <v>Erfurt</v>
      </c>
      <c r="T262">
        <f t="shared" si="29"/>
        <v>1803</v>
      </c>
      <c r="V262" s="9" t="s">
        <v>1639</v>
      </c>
    </row>
    <row r="263" spans="1:22" x14ac:dyDescent="0.25">
      <c r="A263" t="str">
        <f t="shared" si="24"/>
        <v>WE1803-212a</v>
      </c>
      <c r="D263" t="str">
        <f t="shared" si="25"/>
        <v>WE1803</v>
      </c>
      <c r="E263" s="9">
        <v>212</v>
      </c>
      <c r="F263" s="9" t="s">
        <v>3</v>
      </c>
      <c r="H263" t="str">
        <f>_xlfn.IFNA(VLOOKUP(G263,Tabelle10[[SID]:[Zahn]],3,FALSE),"")</f>
        <v/>
      </c>
      <c r="I263" s="9" t="s">
        <v>1640</v>
      </c>
      <c r="L263" s="9" t="s">
        <v>540</v>
      </c>
      <c r="Q263" t="str">
        <f t="shared" si="26"/>
        <v>Weimar, Georg Peter</v>
      </c>
      <c r="R263" t="str">
        <f t="shared" si="27"/>
        <v>Choral-Melodieenbuch zum Gebrauch der vorzüglichsten protestantische Gesangbücher…</v>
      </c>
      <c r="S263" t="str">
        <f t="shared" si="28"/>
        <v>Erfurt</v>
      </c>
      <c r="T263">
        <f t="shared" si="29"/>
        <v>1803</v>
      </c>
    </row>
    <row r="264" spans="1:22" x14ac:dyDescent="0.25">
      <c r="A264" t="str">
        <f t="shared" si="24"/>
        <v>WE1803-212b</v>
      </c>
      <c r="D264" t="str">
        <f t="shared" si="25"/>
        <v>WE1803</v>
      </c>
      <c r="E264" s="9">
        <v>212</v>
      </c>
      <c r="F264" s="9" t="s">
        <v>358</v>
      </c>
      <c r="H264" t="str">
        <f>_xlfn.IFNA(VLOOKUP(G264,Tabelle10[[SID]:[Zahn]],3,FALSE),"")</f>
        <v/>
      </c>
      <c r="I264" s="9" t="s">
        <v>1641</v>
      </c>
      <c r="L264" s="9" t="s">
        <v>540</v>
      </c>
      <c r="Q264" t="str">
        <f t="shared" si="26"/>
        <v>Weimar, Georg Peter</v>
      </c>
      <c r="R264" t="str">
        <f t="shared" si="27"/>
        <v>Choral-Melodieenbuch zum Gebrauch der vorzüglichsten protestantische Gesangbücher…</v>
      </c>
      <c r="S264" t="str">
        <f t="shared" si="28"/>
        <v>Erfurt</v>
      </c>
      <c r="T264">
        <f t="shared" si="29"/>
        <v>1803</v>
      </c>
    </row>
    <row r="265" spans="1:22" x14ac:dyDescent="0.25">
      <c r="A265" t="str">
        <f t="shared" si="24"/>
        <v>WE1803-212c</v>
      </c>
      <c r="D265" t="str">
        <f t="shared" si="25"/>
        <v>WE1803</v>
      </c>
      <c r="E265" s="9">
        <v>212</v>
      </c>
      <c r="F265" s="9" t="s">
        <v>457</v>
      </c>
      <c r="H265" t="str">
        <f>_xlfn.IFNA(VLOOKUP(G265,Tabelle10[[SID]:[Zahn]],3,FALSE),"")</f>
        <v/>
      </c>
      <c r="I265" s="9" t="s">
        <v>1642</v>
      </c>
      <c r="L265" s="9" t="s">
        <v>540</v>
      </c>
      <c r="Q265" t="str">
        <f t="shared" si="26"/>
        <v>Weimar, Georg Peter</v>
      </c>
      <c r="R265" t="str">
        <f t="shared" si="27"/>
        <v>Choral-Melodieenbuch zum Gebrauch der vorzüglichsten protestantische Gesangbücher…</v>
      </c>
      <c r="S265" t="str">
        <f t="shared" si="28"/>
        <v>Erfurt</v>
      </c>
      <c r="T265">
        <f t="shared" si="29"/>
        <v>1803</v>
      </c>
    </row>
    <row r="266" spans="1:22" x14ac:dyDescent="0.25">
      <c r="A266" t="str">
        <f t="shared" si="24"/>
        <v>WE1803-213</v>
      </c>
      <c r="D266" t="str">
        <f t="shared" si="25"/>
        <v>WE1803</v>
      </c>
      <c r="E266" s="9">
        <v>213</v>
      </c>
      <c r="H266" t="str">
        <f>_xlfn.IFNA(VLOOKUP(G266,Tabelle10[[SID]:[Zahn]],3,FALSE),"")</f>
        <v/>
      </c>
      <c r="I266" s="9" t="s">
        <v>1643</v>
      </c>
      <c r="L266" s="9" t="s">
        <v>540</v>
      </c>
      <c r="Q266" t="str">
        <f t="shared" si="26"/>
        <v>Weimar, Georg Peter</v>
      </c>
      <c r="R266" t="str">
        <f t="shared" si="27"/>
        <v>Choral-Melodieenbuch zum Gebrauch der vorzüglichsten protestantische Gesangbücher…</v>
      </c>
      <c r="S266" t="str">
        <f t="shared" si="28"/>
        <v>Erfurt</v>
      </c>
      <c r="T266">
        <f t="shared" si="29"/>
        <v>1803</v>
      </c>
    </row>
    <row r="267" spans="1:22" x14ac:dyDescent="0.25">
      <c r="A267" t="str">
        <f t="shared" si="24"/>
        <v>WE1803-214</v>
      </c>
      <c r="D267" t="str">
        <f t="shared" si="25"/>
        <v>WE1803</v>
      </c>
      <c r="E267" s="9">
        <v>214</v>
      </c>
      <c r="H267" t="str">
        <f>_xlfn.IFNA(VLOOKUP(G267,Tabelle10[[SID]:[Zahn]],3,FALSE),"")</f>
        <v/>
      </c>
      <c r="I267" s="9" t="s">
        <v>1644</v>
      </c>
      <c r="L267" s="9" t="s">
        <v>540</v>
      </c>
      <c r="Q267" t="str">
        <f t="shared" si="26"/>
        <v>Weimar, Georg Peter</v>
      </c>
      <c r="R267" t="str">
        <f t="shared" si="27"/>
        <v>Choral-Melodieenbuch zum Gebrauch der vorzüglichsten protestantische Gesangbücher…</v>
      </c>
      <c r="S267" t="str">
        <f t="shared" si="28"/>
        <v>Erfurt</v>
      </c>
      <c r="T267">
        <f t="shared" si="29"/>
        <v>1803</v>
      </c>
      <c r="V267" s="9" t="s">
        <v>1645</v>
      </c>
    </row>
    <row r="268" spans="1:22" x14ac:dyDescent="0.25">
      <c r="A268" t="str">
        <f t="shared" si="24"/>
        <v>WE1803-215</v>
      </c>
      <c r="D268" t="str">
        <f t="shared" si="25"/>
        <v>WE1803</v>
      </c>
      <c r="E268" s="9">
        <v>215</v>
      </c>
      <c r="H268" t="str">
        <f>_xlfn.IFNA(VLOOKUP(G268,Tabelle10[[SID]:[Zahn]],3,FALSE),"")</f>
        <v/>
      </c>
      <c r="I268" s="9" t="s">
        <v>1646</v>
      </c>
      <c r="L268" s="9" t="s">
        <v>540</v>
      </c>
      <c r="Q268" t="str">
        <f t="shared" si="26"/>
        <v>Weimar, Georg Peter</v>
      </c>
      <c r="R268" t="str">
        <f t="shared" si="27"/>
        <v>Choral-Melodieenbuch zum Gebrauch der vorzüglichsten protestantische Gesangbücher…</v>
      </c>
      <c r="S268" t="str">
        <f t="shared" si="28"/>
        <v>Erfurt</v>
      </c>
      <c r="T268">
        <f t="shared" si="29"/>
        <v>1803</v>
      </c>
      <c r="V268" s="9" t="s">
        <v>1647</v>
      </c>
    </row>
    <row r="269" spans="1:22" x14ac:dyDescent="0.25">
      <c r="A269" t="str">
        <f t="shared" si="24"/>
        <v>WE1803-216</v>
      </c>
      <c r="D269" t="str">
        <f t="shared" si="25"/>
        <v>WE1803</v>
      </c>
      <c r="E269" s="9">
        <v>216</v>
      </c>
      <c r="H269" t="str">
        <f>_xlfn.IFNA(VLOOKUP(G269,Tabelle10[[SID]:[Zahn]],3,FALSE),"")</f>
        <v/>
      </c>
      <c r="I269" s="9" t="s">
        <v>1648</v>
      </c>
      <c r="L269" s="9" t="s">
        <v>540</v>
      </c>
      <c r="Q269" t="str">
        <f t="shared" si="26"/>
        <v>Weimar, Georg Peter</v>
      </c>
      <c r="R269" t="str">
        <f t="shared" si="27"/>
        <v>Choral-Melodieenbuch zum Gebrauch der vorzüglichsten protestantische Gesangbücher…</v>
      </c>
      <c r="S269" t="str">
        <f t="shared" si="28"/>
        <v>Erfurt</v>
      </c>
      <c r="T269">
        <f t="shared" si="29"/>
        <v>1803</v>
      </c>
      <c r="V269" s="9" t="s">
        <v>1649</v>
      </c>
    </row>
    <row r="270" spans="1:22" x14ac:dyDescent="0.25">
      <c r="A270" t="str">
        <f t="shared" si="24"/>
        <v>WE1803-217</v>
      </c>
      <c r="D270" t="str">
        <f t="shared" si="25"/>
        <v>WE1803</v>
      </c>
      <c r="E270" s="9">
        <v>217</v>
      </c>
      <c r="H270" t="str">
        <f>_xlfn.IFNA(VLOOKUP(G270,Tabelle10[[SID]:[Zahn]],3,FALSE),"")</f>
        <v/>
      </c>
      <c r="I270" s="9" t="s">
        <v>1650</v>
      </c>
      <c r="L270" s="9" t="s">
        <v>540</v>
      </c>
      <c r="Q270" t="str">
        <f t="shared" si="26"/>
        <v>Weimar, Georg Peter</v>
      </c>
      <c r="R270" t="str">
        <f t="shared" si="27"/>
        <v>Choral-Melodieenbuch zum Gebrauch der vorzüglichsten protestantische Gesangbücher…</v>
      </c>
      <c r="S270" t="str">
        <f t="shared" si="28"/>
        <v>Erfurt</v>
      </c>
      <c r="T270">
        <f t="shared" si="29"/>
        <v>1803</v>
      </c>
    </row>
    <row r="271" spans="1:22" x14ac:dyDescent="0.25">
      <c r="A271" t="str">
        <f t="shared" si="24"/>
        <v>WE1803-218a</v>
      </c>
      <c r="D271" t="str">
        <f t="shared" si="25"/>
        <v>WE1803</v>
      </c>
      <c r="E271" s="9">
        <v>218</v>
      </c>
      <c r="F271" s="9" t="s">
        <v>3</v>
      </c>
      <c r="H271" t="str">
        <f>_xlfn.IFNA(VLOOKUP(G271,Tabelle10[[SID]:[Zahn]],3,FALSE),"")</f>
        <v/>
      </c>
      <c r="I271" s="9" t="s">
        <v>1651</v>
      </c>
      <c r="L271" s="9" t="s">
        <v>540</v>
      </c>
      <c r="Q271" t="str">
        <f t="shared" si="26"/>
        <v>Weimar, Georg Peter</v>
      </c>
      <c r="R271" t="str">
        <f t="shared" si="27"/>
        <v>Choral-Melodieenbuch zum Gebrauch der vorzüglichsten protestantische Gesangbücher…</v>
      </c>
      <c r="S271" t="str">
        <f t="shared" si="28"/>
        <v>Erfurt</v>
      </c>
      <c r="T271">
        <f t="shared" si="29"/>
        <v>1803</v>
      </c>
    </row>
    <row r="272" spans="1:22" x14ac:dyDescent="0.25">
      <c r="A272" t="str">
        <f t="shared" si="24"/>
        <v>WE1803-218b</v>
      </c>
      <c r="D272" t="str">
        <f t="shared" si="25"/>
        <v>WE1803</v>
      </c>
      <c r="E272" s="9">
        <v>218</v>
      </c>
      <c r="F272" s="9" t="s">
        <v>358</v>
      </c>
      <c r="H272" t="str">
        <f>_xlfn.IFNA(VLOOKUP(G272,Tabelle10[[SID]:[Zahn]],3,FALSE),"")</f>
        <v/>
      </c>
      <c r="I272" s="9" t="s">
        <v>1652</v>
      </c>
      <c r="L272" s="9" t="s">
        <v>540</v>
      </c>
      <c r="Q272" t="str">
        <f t="shared" si="26"/>
        <v>Weimar, Georg Peter</v>
      </c>
      <c r="R272" t="str">
        <f t="shared" si="27"/>
        <v>Choral-Melodieenbuch zum Gebrauch der vorzüglichsten protestantische Gesangbücher…</v>
      </c>
      <c r="S272" t="str">
        <f t="shared" si="28"/>
        <v>Erfurt</v>
      </c>
      <c r="T272">
        <f t="shared" si="29"/>
        <v>1803</v>
      </c>
    </row>
    <row r="273" spans="1:22" x14ac:dyDescent="0.25">
      <c r="A273" t="str">
        <f t="shared" si="24"/>
        <v>WE1803-218c</v>
      </c>
      <c r="D273" t="str">
        <f t="shared" si="25"/>
        <v>WE1803</v>
      </c>
      <c r="E273" s="9">
        <v>218</v>
      </c>
      <c r="F273" s="9" t="s">
        <v>457</v>
      </c>
      <c r="H273" t="str">
        <f>_xlfn.IFNA(VLOOKUP(G273,Tabelle10[[SID]:[Zahn]],3,FALSE),"")</f>
        <v/>
      </c>
      <c r="I273" s="9" t="s">
        <v>1653</v>
      </c>
      <c r="L273" s="9" t="s">
        <v>540</v>
      </c>
      <c r="Q273" t="str">
        <f t="shared" si="26"/>
        <v>Weimar, Georg Peter</v>
      </c>
      <c r="R273" t="str">
        <f t="shared" si="27"/>
        <v>Choral-Melodieenbuch zum Gebrauch der vorzüglichsten protestantische Gesangbücher…</v>
      </c>
      <c r="S273" t="str">
        <f t="shared" si="28"/>
        <v>Erfurt</v>
      </c>
      <c r="T273">
        <f t="shared" si="29"/>
        <v>1803</v>
      </c>
    </row>
    <row r="274" spans="1:22" x14ac:dyDescent="0.25">
      <c r="A274" t="str">
        <f t="shared" si="24"/>
        <v>WE1803-219</v>
      </c>
      <c r="D274" t="str">
        <f t="shared" si="25"/>
        <v>WE1803</v>
      </c>
      <c r="E274" s="9">
        <v>219</v>
      </c>
      <c r="H274" t="str">
        <f>_xlfn.IFNA(VLOOKUP(G274,Tabelle10[[SID]:[Zahn]],3,FALSE),"")</f>
        <v/>
      </c>
      <c r="I274" s="9" t="s">
        <v>1654</v>
      </c>
      <c r="L274" s="9" t="s">
        <v>540</v>
      </c>
      <c r="Q274" t="str">
        <f t="shared" si="26"/>
        <v>Weimar, Georg Peter</v>
      </c>
      <c r="R274" t="str">
        <f t="shared" si="27"/>
        <v>Choral-Melodieenbuch zum Gebrauch der vorzüglichsten protestantische Gesangbücher…</v>
      </c>
      <c r="S274" t="str">
        <f t="shared" si="28"/>
        <v>Erfurt</v>
      </c>
      <c r="T274">
        <f t="shared" si="29"/>
        <v>1803</v>
      </c>
      <c r="V274" s="9" t="s">
        <v>1655</v>
      </c>
    </row>
    <row r="275" spans="1:22" x14ac:dyDescent="0.25">
      <c r="A275" t="str">
        <f t="shared" si="24"/>
        <v>WE1803-220</v>
      </c>
      <c r="D275" t="str">
        <f t="shared" si="25"/>
        <v>WE1803</v>
      </c>
      <c r="E275" s="9">
        <v>220</v>
      </c>
      <c r="H275" t="str">
        <f>_xlfn.IFNA(VLOOKUP(G275,Tabelle10[[SID]:[Zahn]],3,FALSE),"")</f>
        <v/>
      </c>
      <c r="I275" s="9" t="s">
        <v>1656</v>
      </c>
      <c r="L275" s="9" t="s">
        <v>540</v>
      </c>
      <c r="Q275" t="str">
        <f t="shared" si="26"/>
        <v>Weimar, Georg Peter</v>
      </c>
      <c r="R275" t="str">
        <f t="shared" si="27"/>
        <v>Choral-Melodieenbuch zum Gebrauch der vorzüglichsten protestantische Gesangbücher…</v>
      </c>
      <c r="S275" t="str">
        <f t="shared" si="28"/>
        <v>Erfurt</v>
      </c>
      <c r="T275">
        <f t="shared" si="29"/>
        <v>1803</v>
      </c>
      <c r="V275" s="9" t="s">
        <v>1657</v>
      </c>
    </row>
    <row r="276" spans="1:22" x14ac:dyDescent="0.25">
      <c r="A276" t="str">
        <f t="shared" si="24"/>
        <v>WE1803-221</v>
      </c>
      <c r="D276" t="str">
        <f t="shared" si="25"/>
        <v>WE1803</v>
      </c>
      <c r="E276" s="9">
        <v>221</v>
      </c>
      <c r="H276" t="str">
        <f>_xlfn.IFNA(VLOOKUP(G276,Tabelle10[[SID]:[Zahn]],3,FALSE),"")</f>
        <v/>
      </c>
      <c r="I276" s="9" t="s">
        <v>224</v>
      </c>
      <c r="L276" s="9" t="s">
        <v>540</v>
      </c>
      <c r="Q276" t="str">
        <f t="shared" si="26"/>
        <v>Weimar, Georg Peter</v>
      </c>
      <c r="R276" t="str">
        <f t="shared" si="27"/>
        <v>Choral-Melodieenbuch zum Gebrauch der vorzüglichsten protestantische Gesangbücher…</v>
      </c>
      <c r="S276" t="str">
        <f t="shared" si="28"/>
        <v>Erfurt</v>
      </c>
      <c r="T276">
        <f t="shared" si="29"/>
        <v>1803</v>
      </c>
    </row>
    <row r="277" spans="1:22" x14ac:dyDescent="0.25">
      <c r="A277" t="str">
        <f t="shared" si="24"/>
        <v>WE1803-222</v>
      </c>
      <c r="D277" t="str">
        <f t="shared" si="25"/>
        <v>WE1803</v>
      </c>
      <c r="E277" s="9">
        <v>222</v>
      </c>
      <c r="H277" t="str">
        <f>_xlfn.IFNA(VLOOKUP(G277,Tabelle10[[SID]:[Zahn]],3,FALSE),"")</f>
        <v/>
      </c>
      <c r="I277" s="9" t="s">
        <v>1658</v>
      </c>
      <c r="L277" s="9" t="s">
        <v>540</v>
      </c>
      <c r="Q277" t="str">
        <f t="shared" si="26"/>
        <v>Weimar, Georg Peter</v>
      </c>
      <c r="R277" t="str">
        <f t="shared" si="27"/>
        <v>Choral-Melodieenbuch zum Gebrauch der vorzüglichsten protestantische Gesangbücher…</v>
      </c>
      <c r="S277" t="str">
        <f t="shared" si="28"/>
        <v>Erfurt</v>
      </c>
      <c r="T277">
        <f t="shared" si="29"/>
        <v>1803</v>
      </c>
      <c r="V277" s="9" t="s">
        <v>1623</v>
      </c>
    </row>
    <row r="278" spans="1:22" x14ac:dyDescent="0.25">
      <c r="A278" t="str">
        <f t="shared" si="24"/>
        <v>WE1803-223</v>
      </c>
      <c r="D278" t="str">
        <f t="shared" si="25"/>
        <v>WE1803</v>
      </c>
      <c r="E278" s="9">
        <v>223</v>
      </c>
      <c r="H278" t="str">
        <f>_xlfn.IFNA(VLOOKUP(G278,Tabelle10[[SID]:[Zahn]],3,FALSE),"")</f>
        <v/>
      </c>
      <c r="I278" s="9" t="s">
        <v>555</v>
      </c>
      <c r="L278" s="9" t="s">
        <v>540</v>
      </c>
      <c r="Q278" t="str">
        <f t="shared" si="26"/>
        <v>Weimar, Georg Peter</v>
      </c>
      <c r="R278" t="str">
        <f t="shared" si="27"/>
        <v>Choral-Melodieenbuch zum Gebrauch der vorzüglichsten protestantische Gesangbücher…</v>
      </c>
      <c r="S278" t="str">
        <f t="shared" si="28"/>
        <v>Erfurt</v>
      </c>
      <c r="T278">
        <f t="shared" si="29"/>
        <v>1803</v>
      </c>
      <c r="V278" s="9" t="s">
        <v>1659</v>
      </c>
    </row>
    <row r="279" spans="1:22" x14ac:dyDescent="0.25">
      <c r="A279" t="str">
        <f t="shared" si="24"/>
        <v>WE1803-224</v>
      </c>
      <c r="D279" t="str">
        <f t="shared" si="25"/>
        <v>WE1803</v>
      </c>
      <c r="E279" s="9">
        <v>224</v>
      </c>
      <c r="H279" t="str">
        <f>_xlfn.IFNA(VLOOKUP(G279,Tabelle10[[SID]:[Zahn]],3,FALSE),"")</f>
        <v/>
      </c>
      <c r="I279" s="9" t="s">
        <v>1660</v>
      </c>
      <c r="L279" s="9" t="s">
        <v>540</v>
      </c>
      <c r="Q279" t="str">
        <f t="shared" si="26"/>
        <v>Weimar, Georg Peter</v>
      </c>
      <c r="R279" t="str">
        <f t="shared" si="27"/>
        <v>Choral-Melodieenbuch zum Gebrauch der vorzüglichsten protestantische Gesangbücher…</v>
      </c>
      <c r="S279" t="str">
        <f t="shared" si="28"/>
        <v>Erfurt</v>
      </c>
      <c r="T279">
        <f t="shared" si="29"/>
        <v>1803</v>
      </c>
    </row>
    <row r="280" spans="1:22" x14ac:dyDescent="0.25">
      <c r="A280" t="str">
        <f t="shared" si="24"/>
        <v>WE1803-225a</v>
      </c>
      <c r="D280" t="str">
        <f t="shared" si="25"/>
        <v>WE1803</v>
      </c>
      <c r="E280" s="9">
        <v>225</v>
      </c>
      <c r="F280" s="9" t="s">
        <v>3</v>
      </c>
      <c r="H280" t="str">
        <f>_xlfn.IFNA(VLOOKUP(G280,Tabelle10[[SID]:[Zahn]],3,FALSE),"")</f>
        <v/>
      </c>
      <c r="I280" s="9" t="s">
        <v>1661</v>
      </c>
      <c r="L280" s="9" t="s">
        <v>540</v>
      </c>
      <c r="Q280" t="str">
        <f t="shared" si="26"/>
        <v>Weimar, Georg Peter</v>
      </c>
      <c r="R280" t="str">
        <f t="shared" si="27"/>
        <v>Choral-Melodieenbuch zum Gebrauch der vorzüglichsten protestantische Gesangbücher…</v>
      </c>
      <c r="S280" t="str">
        <f t="shared" si="28"/>
        <v>Erfurt</v>
      </c>
      <c r="T280">
        <f t="shared" si="29"/>
        <v>1803</v>
      </c>
    </row>
    <row r="281" spans="1:22" x14ac:dyDescent="0.25">
      <c r="A281" t="str">
        <f t="shared" si="24"/>
        <v>WE1803-225b</v>
      </c>
      <c r="D281" t="str">
        <f t="shared" si="25"/>
        <v>WE1803</v>
      </c>
      <c r="E281" s="9">
        <v>225</v>
      </c>
      <c r="F281" s="9" t="s">
        <v>358</v>
      </c>
      <c r="H281" t="str">
        <f>_xlfn.IFNA(VLOOKUP(G281,Tabelle10[[SID]:[Zahn]],3,FALSE),"")</f>
        <v/>
      </c>
      <c r="I281" s="9" t="s">
        <v>1662</v>
      </c>
      <c r="L281" s="9" t="s">
        <v>540</v>
      </c>
      <c r="Q281" t="str">
        <f t="shared" si="26"/>
        <v>Weimar, Georg Peter</v>
      </c>
      <c r="R281" t="str">
        <f t="shared" si="27"/>
        <v>Choral-Melodieenbuch zum Gebrauch der vorzüglichsten protestantische Gesangbücher…</v>
      </c>
      <c r="S281" t="str">
        <f t="shared" si="28"/>
        <v>Erfurt</v>
      </c>
      <c r="T281">
        <f t="shared" si="29"/>
        <v>1803</v>
      </c>
    </row>
    <row r="282" spans="1:22" x14ac:dyDescent="0.25">
      <c r="A282" t="str">
        <f t="shared" si="24"/>
        <v>WE1803-226</v>
      </c>
      <c r="D282" t="str">
        <f t="shared" si="25"/>
        <v>WE1803</v>
      </c>
      <c r="E282" s="9">
        <v>226</v>
      </c>
      <c r="H282" t="str">
        <f>_xlfn.IFNA(VLOOKUP(G282,Tabelle10[[SID]:[Zahn]],3,FALSE),"")</f>
        <v/>
      </c>
      <c r="I282" s="9" t="s">
        <v>1663</v>
      </c>
      <c r="L282" s="9" t="s">
        <v>540</v>
      </c>
      <c r="Q282" t="str">
        <f t="shared" si="26"/>
        <v>Weimar, Georg Peter</v>
      </c>
      <c r="R282" t="str">
        <f t="shared" si="27"/>
        <v>Choral-Melodieenbuch zum Gebrauch der vorzüglichsten protestantische Gesangbücher…</v>
      </c>
      <c r="S282" t="str">
        <f t="shared" si="28"/>
        <v>Erfurt</v>
      </c>
      <c r="T282">
        <f t="shared" si="29"/>
        <v>1803</v>
      </c>
      <c r="V282" s="9" t="s">
        <v>1664</v>
      </c>
    </row>
    <row r="283" spans="1:22" x14ac:dyDescent="0.25">
      <c r="A283" t="str">
        <f t="shared" si="24"/>
        <v>WE1803-227</v>
      </c>
      <c r="D283" t="str">
        <f t="shared" si="25"/>
        <v>WE1803</v>
      </c>
      <c r="E283" s="9">
        <v>227</v>
      </c>
      <c r="H283" t="str">
        <f>_xlfn.IFNA(VLOOKUP(G283,Tabelle10[[SID]:[Zahn]],3,FALSE),"")</f>
        <v/>
      </c>
      <c r="I283" s="9" t="s">
        <v>1665</v>
      </c>
      <c r="L283" s="9" t="s">
        <v>540</v>
      </c>
      <c r="Q283" t="str">
        <f t="shared" si="26"/>
        <v>Weimar, Georg Peter</v>
      </c>
      <c r="R283" t="str">
        <f t="shared" si="27"/>
        <v>Choral-Melodieenbuch zum Gebrauch der vorzüglichsten protestantische Gesangbücher…</v>
      </c>
      <c r="S283" t="str">
        <f t="shared" si="28"/>
        <v>Erfurt</v>
      </c>
      <c r="T283">
        <f t="shared" si="29"/>
        <v>1803</v>
      </c>
    </row>
    <row r="284" spans="1:22" x14ac:dyDescent="0.25">
      <c r="A284" t="str">
        <f t="shared" si="24"/>
        <v>WE1803-228</v>
      </c>
      <c r="D284" t="str">
        <f t="shared" si="25"/>
        <v>WE1803</v>
      </c>
      <c r="E284" s="9">
        <v>228</v>
      </c>
      <c r="H284" t="str">
        <f>_xlfn.IFNA(VLOOKUP(G284,Tabelle10[[SID]:[Zahn]],3,FALSE),"")</f>
        <v/>
      </c>
      <c r="I284" s="9" t="s">
        <v>1666</v>
      </c>
      <c r="L284" s="9" t="s">
        <v>540</v>
      </c>
      <c r="Q284" t="str">
        <f t="shared" si="26"/>
        <v>Weimar, Georg Peter</v>
      </c>
      <c r="R284" t="str">
        <f t="shared" si="27"/>
        <v>Choral-Melodieenbuch zum Gebrauch der vorzüglichsten protestantische Gesangbücher…</v>
      </c>
      <c r="S284" t="str">
        <f t="shared" si="28"/>
        <v>Erfurt</v>
      </c>
      <c r="T284">
        <f t="shared" si="29"/>
        <v>1803</v>
      </c>
    </row>
    <row r="285" spans="1:22" x14ac:dyDescent="0.25">
      <c r="A285" t="str">
        <f t="shared" si="24"/>
        <v>WE1803-229</v>
      </c>
      <c r="D285" t="str">
        <f t="shared" si="25"/>
        <v>WE1803</v>
      </c>
      <c r="E285" s="9">
        <v>229</v>
      </c>
      <c r="H285" t="str">
        <f>_xlfn.IFNA(VLOOKUP(G285,Tabelle10[[SID]:[Zahn]],3,FALSE),"")</f>
        <v/>
      </c>
      <c r="I285" s="9" t="s">
        <v>1667</v>
      </c>
      <c r="L285" s="9" t="s">
        <v>540</v>
      </c>
      <c r="Q285" t="str">
        <f t="shared" si="26"/>
        <v>Weimar, Georg Peter</v>
      </c>
      <c r="R285" t="str">
        <f t="shared" si="27"/>
        <v>Choral-Melodieenbuch zum Gebrauch der vorzüglichsten protestantische Gesangbücher…</v>
      </c>
      <c r="S285" t="str">
        <f t="shared" si="28"/>
        <v>Erfurt</v>
      </c>
      <c r="T285">
        <f t="shared" si="29"/>
        <v>1803</v>
      </c>
      <c r="V285" s="9" t="s">
        <v>1668</v>
      </c>
    </row>
    <row r="286" spans="1:22" x14ac:dyDescent="0.25">
      <c r="A286" t="str">
        <f t="shared" si="24"/>
        <v>WE1803-230</v>
      </c>
      <c r="D286" t="str">
        <f t="shared" si="25"/>
        <v>WE1803</v>
      </c>
      <c r="E286" s="9">
        <v>230</v>
      </c>
      <c r="H286" t="str">
        <f>_xlfn.IFNA(VLOOKUP(G286,Tabelle10[[SID]:[Zahn]],3,FALSE),"")</f>
        <v/>
      </c>
      <c r="I286" s="9" t="s">
        <v>731</v>
      </c>
      <c r="L286" s="9" t="s">
        <v>540</v>
      </c>
      <c r="Q286" t="str">
        <f t="shared" si="26"/>
        <v>Weimar, Georg Peter</v>
      </c>
      <c r="R286" t="str">
        <f t="shared" si="27"/>
        <v>Choral-Melodieenbuch zum Gebrauch der vorzüglichsten protestantische Gesangbücher…</v>
      </c>
      <c r="S286" t="str">
        <f t="shared" si="28"/>
        <v>Erfurt</v>
      </c>
      <c r="T286">
        <f t="shared" si="29"/>
        <v>1803</v>
      </c>
    </row>
    <row r="287" spans="1:22" x14ac:dyDescent="0.25">
      <c r="A287" t="str">
        <f t="shared" si="24"/>
        <v>WE1803-231a</v>
      </c>
      <c r="D287" t="str">
        <f t="shared" si="25"/>
        <v>WE1803</v>
      </c>
      <c r="E287" s="9">
        <v>231</v>
      </c>
      <c r="F287" s="9" t="s">
        <v>3</v>
      </c>
      <c r="H287" t="str">
        <f>_xlfn.IFNA(VLOOKUP(G287,Tabelle10[[SID]:[Zahn]],3,FALSE),"")</f>
        <v/>
      </c>
      <c r="I287" s="9" t="s">
        <v>1669</v>
      </c>
      <c r="L287" s="9" t="s">
        <v>540</v>
      </c>
      <c r="Q287" t="str">
        <f t="shared" si="26"/>
        <v>Weimar, Georg Peter</v>
      </c>
      <c r="R287" t="str">
        <f t="shared" si="27"/>
        <v>Choral-Melodieenbuch zum Gebrauch der vorzüglichsten protestantische Gesangbücher…</v>
      </c>
      <c r="S287" t="str">
        <f t="shared" si="28"/>
        <v>Erfurt</v>
      </c>
      <c r="T287">
        <f t="shared" si="29"/>
        <v>1803</v>
      </c>
    </row>
    <row r="288" spans="1:22" x14ac:dyDescent="0.25">
      <c r="A288" t="str">
        <f t="shared" si="24"/>
        <v>WE1803-231b</v>
      </c>
      <c r="D288" t="str">
        <f t="shared" si="25"/>
        <v>WE1803</v>
      </c>
      <c r="E288" s="9">
        <v>231</v>
      </c>
      <c r="F288" s="9" t="s">
        <v>358</v>
      </c>
      <c r="H288" t="str">
        <f>_xlfn.IFNA(VLOOKUP(G288,Tabelle10[[SID]:[Zahn]],3,FALSE),"")</f>
        <v/>
      </c>
      <c r="I288" s="9" t="s">
        <v>1670</v>
      </c>
      <c r="L288" s="9" t="s">
        <v>540</v>
      </c>
      <c r="Q288" t="str">
        <f t="shared" si="26"/>
        <v>Weimar, Georg Peter</v>
      </c>
      <c r="R288" t="str">
        <f t="shared" si="27"/>
        <v>Choral-Melodieenbuch zum Gebrauch der vorzüglichsten protestantische Gesangbücher…</v>
      </c>
      <c r="S288" t="str">
        <f t="shared" si="28"/>
        <v>Erfurt</v>
      </c>
      <c r="T288">
        <f t="shared" si="29"/>
        <v>1803</v>
      </c>
      <c r="V288" s="9" t="s">
        <v>1671</v>
      </c>
    </row>
    <row r="289" spans="1:22" x14ac:dyDescent="0.25">
      <c r="A289" t="str">
        <f t="shared" si="24"/>
        <v>WE1803-232</v>
      </c>
      <c r="D289" t="str">
        <f t="shared" si="25"/>
        <v>WE1803</v>
      </c>
      <c r="E289" s="9">
        <v>232</v>
      </c>
      <c r="H289" t="str">
        <f>_xlfn.IFNA(VLOOKUP(G289,Tabelle10[[SID]:[Zahn]],3,FALSE),"")</f>
        <v/>
      </c>
      <c r="I289" s="9" t="s">
        <v>1672</v>
      </c>
      <c r="L289" s="9" t="s">
        <v>540</v>
      </c>
      <c r="Q289" t="str">
        <f t="shared" si="26"/>
        <v>Weimar, Georg Peter</v>
      </c>
      <c r="R289" t="str">
        <f t="shared" si="27"/>
        <v>Choral-Melodieenbuch zum Gebrauch der vorzüglichsten protestantische Gesangbücher…</v>
      </c>
      <c r="S289" t="str">
        <f t="shared" si="28"/>
        <v>Erfurt</v>
      </c>
      <c r="T289">
        <f t="shared" si="29"/>
        <v>1803</v>
      </c>
      <c r="V289" s="9" t="s">
        <v>1673</v>
      </c>
    </row>
    <row r="290" spans="1:22" x14ac:dyDescent="0.25">
      <c r="A290" t="str">
        <f t="shared" si="24"/>
        <v>WE1803-233</v>
      </c>
      <c r="D290" t="str">
        <f t="shared" si="25"/>
        <v>WE1803</v>
      </c>
      <c r="E290" s="9">
        <v>233</v>
      </c>
      <c r="H290" t="str">
        <f>_xlfn.IFNA(VLOOKUP(G290,Tabelle10[[SID]:[Zahn]],3,FALSE),"")</f>
        <v/>
      </c>
      <c r="I290" s="9" t="s">
        <v>1674</v>
      </c>
      <c r="L290" s="9" t="s">
        <v>540</v>
      </c>
      <c r="Q290" t="str">
        <f t="shared" si="26"/>
        <v>Weimar, Georg Peter</v>
      </c>
      <c r="R290" t="str">
        <f t="shared" si="27"/>
        <v>Choral-Melodieenbuch zum Gebrauch der vorzüglichsten protestantische Gesangbücher…</v>
      </c>
      <c r="S290" t="str">
        <f t="shared" si="28"/>
        <v>Erfurt</v>
      </c>
      <c r="T290">
        <f t="shared" si="29"/>
        <v>1803</v>
      </c>
    </row>
    <row r="291" spans="1:22" x14ac:dyDescent="0.25">
      <c r="A291" t="str">
        <f t="shared" si="24"/>
        <v>WE1803-234</v>
      </c>
      <c r="D291" t="str">
        <f t="shared" si="25"/>
        <v>WE1803</v>
      </c>
      <c r="E291" s="9">
        <v>234</v>
      </c>
      <c r="H291" t="str">
        <f>_xlfn.IFNA(VLOOKUP(G291,Tabelle10[[SID]:[Zahn]],3,FALSE),"")</f>
        <v/>
      </c>
      <c r="I291" s="9" t="s">
        <v>1675</v>
      </c>
      <c r="L291" s="9" t="s">
        <v>540</v>
      </c>
      <c r="Q291" t="str">
        <f t="shared" si="26"/>
        <v>Weimar, Georg Peter</v>
      </c>
      <c r="R291" t="str">
        <f t="shared" si="27"/>
        <v>Choral-Melodieenbuch zum Gebrauch der vorzüglichsten protestantische Gesangbücher…</v>
      </c>
      <c r="S291" t="str">
        <f t="shared" si="28"/>
        <v>Erfurt</v>
      </c>
      <c r="T291">
        <f t="shared" si="29"/>
        <v>1803</v>
      </c>
    </row>
    <row r="292" spans="1:22" x14ac:dyDescent="0.25">
      <c r="A292" t="str">
        <f t="shared" si="24"/>
        <v>WE1803-235</v>
      </c>
      <c r="D292" t="str">
        <f t="shared" si="25"/>
        <v>WE1803</v>
      </c>
      <c r="E292" s="9">
        <v>235</v>
      </c>
      <c r="H292" t="str">
        <f>_xlfn.IFNA(VLOOKUP(G292,Tabelle10[[SID]:[Zahn]],3,FALSE),"")</f>
        <v/>
      </c>
      <c r="I292" s="9" t="s">
        <v>1676</v>
      </c>
      <c r="L292" s="9" t="s">
        <v>540</v>
      </c>
      <c r="Q292" t="str">
        <f t="shared" si="26"/>
        <v>Weimar, Georg Peter</v>
      </c>
      <c r="R292" t="str">
        <f t="shared" si="27"/>
        <v>Choral-Melodieenbuch zum Gebrauch der vorzüglichsten protestantische Gesangbücher…</v>
      </c>
      <c r="S292" t="str">
        <f t="shared" si="28"/>
        <v>Erfurt</v>
      </c>
      <c r="T292">
        <f t="shared" si="29"/>
        <v>1803</v>
      </c>
    </row>
    <row r="293" spans="1:22" x14ac:dyDescent="0.25">
      <c r="A293" t="str">
        <f t="shared" si="24"/>
        <v>WE1803-236a</v>
      </c>
      <c r="D293" t="str">
        <f t="shared" si="25"/>
        <v>WE1803</v>
      </c>
      <c r="E293" s="9">
        <v>236</v>
      </c>
      <c r="F293" s="9" t="s">
        <v>3</v>
      </c>
      <c r="H293" t="str">
        <f>_xlfn.IFNA(VLOOKUP(G293,Tabelle10[[SID]:[Zahn]],3,FALSE),"")</f>
        <v/>
      </c>
      <c r="I293" s="9" t="s">
        <v>1677</v>
      </c>
      <c r="L293" s="9" t="s">
        <v>540</v>
      </c>
      <c r="Q293" t="str">
        <f t="shared" si="26"/>
        <v>Weimar, Georg Peter</v>
      </c>
      <c r="R293" t="str">
        <f t="shared" si="27"/>
        <v>Choral-Melodieenbuch zum Gebrauch der vorzüglichsten protestantische Gesangbücher…</v>
      </c>
      <c r="S293" t="str">
        <f t="shared" si="28"/>
        <v>Erfurt</v>
      </c>
      <c r="T293">
        <f t="shared" si="29"/>
        <v>1803</v>
      </c>
    </row>
    <row r="294" spans="1:22" x14ac:dyDescent="0.25">
      <c r="A294" t="str">
        <f t="shared" si="24"/>
        <v>WE1803-236b</v>
      </c>
      <c r="D294" t="str">
        <f t="shared" si="25"/>
        <v>WE1803</v>
      </c>
      <c r="E294" s="9">
        <v>236</v>
      </c>
      <c r="F294" s="9" t="s">
        <v>358</v>
      </c>
      <c r="H294" t="str">
        <f>_xlfn.IFNA(VLOOKUP(G294,Tabelle10[[SID]:[Zahn]],3,FALSE),"")</f>
        <v/>
      </c>
      <c r="I294" s="9" t="s">
        <v>1678</v>
      </c>
      <c r="L294" s="9" t="s">
        <v>540</v>
      </c>
      <c r="Q294" t="str">
        <f t="shared" si="26"/>
        <v>Weimar, Georg Peter</v>
      </c>
      <c r="R294" t="str">
        <f t="shared" si="27"/>
        <v>Choral-Melodieenbuch zum Gebrauch der vorzüglichsten protestantische Gesangbücher…</v>
      </c>
      <c r="S294" t="str">
        <f t="shared" si="28"/>
        <v>Erfurt</v>
      </c>
      <c r="T294">
        <f t="shared" si="29"/>
        <v>1803</v>
      </c>
    </row>
    <row r="295" spans="1:22" x14ac:dyDescent="0.25">
      <c r="A295" t="str">
        <f t="shared" si="24"/>
        <v>WE1803-237</v>
      </c>
      <c r="D295" t="str">
        <f t="shared" si="25"/>
        <v>WE1803</v>
      </c>
      <c r="E295" s="9">
        <v>237</v>
      </c>
      <c r="H295" t="str">
        <f>_xlfn.IFNA(VLOOKUP(G295,Tabelle10[[SID]:[Zahn]],3,FALSE),"")</f>
        <v/>
      </c>
      <c r="I295" s="9" t="s">
        <v>1679</v>
      </c>
      <c r="L295" s="9" t="s">
        <v>540</v>
      </c>
      <c r="Q295" t="str">
        <f t="shared" si="26"/>
        <v>Weimar, Georg Peter</v>
      </c>
      <c r="R295" t="str">
        <f t="shared" si="27"/>
        <v>Choral-Melodieenbuch zum Gebrauch der vorzüglichsten protestantische Gesangbücher…</v>
      </c>
      <c r="S295" t="str">
        <f t="shared" si="28"/>
        <v>Erfurt</v>
      </c>
      <c r="T295">
        <f t="shared" si="29"/>
        <v>1803</v>
      </c>
    </row>
    <row r="296" spans="1:22" x14ac:dyDescent="0.25">
      <c r="A296" t="str">
        <f t="shared" si="24"/>
        <v>WE1803-238</v>
      </c>
      <c r="D296" t="str">
        <f t="shared" si="25"/>
        <v>WE1803</v>
      </c>
      <c r="E296" s="9">
        <v>238</v>
      </c>
      <c r="H296" t="str">
        <f>_xlfn.IFNA(VLOOKUP(G296,Tabelle10[[SID]:[Zahn]],3,FALSE),"")</f>
        <v/>
      </c>
      <c r="I296" s="9" t="s">
        <v>1680</v>
      </c>
      <c r="L296" s="9" t="s">
        <v>540</v>
      </c>
      <c r="Q296" t="str">
        <f t="shared" si="26"/>
        <v>Weimar, Georg Peter</v>
      </c>
      <c r="R296" t="str">
        <f t="shared" si="27"/>
        <v>Choral-Melodieenbuch zum Gebrauch der vorzüglichsten protestantische Gesangbücher…</v>
      </c>
      <c r="S296" t="str">
        <f t="shared" si="28"/>
        <v>Erfurt</v>
      </c>
      <c r="T296">
        <f t="shared" si="29"/>
        <v>1803</v>
      </c>
      <c r="V296" s="9" t="s">
        <v>1681</v>
      </c>
    </row>
    <row r="297" spans="1:22" x14ac:dyDescent="0.25">
      <c r="A297" t="str">
        <f t="shared" si="24"/>
        <v>WE1803-239a</v>
      </c>
      <c r="D297" t="str">
        <f t="shared" si="25"/>
        <v>WE1803</v>
      </c>
      <c r="E297" s="9">
        <v>239</v>
      </c>
      <c r="F297" s="9" t="s">
        <v>3</v>
      </c>
      <c r="H297" t="str">
        <f>_xlfn.IFNA(VLOOKUP(G297,Tabelle10[[SID]:[Zahn]],3,FALSE),"")</f>
        <v/>
      </c>
      <c r="I297" s="9" t="s">
        <v>1682</v>
      </c>
      <c r="L297" s="9" t="s">
        <v>540</v>
      </c>
      <c r="Q297" t="str">
        <f t="shared" si="26"/>
        <v>Weimar, Georg Peter</v>
      </c>
      <c r="R297" t="str">
        <f t="shared" si="27"/>
        <v>Choral-Melodieenbuch zum Gebrauch der vorzüglichsten protestantische Gesangbücher…</v>
      </c>
      <c r="S297" t="str">
        <f t="shared" si="28"/>
        <v>Erfurt</v>
      </c>
      <c r="T297">
        <f t="shared" si="29"/>
        <v>1803</v>
      </c>
    </row>
    <row r="298" spans="1:22" x14ac:dyDescent="0.25">
      <c r="A298" t="str">
        <f t="shared" si="24"/>
        <v>WE1803-239b</v>
      </c>
      <c r="D298" t="str">
        <f t="shared" si="25"/>
        <v>WE1803</v>
      </c>
      <c r="E298" s="9">
        <v>239</v>
      </c>
      <c r="F298" s="9" t="s">
        <v>358</v>
      </c>
      <c r="H298" t="str">
        <f>_xlfn.IFNA(VLOOKUP(G298,Tabelle10[[SID]:[Zahn]],3,FALSE),"")</f>
        <v/>
      </c>
      <c r="I298" s="9" t="s">
        <v>1683</v>
      </c>
      <c r="L298" s="9" t="s">
        <v>540</v>
      </c>
      <c r="Q298" t="str">
        <f t="shared" si="26"/>
        <v>Weimar, Georg Peter</v>
      </c>
      <c r="R298" t="str">
        <f t="shared" si="27"/>
        <v>Choral-Melodieenbuch zum Gebrauch der vorzüglichsten protestantische Gesangbücher…</v>
      </c>
      <c r="S298" t="str">
        <f t="shared" si="28"/>
        <v>Erfurt</v>
      </c>
      <c r="T298">
        <f t="shared" si="29"/>
        <v>1803</v>
      </c>
    </row>
    <row r="299" spans="1:22" x14ac:dyDescent="0.25">
      <c r="A299" t="str">
        <f t="shared" si="24"/>
        <v>WE1803-240</v>
      </c>
      <c r="D299" t="str">
        <f t="shared" si="25"/>
        <v>WE1803</v>
      </c>
      <c r="E299" s="9">
        <v>240</v>
      </c>
      <c r="H299" t="str">
        <f>_xlfn.IFNA(VLOOKUP(G299,Tabelle10[[SID]:[Zahn]],3,FALSE),"")</f>
        <v/>
      </c>
      <c r="I299" s="9" t="s">
        <v>1684</v>
      </c>
      <c r="L299" s="9" t="s">
        <v>540</v>
      </c>
      <c r="Q299" t="str">
        <f t="shared" si="26"/>
        <v>Weimar, Georg Peter</v>
      </c>
      <c r="R299" t="str">
        <f t="shared" si="27"/>
        <v>Choral-Melodieenbuch zum Gebrauch der vorzüglichsten protestantische Gesangbücher…</v>
      </c>
      <c r="S299" t="str">
        <f t="shared" si="28"/>
        <v>Erfurt</v>
      </c>
      <c r="T299">
        <f t="shared" si="29"/>
        <v>1803</v>
      </c>
    </row>
    <row r="300" spans="1:22" x14ac:dyDescent="0.25">
      <c r="A300" t="str">
        <f t="shared" si="24"/>
        <v>WE1803-241a</v>
      </c>
      <c r="D300" t="str">
        <f t="shared" si="25"/>
        <v>WE1803</v>
      </c>
      <c r="E300" s="9">
        <v>241</v>
      </c>
      <c r="F300" s="9" t="s">
        <v>3</v>
      </c>
      <c r="H300" t="str">
        <f>_xlfn.IFNA(VLOOKUP(G300,Tabelle10[[SID]:[Zahn]],3,FALSE),"")</f>
        <v/>
      </c>
      <c r="I300" s="9" t="s">
        <v>1685</v>
      </c>
      <c r="L300" s="9" t="s">
        <v>540</v>
      </c>
      <c r="Q300" t="str">
        <f t="shared" si="26"/>
        <v>Weimar, Georg Peter</v>
      </c>
      <c r="R300" t="str">
        <f t="shared" si="27"/>
        <v>Choral-Melodieenbuch zum Gebrauch der vorzüglichsten protestantische Gesangbücher…</v>
      </c>
      <c r="S300" t="str">
        <f t="shared" si="28"/>
        <v>Erfurt</v>
      </c>
      <c r="T300">
        <f t="shared" si="29"/>
        <v>1803</v>
      </c>
    </row>
    <row r="301" spans="1:22" x14ac:dyDescent="0.25">
      <c r="A301" t="str">
        <f t="shared" si="24"/>
        <v>WE1803-241b</v>
      </c>
      <c r="D301" t="str">
        <f t="shared" si="25"/>
        <v>WE1803</v>
      </c>
      <c r="E301" s="9">
        <v>241</v>
      </c>
      <c r="F301" s="9" t="s">
        <v>358</v>
      </c>
      <c r="H301" t="str">
        <f>_xlfn.IFNA(VLOOKUP(G301,Tabelle10[[SID]:[Zahn]],3,FALSE),"")</f>
        <v/>
      </c>
      <c r="I301" s="9" t="s">
        <v>1686</v>
      </c>
      <c r="L301" s="9" t="s">
        <v>540</v>
      </c>
      <c r="Q301" t="str">
        <f t="shared" si="26"/>
        <v>Weimar, Georg Peter</v>
      </c>
      <c r="R301" t="str">
        <f t="shared" si="27"/>
        <v>Choral-Melodieenbuch zum Gebrauch der vorzüglichsten protestantische Gesangbücher…</v>
      </c>
      <c r="S301" t="str">
        <f t="shared" si="28"/>
        <v>Erfurt</v>
      </c>
      <c r="T301">
        <f t="shared" si="29"/>
        <v>1803</v>
      </c>
    </row>
    <row r="302" spans="1:22" x14ac:dyDescent="0.25">
      <c r="A302" t="str">
        <f t="shared" si="24"/>
        <v>WE1803-242a</v>
      </c>
      <c r="D302" t="str">
        <f t="shared" si="25"/>
        <v>WE1803</v>
      </c>
      <c r="E302" s="9">
        <v>242</v>
      </c>
      <c r="F302" s="9" t="s">
        <v>3</v>
      </c>
      <c r="H302" t="str">
        <f>_xlfn.IFNA(VLOOKUP(G302,Tabelle10[[SID]:[Zahn]],3,FALSE),"")</f>
        <v/>
      </c>
      <c r="I302" s="9" t="s">
        <v>1687</v>
      </c>
      <c r="L302" s="9" t="s">
        <v>540</v>
      </c>
      <c r="Q302" t="str">
        <f t="shared" si="26"/>
        <v>Weimar, Georg Peter</v>
      </c>
      <c r="R302" t="str">
        <f t="shared" si="27"/>
        <v>Choral-Melodieenbuch zum Gebrauch der vorzüglichsten protestantische Gesangbücher…</v>
      </c>
      <c r="S302" t="str">
        <f t="shared" si="28"/>
        <v>Erfurt</v>
      </c>
      <c r="T302">
        <f t="shared" si="29"/>
        <v>1803</v>
      </c>
    </row>
    <row r="303" spans="1:22" x14ac:dyDescent="0.25">
      <c r="A303" t="str">
        <f t="shared" si="24"/>
        <v>WE1803-242b</v>
      </c>
      <c r="D303" t="str">
        <f t="shared" si="25"/>
        <v>WE1803</v>
      </c>
      <c r="E303" s="9">
        <v>242</v>
      </c>
      <c r="F303" s="9" t="s">
        <v>358</v>
      </c>
      <c r="H303" t="str">
        <f>_xlfn.IFNA(VLOOKUP(G303,Tabelle10[[SID]:[Zahn]],3,FALSE),"")</f>
        <v/>
      </c>
      <c r="I303" s="9" t="s">
        <v>1688</v>
      </c>
      <c r="L303" s="9" t="s">
        <v>540</v>
      </c>
      <c r="Q303" t="str">
        <f t="shared" si="26"/>
        <v>Weimar, Georg Peter</v>
      </c>
      <c r="R303" t="str">
        <f t="shared" si="27"/>
        <v>Choral-Melodieenbuch zum Gebrauch der vorzüglichsten protestantische Gesangbücher…</v>
      </c>
      <c r="S303" t="str">
        <f t="shared" si="28"/>
        <v>Erfurt</v>
      </c>
      <c r="T303">
        <f t="shared" si="29"/>
        <v>1803</v>
      </c>
    </row>
    <row r="304" spans="1:22" x14ac:dyDescent="0.25">
      <c r="A304" t="str">
        <f t="shared" si="24"/>
        <v>WE1803-243</v>
      </c>
      <c r="D304" t="str">
        <f t="shared" si="25"/>
        <v>WE1803</v>
      </c>
      <c r="E304" s="9">
        <v>243</v>
      </c>
      <c r="H304" t="str">
        <f>_xlfn.IFNA(VLOOKUP(G304,Tabelle10[[SID]:[Zahn]],3,FALSE),"")</f>
        <v/>
      </c>
      <c r="I304" s="9" t="s">
        <v>887</v>
      </c>
      <c r="L304" s="9" t="s">
        <v>540</v>
      </c>
      <c r="Q304" t="str">
        <f t="shared" si="26"/>
        <v>Weimar, Georg Peter</v>
      </c>
      <c r="R304" t="str">
        <f t="shared" si="27"/>
        <v>Choral-Melodieenbuch zum Gebrauch der vorzüglichsten protestantische Gesangbücher…</v>
      </c>
      <c r="S304" t="str">
        <f t="shared" si="28"/>
        <v>Erfurt</v>
      </c>
      <c r="T304">
        <f t="shared" si="29"/>
        <v>1803</v>
      </c>
    </row>
    <row r="305" spans="1:22" x14ac:dyDescent="0.25">
      <c r="A305" t="str">
        <f t="shared" si="24"/>
        <v>WE1803-244</v>
      </c>
      <c r="D305" t="str">
        <f t="shared" si="25"/>
        <v>WE1803</v>
      </c>
      <c r="E305" s="9">
        <v>244</v>
      </c>
      <c r="H305" t="str">
        <f>_xlfn.IFNA(VLOOKUP(G305,Tabelle10[[SID]:[Zahn]],3,FALSE),"")</f>
        <v/>
      </c>
      <c r="I305" s="9" t="s">
        <v>249</v>
      </c>
      <c r="L305" s="9" t="s">
        <v>540</v>
      </c>
      <c r="Q305" t="str">
        <f t="shared" si="26"/>
        <v>Weimar, Georg Peter</v>
      </c>
      <c r="R305" t="str">
        <f t="shared" si="27"/>
        <v>Choral-Melodieenbuch zum Gebrauch der vorzüglichsten protestantische Gesangbücher…</v>
      </c>
      <c r="S305" t="str">
        <f t="shared" si="28"/>
        <v>Erfurt</v>
      </c>
      <c r="T305">
        <f t="shared" si="29"/>
        <v>1803</v>
      </c>
      <c r="V305" s="9" t="s">
        <v>1689</v>
      </c>
    </row>
    <row r="306" spans="1:22" x14ac:dyDescent="0.25">
      <c r="A306" t="str">
        <f t="shared" si="24"/>
        <v>WE1803-245a</v>
      </c>
      <c r="D306" t="str">
        <f t="shared" si="25"/>
        <v>WE1803</v>
      </c>
      <c r="E306" s="9">
        <v>245</v>
      </c>
      <c r="F306" s="9" t="s">
        <v>3</v>
      </c>
      <c r="H306" t="str">
        <f>_xlfn.IFNA(VLOOKUP(G306,Tabelle10[[SID]:[Zahn]],3,FALSE),"")</f>
        <v/>
      </c>
      <c r="I306" s="9" t="s">
        <v>735</v>
      </c>
      <c r="L306" s="9" t="s">
        <v>540</v>
      </c>
      <c r="Q306" t="str">
        <f t="shared" si="26"/>
        <v>Weimar, Georg Peter</v>
      </c>
      <c r="R306" t="str">
        <f t="shared" si="27"/>
        <v>Choral-Melodieenbuch zum Gebrauch der vorzüglichsten protestantische Gesangbücher…</v>
      </c>
      <c r="S306" t="str">
        <f t="shared" si="28"/>
        <v>Erfurt</v>
      </c>
      <c r="T306">
        <f t="shared" si="29"/>
        <v>1803</v>
      </c>
    </row>
    <row r="307" spans="1:22" x14ac:dyDescent="0.25">
      <c r="A307" t="str">
        <f t="shared" si="24"/>
        <v>WE1803-245b</v>
      </c>
      <c r="D307" t="str">
        <f t="shared" si="25"/>
        <v>WE1803</v>
      </c>
      <c r="E307" s="9">
        <v>245</v>
      </c>
      <c r="F307" s="9" t="s">
        <v>358</v>
      </c>
      <c r="H307" t="str">
        <f>_xlfn.IFNA(VLOOKUP(G307,Tabelle10[[SID]:[Zahn]],3,FALSE),"")</f>
        <v/>
      </c>
      <c r="I307" s="9" t="s">
        <v>1690</v>
      </c>
      <c r="L307" s="9" t="s">
        <v>540</v>
      </c>
      <c r="Q307" t="str">
        <f t="shared" si="26"/>
        <v>Weimar, Georg Peter</v>
      </c>
      <c r="R307" t="str">
        <f t="shared" si="27"/>
        <v>Choral-Melodieenbuch zum Gebrauch der vorzüglichsten protestantische Gesangbücher…</v>
      </c>
      <c r="S307" t="str">
        <f t="shared" si="28"/>
        <v>Erfurt</v>
      </c>
      <c r="T307">
        <f t="shared" si="29"/>
        <v>1803</v>
      </c>
    </row>
    <row r="308" spans="1:22" x14ac:dyDescent="0.25">
      <c r="A308" t="str">
        <f t="shared" si="24"/>
        <v>WE1803-246</v>
      </c>
      <c r="D308" t="str">
        <f t="shared" si="25"/>
        <v>WE1803</v>
      </c>
      <c r="E308" s="9">
        <v>246</v>
      </c>
      <c r="H308" t="str">
        <f>_xlfn.IFNA(VLOOKUP(G308,Tabelle10[[SID]:[Zahn]],3,FALSE),"")</f>
        <v/>
      </c>
      <c r="I308" s="9" t="s">
        <v>1691</v>
      </c>
      <c r="L308" s="9" t="s">
        <v>540</v>
      </c>
      <c r="Q308" t="str">
        <f t="shared" si="26"/>
        <v>Weimar, Georg Peter</v>
      </c>
      <c r="R308" t="str">
        <f t="shared" si="27"/>
        <v>Choral-Melodieenbuch zum Gebrauch der vorzüglichsten protestantische Gesangbücher…</v>
      </c>
      <c r="S308" t="str">
        <f t="shared" si="28"/>
        <v>Erfurt</v>
      </c>
      <c r="T308">
        <f t="shared" si="29"/>
        <v>1803</v>
      </c>
      <c r="V308" s="9" t="s">
        <v>1692</v>
      </c>
    </row>
    <row r="309" spans="1:22" x14ac:dyDescent="0.25">
      <c r="A309" t="str">
        <f t="shared" si="24"/>
        <v>WE1803-247</v>
      </c>
      <c r="D309" t="str">
        <f t="shared" si="25"/>
        <v>WE1803</v>
      </c>
      <c r="E309" s="9">
        <v>247</v>
      </c>
      <c r="H309" t="str">
        <f>_xlfn.IFNA(VLOOKUP(G309,Tabelle10[[SID]:[Zahn]],3,FALSE),"")</f>
        <v/>
      </c>
      <c r="I309" s="9" t="s">
        <v>997</v>
      </c>
      <c r="L309" s="9" t="s">
        <v>540</v>
      </c>
      <c r="Q309" t="str">
        <f t="shared" si="26"/>
        <v>Weimar, Georg Peter</v>
      </c>
      <c r="R309" t="str">
        <f t="shared" si="27"/>
        <v>Choral-Melodieenbuch zum Gebrauch der vorzüglichsten protestantische Gesangbücher…</v>
      </c>
      <c r="S309" t="str">
        <f t="shared" si="28"/>
        <v>Erfurt</v>
      </c>
      <c r="T309">
        <f t="shared" si="29"/>
        <v>1803</v>
      </c>
      <c r="V309" s="9" t="s">
        <v>1693</v>
      </c>
    </row>
    <row r="310" spans="1:22" x14ac:dyDescent="0.25">
      <c r="A310" t="str">
        <f t="shared" si="24"/>
        <v>WE1803-248</v>
      </c>
      <c r="D310" t="str">
        <f t="shared" si="25"/>
        <v>WE1803</v>
      </c>
      <c r="E310" s="9">
        <v>248</v>
      </c>
      <c r="H310" t="str">
        <f>_xlfn.IFNA(VLOOKUP(G310,Tabelle10[[SID]:[Zahn]],3,FALSE),"")</f>
        <v/>
      </c>
      <c r="I310" s="9" t="s">
        <v>1694</v>
      </c>
      <c r="L310" s="9" t="s">
        <v>540</v>
      </c>
      <c r="Q310" t="str">
        <f t="shared" si="26"/>
        <v>Weimar, Georg Peter</v>
      </c>
      <c r="R310" t="str">
        <f t="shared" si="27"/>
        <v>Choral-Melodieenbuch zum Gebrauch der vorzüglichsten protestantische Gesangbücher…</v>
      </c>
      <c r="S310" t="str">
        <f t="shared" si="28"/>
        <v>Erfurt</v>
      </c>
      <c r="T310">
        <f t="shared" si="29"/>
        <v>1803</v>
      </c>
    </row>
    <row r="311" spans="1:22" x14ac:dyDescent="0.25">
      <c r="A311" t="str">
        <f t="shared" si="24"/>
        <v>WE1803-249</v>
      </c>
      <c r="D311" t="str">
        <f t="shared" si="25"/>
        <v>WE1803</v>
      </c>
      <c r="E311" s="9">
        <v>249</v>
      </c>
      <c r="H311" t="str">
        <f>_xlfn.IFNA(VLOOKUP(G311,Tabelle10[[SID]:[Zahn]],3,FALSE),"")</f>
        <v/>
      </c>
      <c r="I311" s="9" t="s">
        <v>258</v>
      </c>
      <c r="L311" s="9" t="s">
        <v>540</v>
      </c>
      <c r="Q311" t="str">
        <f t="shared" si="26"/>
        <v>Weimar, Georg Peter</v>
      </c>
      <c r="R311" t="str">
        <f t="shared" si="27"/>
        <v>Choral-Melodieenbuch zum Gebrauch der vorzüglichsten protestantische Gesangbücher…</v>
      </c>
      <c r="S311" t="str">
        <f t="shared" si="28"/>
        <v>Erfurt</v>
      </c>
      <c r="T311">
        <f t="shared" si="29"/>
        <v>1803</v>
      </c>
      <c r="V311" s="9" t="s">
        <v>1695</v>
      </c>
    </row>
    <row r="312" spans="1:22" x14ac:dyDescent="0.25">
      <c r="A312" t="str">
        <f t="shared" si="24"/>
        <v>WE1803-250</v>
      </c>
      <c r="D312" t="str">
        <f t="shared" si="25"/>
        <v>WE1803</v>
      </c>
      <c r="E312" s="9">
        <v>250</v>
      </c>
      <c r="H312" t="str">
        <f>_xlfn.IFNA(VLOOKUP(G312,Tabelle10[[SID]:[Zahn]],3,FALSE),"")</f>
        <v/>
      </c>
      <c r="I312" s="9" t="s">
        <v>1696</v>
      </c>
      <c r="L312" s="9" t="s">
        <v>540</v>
      </c>
      <c r="Q312" t="str">
        <f t="shared" si="26"/>
        <v>Weimar, Georg Peter</v>
      </c>
      <c r="R312" t="str">
        <f t="shared" si="27"/>
        <v>Choral-Melodieenbuch zum Gebrauch der vorzüglichsten protestantische Gesangbücher…</v>
      </c>
      <c r="S312" t="str">
        <f t="shared" si="28"/>
        <v>Erfurt</v>
      </c>
      <c r="T312">
        <f t="shared" si="29"/>
        <v>1803</v>
      </c>
      <c r="V312" s="9" t="s">
        <v>1697</v>
      </c>
    </row>
    <row r="313" spans="1:22" x14ac:dyDescent="0.25">
      <c r="A313" t="str">
        <f t="shared" si="24"/>
        <v>WE1803-251</v>
      </c>
      <c r="D313" t="str">
        <f t="shared" si="25"/>
        <v>WE1803</v>
      </c>
      <c r="E313" s="9">
        <v>251</v>
      </c>
      <c r="H313" t="str">
        <f>_xlfn.IFNA(VLOOKUP(G313,Tabelle10[[SID]:[Zahn]],3,FALSE),"")</f>
        <v/>
      </c>
      <c r="I313" s="9" t="s">
        <v>1698</v>
      </c>
      <c r="L313" s="9" t="s">
        <v>540</v>
      </c>
      <c r="Q313" t="str">
        <f t="shared" si="26"/>
        <v>Weimar, Georg Peter</v>
      </c>
      <c r="R313" t="str">
        <f t="shared" si="27"/>
        <v>Choral-Melodieenbuch zum Gebrauch der vorzüglichsten protestantische Gesangbücher…</v>
      </c>
      <c r="S313" t="str">
        <f t="shared" si="28"/>
        <v>Erfurt</v>
      </c>
      <c r="T313">
        <f t="shared" si="29"/>
        <v>1803</v>
      </c>
      <c r="V313" s="9" t="s">
        <v>1699</v>
      </c>
    </row>
    <row r="314" spans="1:22" x14ac:dyDescent="0.25">
      <c r="A314" t="str">
        <f t="shared" si="24"/>
        <v>WE1803-252</v>
      </c>
      <c r="D314" t="str">
        <f t="shared" si="25"/>
        <v>WE1803</v>
      </c>
      <c r="E314" s="9">
        <v>252</v>
      </c>
      <c r="H314" t="str">
        <f>_xlfn.IFNA(VLOOKUP(G314,Tabelle10[[SID]:[Zahn]],3,FALSE),"")</f>
        <v/>
      </c>
      <c r="I314" s="9" t="s">
        <v>510</v>
      </c>
      <c r="L314" s="9" t="s">
        <v>540</v>
      </c>
      <c r="Q314" t="str">
        <f t="shared" si="26"/>
        <v>Weimar, Georg Peter</v>
      </c>
      <c r="R314" t="str">
        <f t="shared" si="27"/>
        <v>Choral-Melodieenbuch zum Gebrauch der vorzüglichsten protestantische Gesangbücher…</v>
      </c>
      <c r="S314" t="str">
        <f t="shared" si="28"/>
        <v>Erfurt</v>
      </c>
      <c r="T314">
        <f t="shared" si="29"/>
        <v>1803</v>
      </c>
    </row>
    <row r="315" spans="1:22" x14ac:dyDescent="0.25">
      <c r="A315" t="str">
        <f t="shared" si="24"/>
        <v>WE1803-253</v>
      </c>
      <c r="D315" t="str">
        <f t="shared" si="25"/>
        <v>WE1803</v>
      </c>
      <c r="E315" s="9">
        <v>253</v>
      </c>
      <c r="H315" t="str">
        <f>_xlfn.IFNA(VLOOKUP(G315,Tabelle10[[SID]:[Zahn]],3,FALSE),"")</f>
        <v/>
      </c>
      <c r="I315" s="9" t="s">
        <v>1700</v>
      </c>
      <c r="L315" s="9" t="s">
        <v>540</v>
      </c>
      <c r="Q315" t="str">
        <f t="shared" si="26"/>
        <v>Weimar, Georg Peter</v>
      </c>
      <c r="R315" t="str">
        <f t="shared" si="27"/>
        <v>Choral-Melodieenbuch zum Gebrauch der vorzüglichsten protestantische Gesangbücher…</v>
      </c>
      <c r="S315" t="str">
        <f t="shared" si="28"/>
        <v>Erfurt</v>
      </c>
      <c r="T315">
        <f t="shared" si="29"/>
        <v>1803</v>
      </c>
      <c r="V315" s="9" t="s">
        <v>1701</v>
      </c>
    </row>
    <row r="316" spans="1:22" x14ac:dyDescent="0.25">
      <c r="A316" t="str">
        <f t="shared" si="24"/>
        <v>WE1803-254</v>
      </c>
      <c r="D316" t="str">
        <f t="shared" si="25"/>
        <v>WE1803</v>
      </c>
      <c r="E316" s="9">
        <v>254</v>
      </c>
      <c r="H316" t="str">
        <f>_xlfn.IFNA(VLOOKUP(G316,Tabelle10[[SID]:[Zahn]],3,FALSE),"")</f>
        <v/>
      </c>
      <c r="I316" s="9" t="s">
        <v>1702</v>
      </c>
      <c r="L316" s="9" t="s">
        <v>540</v>
      </c>
      <c r="Q316" t="str">
        <f t="shared" si="26"/>
        <v>Weimar, Georg Peter</v>
      </c>
      <c r="R316" t="str">
        <f t="shared" si="27"/>
        <v>Choral-Melodieenbuch zum Gebrauch der vorzüglichsten protestantische Gesangbücher…</v>
      </c>
      <c r="S316" t="str">
        <f t="shared" si="28"/>
        <v>Erfurt</v>
      </c>
      <c r="T316">
        <f t="shared" si="29"/>
        <v>1803</v>
      </c>
    </row>
    <row r="317" spans="1:22" x14ac:dyDescent="0.25">
      <c r="A317" t="str">
        <f t="shared" si="24"/>
        <v>WE1803-255</v>
      </c>
      <c r="D317" t="str">
        <f t="shared" si="25"/>
        <v>WE1803</v>
      </c>
      <c r="E317" s="9">
        <v>255</v>
      </c>
      <c r="H317" t="str">
        <f>_xlfn.IFNA(VLOOKUP(G317,Tabelle10[[SID]:[Zahn]],3,FALSE),"")</f>
        <v/>
      </c>
      <c r="I317" s="9" t="s">
        <v>1703</v>
      </c>
      <c r="L317" s="9" t="s">
        <v>540</v>
      </c>
      <c r="Q317" t="str">
        <f t="shared" si="26"/>
        <v>Weimar, Georg Peter</v>
      </c>
      <c r="R317" t="str">
        <f t="shared" si="27"/>
        <v>Choral-Melodieenbuch zum Gebrauch der vorzüglichsten protestantische Gesangbücher…</v>
      </c>
      <c r="S317" t="str">
        <f t="shared" si="28"/>
        <v>Erfurt</v>
      </c>
      <c r="T317">
        <f t="shared" si="29"/>
        <v>1803</v>
      </c>
    </row>
    <row r="318" spans="1:22" x14ac:dyDescent="0.25">
      <c r="A318" t="str">
        <f t="shared" si="24"/>
        <v>WE1803-256</v>
      </c>
      <c r="D318" t="str">
        <f t="shared" si="25"/>
        <v>WE1803</v>
      </c>
      <c r="E318" s="9">
        <v>256</v>
      </c>
      <c r="H318" t="str">
        <f>_xlfn.IFNA(VLOOKUP(G318,Tabelle10[[SID]:[Zahn]],3,FALSE),"")</f>
        <v/>
      </c>
      <c r="I318" s="9" t="s">
        <v>511</v>
      </c>
      <c r="L318" s="9" t="s">
        <v>540</v>
      </c>
      <c r="Q318" t="str">
        <f t="shared" si="26"/>
        <v>Weimar, Georg Peter</v>
      </c>
      <c r="R318" t="str">
        <f t="shared" si="27"/>
        <v>Choral-Melodieenbuch zum Gebrauch der vorzüglichsten protestantische Gesangbücher…</v>
      </c>
      <c r="S318" t="str">
        <f t="shared" si="28"/>
        <v>Erfurt</v>
      </c>
      <c r="T318">
        <f t="shared" si="29"/>
        <v>1803</v>
      </c>
    </row>
    <row r="319" spans="1:22" x14ac:dyDescent="0.25">
      <c r="A319" t="str">
        <f t="shared" si="24"/>
        <v>WE1803-257a</v>
      </c>
      <c r="D319" t="str">
        <f t="shared" si="25"/>
        <v>WE1803</v>
      </c>
      <c r="E319" s="9">
        <v>257</v>
      </c>
      <c r="F319" s="9" t="s">
        <v>3</v>
      </c>
      <c r="H319" t="str">
        <f>_xlfn.IFNA(VLOOKUP(G319,Tabelle10[[SID]:[Zahn]],3,FALSE),"")</f>
        <v/>
      </c>
      <c r="I319" s="9" t="s">
        <v>1704</v>
      </c>
      <c r="L319" s="9" t="s">
        <v>540</v>
      </c>
      <c r="Q319" t="str">
        <f t="shared" si="26"/>
        <v>Weimar, Georg Peter</v>
      </c>
      <c r="R319" t="str">
        <f t="shared" si="27"/>
        <v>Choral-Melodieenbuch zum Gebrauch der vorzüglichsten protestantische Gesangbücher…</v>
      </c>
      <c r="S319" t="str">
        <f t="shared" si="28"/>
        <v>Erfurt</v>
      </c>
      <c r="T319">
        <f t="shared" si="29"/>
        <v>1803</v>
      </c>
    </row>
    <row r="320" spans="1:22" x14ac:dyDescent="0.25">
      <c r="A320" t="str">
        <f t="shared" si="24"/>
        <v>WE1803-257b</v>
      </c>
      <c r="D320" t="str">
        <f t="shared" si="25"/>
        <v>WE1803</v>
      </c>
      <c r="E320" s="9">
        <v>257</v>
      </c>
      <c r="F320" s="9" t="s">
        <v>358</v>
      </c>
      <c r="H320" t="str">
        <f>_xlfn.IFNA(VLOOKUP(G320,Tabelle10[[SID]:[Zahn]],3,FALSE),"")</f>
        <v/>
      </c>
      <c r="I320" s="9" t="s">
        <v>1705</v>
      </c>
      <c r="L320" s="9" t="s">
        <v>540</v>
      </c>
      <c r="Q320" t="str">
        <f t="shared" si="26"/>
        <v>Weimar, Georg Peter</v>
      </c>
      <c r="R320" t="str">
        <f t="shared" si="27"/>
        <v>Choral-Melodieenbuch zum Gebrauch der vorzüglichsten protestantische Gesangbücher…</v>
      </c>
      <c r="S320" t="str">
        <f t="shared" si="28"/>
        <v>Erfurt</v>
      </c>
      <c r="T320">
        <f t="shared" si="29"/>
        <v>1803</v>
      </c>
      <c r="V320" s="9" t="s">
        <v>1706</v>
      </c>
    </row>
    <row r="321" spans="1:22" x14ac:dyDescent="0.25">
      <c r="A321" t="str">
        <f t="shared" si="24"/>
        <v>WE1803-257c</v>
      </c>
      <c r="D321" t="str">
        <f t="shared" si="25"/>
        <v>WE1803</v>
      </c>
      <c r="E321" s="9">
        <v>257</v>
      </c>
      <c r="F321" s="9" t="s">
        <v>457</v>
      </c>
      <c r="H321" t="str">
        <f>_xlfn.IFNA(VLOOKUP(G321,Tabelle10[[SID]:[Zahn]],3,FALSE),"")</f>
        <v/>
      </c>
      <c r="I321" s="9" t="s">
        <v>1707</v>
      </c>
      <c r="L321" s="9" t="s">
        <v>540</v>
      </c>
      <c r="Q321" t="str">
        <f t="shared" si="26"/>
        <v>Weimar, Georg Peter</v>
      </c>
      <c r="R321" t="str">
        <f t="shared" si="27"/>
        <v>Choral-Melodieenbuch zum Gebrauch der vorzüglichsten protestantische Gesangbücher…</v>
      </c>
      <c r="S321" t="str">
        <f t="shared" si="28"/>
        <v>Erfurt</v>
      </c>
      <c r="T321">
        <f t="shared" si="29"/>
        <v>1803</v>
      </c>
    </row>
    <row r="322" spans="1:22" x14ac:dyDescent="0.25">
      <c r="A322" t="str">
        <f t="shared" ref="A322:A385" si="30">D322&amp;"-"&amp;IF(E322&lt;10,"00",IF(E322&gt;99,"","0"))&amp;E322&amp;F322</f>
        <v>WE1803-257d</v>
      </c>
      <c r="D322" t="str">
        <f t="shared" si="25"/>
        <v>WE1803</v>
      </c>
      <c r="E322" s="9">
        <v>257</v>
      </c>
      <c r="F322" s="9" t="s">
        <v>1468</v>
      </c>
      <c r="H322" t="str">
        <f>_xlfn.IFNA(VLOOKUP(G322,Tabelle10[[SID]:[Zahn]],3,FALSE),"")</f>
        <v/>
      </c>
      <c r="I322" s="9" t="s">
        <v>1708</v>
      </c>
      <c r="L322" s="9" t="s">
        <v>540</v>
      </c>
      <c r="Q322" t="str">
        <f t="shared" si="26"/>
        <v>Weimar, Georg Peter</v>
      </c>
      <c r="R322" t="str">
        <f t="shared" si="27"/>
        <v>Choral-Melodieenbuch zum Gebrauch der vorzüglichsten protestantische Gesangbücher…</v>
      </c>
      <c r="S322" t="str">
        <f t="shared" si="28"/>
        <v>Erfurt</v>
      </c>
      <c r="T322">
        <f t="shared" si="29"/>
        <v>1803</v>
      </c>
    </row>
    <row r="323" spans="1:22" x14ac:dyDescent="0.25">
      <c r="A323" t="str">
        <f t="shared" si="30"/>
        <v>WE1803-258a</v>
      </c>
      <c r="D323" t="str">
        <f t="shared" ref="D323:D362" si="31">$D$2</f>
        <v>WE1803</v>
      </c>
      <c r="E323" s="9">
        <v>258</v>
      </c>
      <c r="F323" s="9" t="s">
        <v>3</v>
      </c>
      <c r="H323" t="str">
        <f>_xlfn.IFNA(VLOOKUP(G323,Tabelle10[[SID]:[Zahn]],3,FALSE),"")</f>
        <v/>
      </c>
      <c r="I323" s="9" t="s">
        <v>1709</v>
      </c>
      <c r="L323" s="9" t="s">
        <v>540</v>
      </c>
      <c r="Q323" t="str">
        <f t="shared" ref="Q323:Q386" si="32">$Q$2</f>
        <v>Weimar, Georg Peter</v>
      </c>
      <c r="R323" t="str">
        <f t="shared" ref="R323:R362" si="33">$R$2</f>
        <v>Choral-Melodieenbuch zum Gebrauch der vorzüglichsten protestantische Gesangbücher…</v>
      </c>
      <c r="S323" t="str">
        <f t="shared" ref="S323:S386" si="34">$S$2</f>
        <v>Erfurt</v>
      </c>
      <c r="T323">
        <f t="shared" ref="T323:T386" si="35">$T$2</f>
        <v>1803</v>
      </c>
    </row>
    <row r="324" spans="1:22" x14ac:dyDescent="0.25">
      <c r="A324" t="str">
        <f t="shared" si="30"/>
        <v>WE1803-258b</v>
      </c>
      <c r="D324" t="str">
        <f t="shared" si="31"/>
        <v>WE1803</v>
      </c>
      <c r="E324" s="9">
        <v>258</v>
      </c>
      <c r="F324" s="9" t="s">
        <v>358</v>
      </c>
      <c r="H324" t="str">
        <f>_xlfn.IFNA(VLOOKUP(G324,Tabelle10[[SID]:[Zahn]],3,FALSE),"")</f>
        <v/>
      </c>
      <c r="I324" s="9" t="s">
        <v>1710</v>
      </c>
      <c r="L324" s="9" t="s">
        <v>540</v>
      </c>
      <c r="Q324" t="str">
        <f t="shared" si="32"/>
        <v>Weimar, Georg Peter</v>
      </c>
      <c r="R324" t="str">
        <f t="shared" si="33"/>
        <v>Choral-Melodieenbuch zum Gebrauch der vorzüglichsten protestantische Gesangbücher…</v>
      </c>
      <c r="S324" t="str">
        <f t="shared" si="34"/>
        <v>Erfurt</v>
      </c>
      <c r="T324">
        <f t="shared" si="35"/>
        <v>1803</v>
      </c>
    </row>
    <row r="325" spans="1:22" x14ac:dyDescent="0.25">
      <c r="A325" t="str">
        <f t="shared" si="30"/>
        <v>WE1803-259</v>
      </c>
      <c r="D325" t="str">
        <f t="shared" si="31"/>
        <v>WE1803</v>
      </c>
      <c r="E325" s="9">
        <v>259</v>
      </c>
      <c r="H325" t="str">
        <f>_xlfn.IFNA(VLOOKUP(G325,Tabelle10[[SID]:[Zahn]],3,FALSE),"")</f>
        <v/>
      </c>
      <c r="I325" s="9" t="s">
        <v>1711</v>
      </c>
      <c r="L325" s="9" t="s">
        <v>540</v>
      </c>
      <c r="Q325" t="str">
        <f t="shared" si="32"/>
        <v>Weimar, Georg Peter</v>
      </c>
      <c r="R325" t="str">
        <f t="shared" si="33"/>
        <v>Choral-Melodieenbuch zum Gebrauch der vorzüglichsten protestantische Gesangbücher…</v>
      </c>
      <c r="S325" t="str">
        <f t="shared" si="34"/>
        <v>Erfurt</v>
      </c>
      <c r="T325">
        <f t="shared" si="35"/>
        <v>1803</v>
      </c>
    </row>
    <row r="326" spans="1:22" x14ac:dyDescent="0.25">
      <c r="A326" t="str">
        <f t="shared" si="30"/>
        <v>WE1803-260</v>
      </c>
      <c r="D326" t="str">
        <f t="shared" si="31"/>
        <v>WE1803</v>
      </c>
      <c r="E326" s="9">
        <v>260</v>
      </c>
      <c r="H326" t="str">
        <f>_xlfn.IFNA(VLOOKUP(G326,Tabelle10[[SID]:[Zahn]],3,FALSE),"")</f>
        <v/>
      </c>
      <c r="I326" s="9" t="s">
        <v>1712</v>
      </c>
      <c r="L326" s="9" t="s">
        <v>540</v>
      </c>
      <c r="Q326" t="str">
        <f t="shared" si="32"/>
        <v>Weimar, Georg Peter</v>
      </c>
      <c r="R326" t="str">
        <f t="shared" si="33"/>
        <v>Choral-Melodieenbuch zum Gebrauch der vorzüglichsten protestantische Gesangbücher…</v>
      </c>
      <c r="S326" t="str">
        <f t="shared" si="34"/>
        <v>Erfurt</v>
      </c>
      <c r="T326">
        <f t="shared" si="35"/>
        <v>1803</v>
      </c>
    </row>
    <row r="327" spans="1:22" x14ac:dyDescent="0.25">
      <c r="A327" t="str">
        <f t="shared" si="30"/>
        <v>WE1803-261</v>
      </c>
      <c r="D327" t="str">
        <f t="shared" si="31"/>
        <v>WE1803</v>
      </c>
      <c r="E327" s="9">
        <v>261</v>
      </c>
      <c r="H327" t="str">
        <f>_xlfn.IFNA(VLOOKUP(G327,Tabelle10[[SID]:[Zahn]],3,FALSE),"")</f>
        <v/>
      </c>
      <c r="I327" s="9" t="s">
        <v>1713</v>
      </c>
      <c r="L327" s="9" t="s">
        <v>540</v>
      </c>
      <c r="Q327" t="str">
        <f t="shared" si="32"/>
        <v>Weimar, Georg Peter</v>
      </c>
      <c r="R327" t="str">
        <f t="shared" si="33"/>
        <v>Choral-Melodieenbuch zum Gebrauch der vorzüglichsten protestantische Gesangbücher…</v>
      </c>
      <c r="S327" t="str">
        <f t="shared" si="34"/>
        <v>Erfurt</v>
      </c>
      <c r="T327">
        <f t="shared" si="35"/>
        <v>1803</v>
      </c>
    </row>
    <row r="328" spans="1:22" x14ac:dyDescent="0.25">
      <c r="A328" t="str">
        <f t="shared" si="30"/>
        <v>WE1803-262</v>
      </c>
      <c r="D328" t="str">
        <f t="shared" si="31"/>
        <v>WE1803</v>
      </c>
      <c r="E328" s="9">
        <v>262</v>
      </c>
      <c r="H328" t="str">
        <f>_xlfn.IFNA(VLOOKUP(G328,Tabelle10[[SID]:[Zahn]],3,FALSE),"")</f>
        <v/>
      </c>
      <c r="I328" s="9" t="s">
        <v>1714</v>
      </c>
      <c r="L328" s="9" t="s">
        <v>540</v>
      </c>
      <c r="Q328" t="str">
        <f t="shared" si="32"/>
        <v>Weimar, Georg Peter</v>
      </c>
      <c r="R328" t="str">
        <f t="shared" si="33"/>
        <v>Choral-Melodieenbuch zum Gebrauch der vorzüglichsten protestantische Gesangbücher…</v>
      </c>
      <c r="S328" t="str">
        <f t="shared" si="34"/>
        <v>Erfurt</v>
      </c>
      <c r="T328">
        <f t="shared" si="35"/>
        <v>1803</v>
      </c>
      <c r="V328" s="9" t="s">
        <v>1715</v>
      </c>
    </row>
    <row r="329" spans="1:22" x14ac:dyDescent="0.25">
      <c r="A329" t="str">
        <f t="shared" si="30"/>
        <v>WE1803-263a</v>
      </c>
      <c r="D329" t="str">
        <f t="shared" si="31"/>
        <v>WE1803</v>
      </c>
      <c r="E329" s="9">
        <v>263</v>
      </c>
      <c r="F329" s="9" t="s">
        <v>3</v>
      </c>
      <c r="H329" t="str">
        <f>_xlfn.IFNA(VLOOKUP(G329,Tabelle10[[SID]:[Zahn]],3,FALSE),"")</f>
        <v/>
      </c>
      <c r="I329" s="9" t="s">
        <v>1716</v>
      </c>
      <c r="L329" s="9" t="s">
        <v>540</v>
      </c>
      <c r="Q329" t="str">
        <f t="shared" si="32"/>
        <v>Weimar, Georg Peter</v>
      </c>
      <c r="R329" t="str">
        <f t="shared" si="33"/>
        <v>Choral-Melodieenbuch zum Gebrauch der vorzüglichsten protestantische Gesangbücher…</v>
      </c>
      <c r="S329" t="str">
        <f t="shared" si="34"/>
        <v>Erfurt</v>
      </c>
      <c r="T329">
        <f t="shared" si="35"/>
        <v>1803</v>
      </c>
    </row>
    <row r="330" spans="1:22" x14ac:dyDescent="0.25">
      <c r="A330" t="str">
        <f t="shared" si="30"/>
        <v>WE1803-263b</v>
      </c>
      <c r="D330" t="str">
        <f t="shared" si="31"/>
        <v>WE1803</v>
      </c>
      <c r="E330" s="9">
        <v>263</v>
      </c>
      <c r="F330" s="9" t="s">
        <v>358</v>
      </c>
      <c r="H330" t="str">
        <f>_xlfn.IFNA(VLOOKUP(G330,Tabelle10[[SID]:[Zahn]],3,FALSE),"")</f>
        <v/>
      </c>
      <c r="I330" s="9" t="s">
        <v>1717</v>
      </c>
      <c r="L330" s="9" t="s">
        <v>540</v>
      </c>
      <c r="Q330" t="str">
        <f t="shared" si="32"/>
        <v>Weimar, Georg Peter</v>
      </c>
      <c r="R330" t="str">
        <f t="shared" si="33"/>
        <v>Choral-Melodieenbuch zum Gebrauch der vorzüglichsten protestantische Gesangbücher…</v>
      </c>
      <c r="S330" t="str">
        <f t="shared" si="34"/>
        <v>Erfurt</v>
      </c>
      <c r="T330">
        <f t="shared" si="35"/>
        <v>1803</v>
      </c>
    </row>
    <row r="331" spans="1:22" x14ac:dyDescent="0.25">
      <c r="A331" t="str">
        <f t="shared" si="30"/>
        <v>WE1803-263c</v>
      </c>
      <c r="D331" t="str">
        <f t="shared" si="31"/>
        <v>WE1803</v>
      </c>
      <c r="E331" s="9">
        <v>263</v>
      </c>
      <c r="F331" s="9" t="s">
        <v>457</v>
      </c>
      <c r="H331" t="str">
        <f>_xlfn.IFNA(VLOOKUP(G331,Tabelle10[[SID]:[Zahn]],3,FALSE),"")</f>
        <v/>
      </c>
      <c r="I331" s="9" t="s">
        <v>1718</v>
      </c>
      <c r="L331" s="9" t="s">
        <v>540</v>
      </c>
      <c r="Q331" t="str">
        <f t="shared" si="32"/>
        <v>Weimar, Georg Peter</v>
      </c>
      <c r="R331" t="str">
        <f t="shared" si="33"/>
        <v>Choral-Melodieenbuch zum Gebrauch der vorzüglichsten protestantische Gesangbücher…</v>
      </c>
      <c r="S331" t="str">
        <f t="shared" si="34"/>
        <v>Erfurt</v>
      </c>
      <c r="T331">
        <f t="shared" si="35"/>
        <v>1803</v>
      </c>
    </row>
    <row r="332" spans="1:22" x14ac:dyDescent="0.25">
      <c r="A332" t="str">
        <f t="shared" si="30"/>
        <v>WE1803-264</v>
      </c>
      <c r="D332" t="str">
        <f t="shared" si="31"/>
        <v>WE1803</v>
      </c>
      <c r="E332" s="9">
        <v>264</v>
      </c>
      <c r="H332" t="str">
        <f>_xlfn.IFNA(VLOOKUP(G332,Tabelle10[[SID]:[Zahn]],3,FALSE),"")</f>
        <v/>
      </c>
      <c r="I332" s="9" t="s">
        <v>517</v>
      </c>
      <c r="L332" s="9" t="s">
        <v>540</v>
      </c>
      <c r="Q332" t="str">
        <f t="shared" si="32"/>
        <v>Weimar, Georg Peter</v>
      </c>
      <c r="R332" t="str">
        <f t="shared" si="33"/>
        <v>Choral-Melodieenbuch zum Gebrauch der vorzüglichsten protestantische Gesangbücher…</v>
      </c>
      <c r="S332" t="str">
        <f t="shared" si="34"/>
        <v>Erfurt</v>
      </c>
      <c r="T332">
        <f t="shared" si="35"/>
        <v>1803</v>
      </c>
    </row>
    <row r="333" spans="1:22" x14ac:dyDescent="0.25">
      <c r="A333" t="str">
        <f t="shared" si="30"/>
        <v>WE1803-265a</v>
      </c>
      <c r="D333" t="str">
        <f t="shared" si="31"/>
        <v>WE1803</v>
      </c>
      <c r="E333" s="9">
        <v>265</v>
      </c>
      <c r="F333" s="9" t="s">
        <v>3</v>
      </c>
      <c r="H333" t="str">
        <f>_xlfn.IFNA(VLOOKUP(G333,Tabelle10[[SID]:[Zahn]],3,FALSE),"")</f>
        <v/>
      </c>
      <c r="I333" s="9" t="s">
        <v>1719</v>
      </c>
      <c r="L333" s="9" t="s">
        <v>540</v>
      </c>
      <c r="Q333" t="str">
        <f t="shared" si="32"/>
        <v>Weimar, Georg Peter</v>
      </c>
      <c r="R333" t="str">
        <f t="shared" si="33"/>
        <v>Choral-Melodieenbuch zum Gebrauch der vorzüglichsten protestantische Gesangbücher…</v>
      </c>
      <c r="S333" t="str">
        <f t="shared" si="34"/>
        <v>Erfurt</v>
      </c>
      <c r="T333">
        <f t="shared" si="35"/>
        <v>1803</v>
      </c>
    </row>
    <row r="334" spans="1:22" x14ac:dyDescent="0.25">
      <c r="A334" t="str">
        <f t="shared" si="30"/>
        <v>WE1803-265b</v>
      </c>
      <c r="D334" t="str">
        <f t="shared" si="31"/>
        <v>WE1803</v>
      </c>
      <c r="E334" s="9">
        <v>265</v>
      </c>
      <c r="F334" s="9" t="s">
        <v>358</v>
      </c>
      <c r="H334" t="str">
        <f>_xlfn.IFNA(VLOOKUP(G334,Tabelle10[[SID]:[Zahn]],3,FALSE),"")</f>
        <v/>
      </c>
      <c r="I334" s="9" t="s">
        <v>1720</v>
      </c>
      <c r="L334" s="9" t="s">
        <v>540</v>
      </c>
      <c r="Q334" t="str">
        <f t="shared" si="32"/>
        <v>Weimar, Georg Peter</v>
      </c>
      <c r="R334" t="str">
        <f t="shared" si="33"/>
        <v>Choral-Melodieenbuch zum Gebrauch der vorzüglichsten protestantische Gesangbücher…</v>
      </c>
      <c r="S334" t="str">
        <f t="shared" si="34"/>
        <v>Erfurt</v>
      </c>
      <c r="T334">
        <f t="shared" si="35"/>
        <v>1803</v>
      </c>
      <c r="V334" s="9" t="s">
        <v>1721</v>
      </c>
    </row>
    <row r="335" spans="1:22" x14ac:dyDescent="0.25">
      <c r="A335" t="str">
        <f t="shared" si="30"/>
        <v>WE1803-266</v>
      </c>
      <c r="D335" t="str">
        <f t="shared" si="31"/>
        <v>WE1803</v>
      </c>
      <c r="E335" s="9">
        <v>266</v>
      </c>
      <c r="H335" t="str">
        <f>_xlfn.IFNA(VLOOKUP(G335,Tabelle10[[SID]:[Zahn]],3,FALSE),"")</f>
        <v/>
      </c>
      <c r="I335" s="9" t="s">
        <v>520</v>
      </c>
      <c r="L335" s="9" t="s">
        <v>540</v>
      </c>
      <c r="Q335" t="str">
        <f t="shared" si="32"/>
        <v>Weimar, Georg Peter</v>
      </c>
      <c r="R335" t="str">
        <f t="shared" si="33"/>
        <v>Choral-Melodieenbuch zum Gebrauch der vorzüglichsten protestantische Gesangbücher…</v>
      </c>
      <c r="S335" t="str">
        <f t="shared" si="34"/>
        <v>Erfurt</v>
      </c>
      <c r="T335">
        <f t="shared" si="35"/>
        <v>1803</v>
      </c>
      <c r="V335" s="9" t="s">
        <v>1722</v>
      </c>
    </row>
    <row r="336" spans="1:22" x14ac:dyDescent="0.25">
      <c r="A336" t="str">
        <f t="shared" si="30"/>
        <v>WE1803-267a</v>
      </c>
      <c r="D336" t="str">
        <f t="shared" si="31"/>
        <v>WE1803</v>
      </c>
      <c r="E336" s="9">
        <v>267</v>
      </c>
      <c r="F336" s="9" t="s">
        <v>3</v>
      </c>
      <c r="H336" t="str">
        <f>_xlfn.IFNA(VLOOKUP(G336,Tabelle10[[SID]:[Zahn]],3,FALSE),"")</f>
        <v/>
      </c>
      <c r="I336" s="9" t="s">
        <v>521</v>
      </c>
      <c r="L336" s="9" t="s">
        <v>540</v>
      </c>
      <c r="Q336" t="str">
        <f t="shared" si="32"/>
        <v>Weimar, Georg Peter</v>
      </c>
      <c r="R336" t="str">
        <f t="shared" si="33"/>
        <v>Choral-Melodieenbuch zum Gebrauch der vorzüglichsten protestantische Gesangbücher…</v>
      </c>
      <c r="S336" t="str">
        <f t="shared" si="34"/>
        <v>Erfurt</v>
      </c>
      <c r="T336">
        <f t="shared" si="35"/>
        <v>1803</v>
      </c>
    </row>
    <row r="337" spans="1:22" x14ac:dyDescent="0.25">
      <c r="A337" t="str">
        <f t="shared" si="30"/>
        <v>WE1803-267b</v>
      </c>
      <c r="D337" t="str">
        <f t="shared" si="31"/>
        <v>WE1803</v>
      </c>
      <c r="E337" s="9">
        <v>267</v>
      </c>
      <c r="F337" s="9" t="s">
        <v>358</v>
      </c>
      <c r="H337" t="str">
        <f>_xlfn.IFNA(VLOOKUP(G337,Tabelle10[[SID]:[Zahn]],3,FALSE),"")</f>
        <v/>
      </c>
      <c r="I337" s="9" t="s">
        <v>1723</v>
      </c>
      <c r="L337" s="9" t="s">
        <v>540</v>
      </c>
      <c r="Q337" t="str">
        <f t="shared" si="32"/>
        <v>Weimar, Georg Peter</v>
      </c>
      <c r="R337" t="str">
        <f t="shared" si="33"/>
        <v>Choral-Melodieenbuch zum Gebrauch der vorzüglichsten protestantische Gesangbücher…</v>
      </c>
      <c r="S337" t="str">
        <f t="shared" si="34"/>
        <v>Erfurt</v>
      </c>
      <c r="T337">
        <f t="shared" si="35"/>
        <v>1803</v>
      </c>
    </row>
    <row r="338" spans="1:22" x14ac:dyDescent="0.25">
      <c r="A338" t="str">
        <f t="shared" si="30"/>
        <v>WE1803-268</v>
      </c>
      <c r="D338" t="str">
        <f t="shared" si="31"/>
        <v>WE1803</v>
      </c>
      <c r="E338" s="9">
        <v>268</v>
      </c>
      <c r="H338" t="str">
        <f>_xlfn.IFNA(VLOOKUP(G338,Tabelle10[[SID]:[Zahn]],3,FALSE),"")</f>
        <v/>
      </c>
      <c r="I338" s="9" t="s">
        <v>752</v>
      </c>
      <c r="L338" s="9" t="s">
        <v>540</v>
      </c>
      <c r="Q338" t="str">
        <f t="shared" si="32"/>
        <v>Weimar, Georg Peter</v>
      </c>
      <c r="R338" t="str">
        <f t="shared" si="33"/>
        <v>Choral-Melodieenbuch zum Gebrauch der vorzüglichsten protestantische Gesangbücher…</v>
      </c>
      <c r="S338" t="str">
        <f t="shared" si="34"/>
        <v>Erfurt</v>
      </c>
      <c r="T338">
        <f t="shared" si="35"/>
        <v>1803</v>
      </c>
    </row>
    <row r="339" spans="1:22" x14ac:dyDescent="0.25">
      <c r="A339" t="str">
        <f t="shared" si="30"/>
        <v>WE1803-269</v>
      </c>
      <c r="D339" t="str">
        <f t="shared" si="31"/>
        <v>WE1803</v>
      </c>
      <c r="E339" s="9">
        <v>269</v>
      </c>
      <c r="H339" t="str">
        <f>_xlfn.IFNA(VLOOKUP(G339,Tabelle10[[SID]:[Zahn]],3,FALSE),"")</f>
        <v/>
      </c>
      <c r="I339" s="9" t="s">
        <v>1724</v>
      </c>
      <c r="L339" s="9" t="s">
        <v>540</v>
      </c>
      <c r="Q339" t="str">
        <f t="shared" si="32"/>
        <v>Weimar, Georg Peter</v>
      </c>
      <c r="R339" t="str">
        <f t="shared" si="33"/>
        <v>Choral-Melodieenbuch zum Gebrauch der vorzüglichsten protestantische Gesangbücher…</v>
      </c>
      <c r="S339" t="str">
        <f t="shared" si="34"/>
        <v>Erfurt</v>
      </c>
      <c r="T339">
        <f t="shared" si="35"/>
        <v>1803</v>
      </c>
    </row>
    <row r="340" spans="1:22" x14ac:dyDescent="0.25">
      <c r="A340" t="str">
        <f t="shared" si="30"/>
        <v>WE1803-270</v>
      </c>
      <c r="D340" t="str">
        <f t="shared" si="31"/>
        <v>WE1803</v>
      </c>
      <c r="E340" s="9">
        <v>270</v>
      </c>
      <c r="H340" t="str">
        <f>_xlfn.IFNA(VLOOKUP(G340,Tabelle10[[SID]:[Zahn]],3,FALSE),"")</f>
        <v/>
      </c>
      <c r="I340" s="9" t="s">
        <v>1725</v>
      </c>
      <c r="L340" s="9" t="s">
        <v>540</v>
      </c>
      <c r="Q340" t="str">
        <f t="shared" si="32"/>
        <v>Weimar, Georg Peter</v>
      </c>
      <c r="R340" t="str">
        <f t="shared" si="33"/>
        <v>Choral-Melodieenbuch zum Gebrauch der vorzüglichsten protestantische Gesangbücher…</v>
      </c>
      <c r="S340" t="str">
        <f t="shared" si="34"/>
        <v>Erfurt</v>
      </c>
      <c r="T340">
        <f t="shared" si="35"/>
        <v>1803</v>
      </c>
      <c r="V340" s="9" t="s">
        <v>1726</v>
      </c>
    </row>
    <row r="341" spans="1:22" x14ac:dyDescent="0.25">
      <c r="A341" t="str">
        <f t="shared" si="30"/>
        <v>WE1803-271a</v>
      </c>
      <c r="D341" t="str">
        <f t="shared" si="31"/>
        <v>WE1803</v>
      </c>
      <c r="E341" s="9">
        <v>271</v>
      </c>
      <c r="F341" s="9" t="s">
        <v>3</v>
      </c>
      <c r="H341" t="str">
        <f>_xlfn.IFNA(VLOOKUP(G341,Tabelle10[[SID]:[Zahn]],3,FALSE),"")</f>
        <v/>
      </c>
      <c r="I341" s="9" t="s">
        <v>526</v>
      </c>
      <c r="L341" s="9" t="s">
        <v>540</v>
      </c>
      <c r="Q341" t="str">
        <f t="shared" si="32"/>
        <v>Weimar, Georg Peter</v>
      </c>
      <c r="R341" t="str">
        <f t="shared" si="33"/>
        <v>Choral-Melodieenbuch zum Gebrauch der vorzüglichsten protestantische Gesangbücher…</v>
      </c>
      <c r="S341" t="str">
        <f t="shared" si="34"/>
        <v>Erfurt</v>
      </c>
      <c r="T341">
        <f t="shared" si="35"/>
        <v>1803</v>
      </c>
    </row>
    <row r="342" spans="1:22" x14ac:dyDescent="0.25">
      <c r="A342" t="str">
        <f t="shared" si="30"/>
        <v>WE1803-271b</v>
      </c>
      <c r="D342" t="str">
        <f t="shared" si="31"/>
        <v>WE1803</v>
      </c>
      <c r="E342" s="9">
        <v>271</v>
      </c>
      <c r="F342" s="9" t="s">
        <v>358</v>
      </c>
      <c r="H342" t="str">
        <f>_xlfn.IFNA(VLOOKUP(G342,Tabelle10[[SID]:[Zahn]],3,FALSE),"")</f>
        <v/>
      </c>
      <c r="I342" s="9" t="s">
        <v>1727</v>
      </c>
      <c r="L342" s="9" t="s">
        <v>540</v>
      </c>
      <c r="Q342" t="str">
        <f t="shared" si="32"/>
        <v>Weimar, Georg Peter</v>
      </c>
      <c r="R342" t="str">
        <f t="shared" si="33"/>
        <v>Choral-Melodieenbuch zum Gebrauch der vorzüglichsten protestantische Gesangbücher…</v>
      </c>
      <c r="S342" t="str">
        <f t="shared" si="34"/>
        <v>Erfurt</v>
      </c>
      <c r="T342">
        <f t="shared" si="35"/>
        <v>1803</v>
      </c>
    </row>
    <row r="343" spans="1:22" x14ac:dyDescent="0.25">
      <c r="A343" t="str">
        <f t="shared" si="30"/>
        <v>WE1803-271c</v>
      </c>
      <c r="D343" t="str">
        <f t="shared" si="31"/>
        <v>WE1803</v>
      </c>
      <c r="E343" s="9">
        <v>271</v>
      </c>
      <c r="F343" s="9" t="s">
        <v>457</v>
      </c>
      <c r="H343" t="str">
        <f>_xlfn.IFNA(VLOOKUP(G343,Tabelle10[[SID]:[Zahn]],3,FALSE),"")</f>
        <v/>
      </c>
      <c r="I343" s="9" t="s">
        <v>1728</v>
      </c>
      <c r="L343" s="9" t="s">
        <v>540</v>
      </c>
      <c r="Q343" t="str">
        <f t="shared" si="32"/>
        <v>Weimar, Georg Peter</v>
      </c>
      <c r="R343" t="str">
        <f t="shared" si="33"/>
        <v>Choral-Melodieenbuch zum Gebrauch der vorzüglichsten protestantische Gesangbücher…</v>
      </c>
      <c r="S343" t="str">
        <f t="shared" si="34"/>
        <v>Erfurt</v>
      </c>
      <c r="T343">
        <f t="shared" si="35"/>
        <v>1803</v>
      </c>
      <c r="V343" s="9" t="s">
        <v>1729</v>
      </c>
    </row>
    <row r="344" spans="1:22" x14ac:dyDescent="0.25">
      <c r="A344" t="str">
        <f t="shared" si="30"/>
        <v>WE1803-271d</v>
      </c>
      <c r="D344" t="str">
        <f t="shared" si="31"/>
        <v>WE1803</v>
      </c>
      <c r="E344" s="9">
        <v>271</v>
      </c>
      <c r="F344" s="9" t="s">
        <v>1468</v>
      </c>
      <c r="H344" t="str">
        <f>_xlfn.IFNA(VLOOKUP(G344,Tabelle10[[SID]:[Zahn]],3,FALSE),"")</f>
        <v/>
      </c>
      <c r="I344" s="9" t="s">
        <v>1730</v>
      </c>
      <c r="L344" s="9" t="s">
        <v>540</v>
      </c>
      <c r="Q344" t="str">
        <f t="shared" si="32"/>
        <v>Weimar, Georg Peter</v>
      </c>
      <c r="R344" t="str">
        <f t="shared" si="33"/>
        <v>Choral-Melodieenbuch zum Gebrauch der vorzüglichsten protestantische Gesangbücher…</v>
      </c>
      <c r="S344" t="str">
        <f t="shared" si="34"/>
        <v>Erfurt</v>
      </c>
      <c r="T344">
        <f t="shared" si="35"/>
        <v>1803</v>
      </c>
    </row>
    <row r="345" spans="1:22" x14ac:dyDescent="0.25">
      <c r="A345" t="str">
        <f t="shared" si="30"/>
        <v>WE1803-272</v>
      </c>
      <c r="D345" t="str">
        <f t="shared" si="31"/>
        <v>WE1803</v>
      </c>
      <c r="E345" s="9">
        <v>272</v>
      </c>
      <c r="H345" t="str">
        <f>_xlfn.IFNA(VLOOKUP(G345,Tabelle10[[SID]:[Zahn]],3,FALSE),"")</f>
        <v/>
      </c>
      <c r="I345" s="9" t="s">
        <v>1731</v>
      </c>
      <c r="L345" s="9" t="s">
        <v>540</v>
      </c>
      <c r="Q345" t="str">
        <f t="shared" si="32"/>
        <v>Weimar, Georg Peter</v>
      </c>
      <c r="R345" t="str">
        <f t="shared" si="33"/>
        <v>Choral-Melodieenbuch zum Gebrauch der vorzüglichsten protestantische Gesangbücher…</v>
      </c>
      <c r="S345" t="str">
        <f t="shared" si="34"/>
        <v>Erfurt</v>
      </c>
      <c r="T345">
        <f t="shared" si="35"/>
        <v>1803</v>
      </c>
    </row>
    <row r="346" spans="1:22" x14ac:dyDescent="0.25">
      <c r="A346" t="str">
        <f t="shared" si="30"/>
        <v>WE1803-273a</v>
      </c>
      <c r="D346" t="str">
        <f t="shared" si="31"/>
        <v>WE1803</v>
      </c>
      <c r="E346" s="9">
        <v>273</v>
      </c>
      <c r="F346" s="9" t="s">
        <v>3</v>
      </c>
      <c r="H346" t="str">
        <f>_xlfn.IFNA(VLOOKUP(G346,Tabelle10[[SID]:[Zahn]],3,FALSE),"")</f>
        <v/>
      </c>
      <c r="I346" s="9" t="s">
        <v>1732</v>
      </c>
      <c r="L346" s="9" t="s">
        <v>540</v>
      </c>
      <c r="Q346" t="str">
        <f t="shared" si="32"/>
        <v>Weimar, Georg Peter</v>
      </c>
      <c r="R346" t="str">
        <f t="shared" si="33"/>
        <v>Choral-Melodieenbuch zum Gebrauch der vorzüglichsten protestantische Gesangbücher…</v>
      </c>
      <c r="S346" t="str">
        <f t="shared" si="34"/>
        <v>Erfurt</v>
      </c>
      <c r="T346">
        <f t="shared" si="35"/>
        <v>1803</v>
      </c>
    </row>
    <row r="347" spans="1:22" x14ac:dyDescent="0.25">
      <c r="A347" t="str">
        <f t="shared" si="30"/>
        <v>WE1803-273b</v>
      </c>
      <c r="D347" t="str">
        <f t="shared" si="31"/>
        <v>WE1803</v>
      </c>
      <c r="E347" s="9">
        <v>273</v>
      </c>
      <c r="F347" s="9" t="s">
        <v>358</v>
      </c>
      <c r="H347" t="str">
        <f>_xlfn.IFNA(VLOOKUP(G347,Tabelle10[[SID]:[Zahn]],3,FALSE),"")</f>
        <v/>
      </c>
      <c r="I347" s="9" t="s">
        <v>1733</v>
      </c>
      <c r="L347" s="9" t="s">
        <v>540</v>
      </c>
      <c r="Q347" t="str">
        <f t="shared" si="32"/>
        <v>Weimar, Georg Peter</v>
      </c>
      <c r="R347" t="str">
        <f t="shared" si="33"/>
        <v>Choral-Melodieenbuch zum Gebrauch der vorzüglichsten protestantische Gesangbücher…</v>
      </c>
      <c r="S347" t="str">
        <f t="shared" si="34"/>
        <v>Erfurt</v>
      </c>
      <c r="T347">
        <f t="shared" si="35"/>
        <v>1803</v>
      </c>
    </row>
    <row r="348" spans="1:22" x14ac:dyDescent="0.25">
      <c r="A348" t="str">
        <f t="shared" si="30"/>
        <v>WE1803-274</v>
      </c>
      <c r="D348" t="str">
        <f t="shared" si="31"/>
        <v>WE1803</v>
      </c>
      <c r="E348" s="9">
        <v>274</v>
      </c>
      <c r="H348" t="str">
        <f>_xlfn.IFNA(VLOOKUP(G348,Tabelle10[[SID]:[Zahn]],3,FALSE),"")</f>
        <v/>
      </c>
      <c r="I348" s="9" t="s">
        <v>1734</v>
      </c>
      <c r="L348" s="9" t="s">
        <v>540</v>
      </c>
      <c r="Q348" t="str">
        <f t="shared" si="32"/>
        <v>Weimar, Georg Peter</v>
      </c>
      <c r="R348" t="str">
        <f t="shared" si="33"/>
        <v>Choral-Melodieenbuch zum Gebrauch der vorzüglichsten protestantische Gesangbücher…</v>
      </c>
      <c r="S348" t="str">
        <f t="shared" si="34"/>
        <v>Erfurt</v>
      </c>
      <c r="T348">
        <f t="shared" si="35"/>
        <v>1803</v>
      </c>
    </row>
    <row r="349" spans="1:22" x14ac:dyDescent="0.25">
      <c r="A349" t="str">
        <f t="shared" si="30"/>
        <v>WE1803-275a</v>
      </c>
      <c r="D349" t="str">
        <f t="shared" si="31"/>
        <v>WE1803</v>
      </c>
      <c r="E349" s="9">
        <v>275</v>
      </c>
      <c r="F349" s="9" t="s">
        <v>3</v>
      </c>
      <c r="H349" t="str">
        <f>_xlfn.IFNA(VLOOKUP(G349,Tabelle10[[SID]:[Zahn]],3,FALSE),"")</f>
        <v/>
      </c>
      <c r="I349" s="9" t="s">
        <v>1735</v>
      </c>
      <c r="L349" s="9" t="s">
        <v>540</v>
      </c>
      <c r="Q349" t="str">
        <f t="shared" si="32"/>
        <v>Weimar, Georg Peter</v>
      </c>
      <c r="R349" t="str">
        <f t="shared" si="33"/>
        <v>Choral-Melodieenbuch zum Gebrauch der vorzüglichsten protestantische Gesangbücher…</v>
      </c>
      <c r="S349" t="str">
        <f t="shared" si="34"/>
        <v>Erfurt</v>
      </c>
      <c r="T349">
        <f t="shared" si="35"/>
        <v>1803</v>
      </c>
    </row>
    <row r="350" spans="1:22" x14ac:dyDescent="0.25">
      <c r="A350" t="str">
        <f t="shared" si="30"/>
        <v>WE1803-275b</v>
      </c>
      <c r="D350" t="str">
        <f t="shared" si="31"/>
        <v>WE1803</v>
      </c>
      <c r="E350" s="9">
        <v>275</v>
      </c>
      <c r="F350" s="9" t="s">
        <v>358</v>
      </c>
      <c r="H350" t="str">
        <f>_xlfn.IFNA(VLOOKUP(G350,Tabelle10[[SID]:[Zahn]],3,FALSE),"")</f>
        <v/>
      </c>
      <c r="I350" s="9" t="s">
        <v>1736</v>
      </c>
      <c r="L350" s="9" t="s">
        <v>540</v>
      </c>
      <c r="Q350" t="str">
        <f t="shared" si="32"/>
        <v>Weimar, Georg Peter</v>
      </c>
      <c r="R350" t="str">
        <f t="shared" si="33"/>
        <v>Choral-Melodieenbuch zum Gebrauch der vorzüglichsten protestantische Gesangbücher…</v>
      </c>
      <c r="S350" t="str">
        <f t="shared" si="34"/>
        <v>Erfurt</v>
      </c>
      <c r="T350">
        <f t="shared" si="35"/>
        <v>1803</v>
      </c>
    </row>
    <row r="351" spans="1:22" x14ac:dyDescent="0.25">
      <c r="A351" t="str">
        <f t="shared" si="30"/>
        <v>WE1803-276</v>
      </c>
      <c r="D351" t="str">
        <f t="shared" si="31"/>
        <v>WE1803</v>
      </c>
      <c r="E351" s="9">
        <v>276</v>
      </c>
      <c r="H351" t="str">
        <f>_xlfn.IFNA(VLOOKUP(G351,Tabelle10[[SID]:[Zahn]],3,FALSE),"")</f>
        <v/>
      </c>
      <c r="I351" s="9" t="s">
        <v>1737</v>
      </c>
      <c r="L351" s="9" t="s">
        <v>540</v>
      </c>
      <c r="Q351" t="str">
        <f t="shared" si="32"/>
        <v>Weimar, Georg Peter</v>
      </c>
      <c r="R351" t="str">
        <f t="shared" si="33"/>
        <v>Choral-Melodieenbuch zum Gebrauch der vorzüglichsten protestantische Gesangbücher…</v>
      </c>
      <c r="S351" t="str">
        <f t="shared" si="34"/>
        <v>Erfurt</v>
      </c>
      <c r="T351">
        <f t="shared" si="35"/>
        <v>1803</v>
      </c>
      <c r="V351" s="9" t="s">
        <v>1738</v>
      </c>
    </row>
    <row r="352" spans="1:22" x14ac:dyDescent="0.25">
      <c r="A352" t="str">
        <f t="shared" si="30"/>
        <v>WE1803-277a</v>
      </c>
      <c r="D352" t="str">
        <f t="shared" si="31"/>
        <v>WE1803</v>
      </c>
      <c r="E352" s="9">
        <v>277</v>
      </c>
      <c r="F352" s="9" t="s">
        <v>3</v>
      </c>
      <c r="H352" t="str">
        <f>_xlfn.IFNA(VLOOKUP(G352,Tabelle10[[SID]:[Zahn]],3,FALSE),"")</f>
        <v/>
      </c>
      <c r="I352" s="9" t="s">
        <v>1739</v>
      </c>
      <c r="L352" s="9" t="s">
        <v>540</v>
      </c>
      <c r="Q352" t="str">
        <f t="shared" si="32"/>
        <v>Weimar, Georg Peter</v>
      </c>
      <c r="R352" t="str">
        <f t="shared" si="33"/>
        <v>Choral-Melodieenbuch zum Gebrauch der vorzüglichsten protestantische Gesangbücher…</v>
      </c>
      <c r="S352" t="str">
        <f t="shared" si="34"/>
        <v>Erfurt</v>
      </c>
      <c r="T352">
        <f t="shared" si="35"/>
        <v>1803</v>
      </c>
    </row>
    <row r="353" spans="1:23" x14ac:dyDescent="0.25">
      <c r="A353" t="str">
        <f t="shared" si="30"/>
        <v>WE1803-277b</v>
      </c>
      <c r="D353" t="str">
        <f t="shared" si="31"/>
        <v>WE1803</v>
      </c>
      <c r="E353" s="9">
        <v>277</v>
      </c>
      <c r="F353" s="9" t="s">
        <v>358</v>
      </c>
      <c r="H353" t="str">
        <f>_xlfn.IFNA(VLOOKUP(G353,Tabelle10[[SID]:[Zahn]],3,FALSE),"")</f>
        <v/>
      </c>
      <c r="I353" s="9" t="s">
        <v>1740</v>
      </c>
      <c r="L353" s="9" t="s">
        <v>540</v>
      </c>
      <c r="Q353" t="str">
        <f t="shared" si="32"/>
        <v>Weimar, Georg Peter</v>
      </c>
      <c r="R353" t="str">
        <f t="shared" si="33"/>
        <v>Choral-Melodieenbuch zum Gebrauch der vorzüglichsten protestantische Gesangbücher…</v>
      </c>
      <c r="S353" t="str">
        <f t="shared" si="34"/>
        <v>Erfurt</v>
      </c>
      <c r="T353">
        <f t="shared" si="35"/>
        <v>1803</v>
      </c>
      <c r="V353" s="9" t="s">
        <v>1741</v>
      </c>
    </row>
    <row r="354" spans="1:23" x14ac:dyDescent="0.25">
      <c r="A354" t="str">
        <f t="shared" si="30"/>
        <v>WE1803-278</v>
      </c>
      <c r="D354" t="str">
        <f t="shared" si="31"/>
        <v>WE1803</v>
      </c>
      <c r="E354" s="9">
        <v>278</v>
      </c>
      <c r="H354" t="str">
        <f>_xlfn.IFNA(VLOOKUP(G354,Tabelle10[[SID]:[Zahn]],3,FALSE),"")</f>
        <v/>
      </c>
      <c r="I354" s="9" t="s">
        <v>1742</v>
      </c>
      <c r="L354" s="9" t="s">
        <v>540</v>
      </c>
      <c r="Q354" t="str">
        <f t="shared" si="32"/>
        <v>Weimar, Georg Peter</v>
      </c>
      <c r="R354" t="str">
        <f t="shared" si="33"/>
        <v>Choral-Melodieenbuch zum Gebrauch der vorzüglichsten protestantische Gesangbücher…</v>
      </c>
      <c r="S354" t="str">
        <f t="shared" si="34"/>
        <v>Erfurt</v>
      </c>
      <c r="T354">
        <f t="shared" si="35"/>
        <v>1803</v>
      </c>
    </row>
    <row r="355" spans="1:23" x14ac:dyDescent="0.25">
      <c r="A355" t="str">
        <f t="shared" si="30"/>
        <v>WE1803-279</v>
      </c>
      <c r="D355" t="str">
        <f t="shared" si="31"/>
        <v>WE1803</v>
      </c>
      <c r="E355" s="9">
        <v>279</v>
      </c>
      <c r="H355" t="str">
        <f>_xlfn.IFNA(VLOOKUP(G355,Tabelle10[[SID]:[Zahn]],3,FALSE),"")</f>
        <v/>
      </c>
      <c r="I355" s="9" t="s">
        <v>1743</v>
      </c>
      <c r="L355" s="9" t="s">
        <v>540</v>
      </c>
      <c r="Q355" t="str">
        <f t="shared" si="32"/>
        <v>Weimar, Georg Peter</v>
      </c>
      <c r="R355" t="str">
        <f t="shared" si="33"/>
        <v>Choral-Melodieenbuch zum Gebrauch der vorzüglichsten protestantische Gesangbücher…</v>
      </c>
      <c r="S355" t="str">
        <f t="shared" si="34"/>
        <v>Erfurt</v>
      </c>
      <c r="T355">
        <f t="shared" si="35"/>
        <v>1803</v>
      </c>
    </row>
    <row r="356" spans="1:23" x14ac:dyDescent="0.25">
      <c r="A356" t="str">
        <f t="shared" si="30"/>
        <v>WE1803-280</v>
      </c>
      <c r="D356" t="str">
        <f t="shared" si="31"/>
        <v>WE1803</v>
      </c>
      <c r="E356" s="9">
        <v>280</v>
      </c>
      <c r="H356" t="str">
        <f>_xlfn.IFNA(VLOOKUP(G356,Tabelle10[[SID]:[Zahn]],3,FALSE),"")</f>
        <v/>
      </c>
      <c r="I356" s="9" t="s">
        <v>301</v>
      </c>
      <c r="L356" s="9" t="s">
        <v>540</v>
      </c>
      <c r="Q356" t="str">
        <f t="shared" si="32"/>
        <v>Weimar, Georg Peter</v>
      </c>
      <c r="R356" t="str">
        <f t="shared" si="33"/>
        <v>Choral-Melodieenbuch zum Gebrauch der vorzüglichsten protestantische Gesangbücher…</v>
      </c>
      <c r="S356" t="str">
        <f t="shared" si="34"/>
        <v>Erfurt</v>
      </c>
      <c r="T356">
        <f t="shared" si="35"/>
        <v>1803</v>
      </c>
    </row>
    <row r="357" spans="1:23" x14ac:dyDescent="0.25">
      <c r="A357" t="str">
        <f t="shared" si="30"/>
        <v>WE1803-281</v>
      </c>
      <c r="D357" t="str">
        <f t="shared" si="31"/>
        <v>WE1803</v>
      </c>
      <c r="E357" s="9">
        <v>281</v>
      </c>
      <c r="H357" t="str">
        <f>_xlfn.IFNA(VLOOKUP(G357,Tabelle10[[SID]:[Zahn]],3,FALSE),"")</f>
        <v/>
      </c>
      <c r="I357" s="9" t="s">
        <v>1744</v>
      </c>
      <c r="L357" s="9" t="s">
        <v>540</v>
      </c>
      <c r="Q357" t="str">
        <f t="shared" si="32"/>
        <v>Weimar, Georg Peter</v>
      </c>
      <c r="R357" t="str">
        <f t="shared" si="33"/>
        <v>Choral-Melodieenbuch zum Gebrauch der vorzüglichsten protestantische Gesangbücher…</v>
      </c>
      <c r="S357" t="str">
        <f t="shared" si="34"/>
        <v>Erfurt</v>
      </c>
      <c r="T357">
        <f t="shared" si="35"/>
        <v>1803</v>
      </c>
    </row>
    <row r="358" spans="1:23" x14ac:dyDescent="0.25">
      <c r="A358" t="str">
        <f t="shared" si="30"/>
        <v>WE1803-282</v>
      </c>
      <c r="D358" t="str">
        <f t="shared" si="31"/>
        <v>WE1803</v>
      </c>
      <c r="E358" s="9">
        <v>282</v>
      </c>
      <c r="H358" t="str">
        <f>_xlfn.IFNA(VLOOKUP(G358,Tabelle10[[SID]:[Zahn]],3,FALSE),"")</f>
        <v/>
      </c>
      <c r="I358" s="9" t="s">
        <v>1745</v>
      </c>
      <c r="L358" s="9" t="s">
        <v>540</v>
      </c>
      <c r="Q358" t="str">
        <f t="shared" si="32"/>
        <v>Weimar, Georg Peter</v>
      </c>
      <c r="R358" t="str">
        <f t="shared" si="33"/>
        <v>Choral-Melodieenbuch zum Gebrauch der vorzüglichsten protestantische Gesangbücher…</v>
      </c>
      <c r="S358" t="str">
        <f t="shared" si="34"/>
        <v>Erfurt</v>
      </c>
      <c r="T358">
        <f t="shared" si="35"/>
        <v>1803</v>
      </c>
      <c r="V358" s="9" t="s">
        <v>1746</v>
      </c>
    </row>
    <row r="359" spans="1:23" x14ac:dyDescent="0.25">
      <c r="A359" t="str">
        <f t="shared" si="30"/>
        <v>WE1803-283</v>
      </c>
      <c r="D359" t="str">
        <f t="shared" si="31"/>
        <v>WE1803</v>
      </c>
      <c r="E359" s="9">
        <v>283</v>
      </c>
      <c r="H359" t="str">
        <f>_xlfn.IFNA(VLOOKUP(G359,Tabelle10[[SID]:[Zahn]],3,FALSE),"")</f>
        <v/>
      </c>
      <c r="I359" s="9" t="s">
        <v>743</v>
      </c>
      <c r="L359" s="9" t="s">
        <v>540</v>
      </c>
      <c r="Q359" t="str">
        <f t="shared" si="32"/>
        <v>Weimar, Georg Peter</v>
      </c>
      <c r="R359" t="str">
        <f t="shared" si="33"/>
        <v>Choral-Melodieenbuch zum Gebrauch der vorzüglichsten protestantische Gesangbücher…</v>
      </c>
      <c r="S359" t="str">
        <f t="shared" si="34"/>
        <v>Erfurt</v>
      </c>
      <c r="T359">
        <f t="shared" si="35"/>
        <v>1803</v>
      </c>
      <c r="V359" s="9" t="s">
        <v>1747</v>
      </c>
    </row>
    <row r="360" spans="1:23" x14ac:dyDescent="0.25">
      <c r="A360" t="str">
        <f t="shared" si="30"/>
        <v>WE1803-284a</v>
      </c>
      <c r="D360" t="str">
        <f t="shared" si="31"/>
        <v>WE1803</v>
      </c>
      <c r="E360" s="9">
        <v>284</v>
      </c>
      <c r="F360" s="9" t="s">
        <v>3</v>
      </c>
      <c r="H360" t="str">
        <f>_xlfn.IFNA(VLOOKUP(G360,Tabelle10[[SID]:[Zahn]],3,FALSE),"")</f>
        <v/>
      </c>
      <c r="I360" s="9" t="s">
        <v>537</v>
      </c>
      <c r="L360" s="9" t="s">
        <v>540</v>
      </c>
      <c r="Q360" t="str">
        <f t="shared" si="32"/>
        <v>Weimar, Georg Peter</v>
      </c>
      <c r="R360" t="str">
        <f t="shared" si="33"/>
        <v>Choral-Melodieenbuch zum Gebrauch der vorzüglichsten protestantische Gesangbücher…</v>
      </c>
      <c r="S360" t="str">
        <f t="shared" si="34"/>
        <v>Erfurt</v>
      </c>
      <c r="T360">
        <f t="shared" si="35"/>
        <v>1803</v>
      </c>
      <c r="V360" s="9" t="s">
        <v>1748</v>
      </c>
    </row>
    <row r="361" spans="1:23" x14ac:dyDescent="0.25">
      <c r="A361" t="str">
        <f t="shared" si="30"/>
        <v>WE1803-284b</v>
      </c>
      <c r="D361" t="str">
        <f t="shared" si="31"/>
        <v>WE1803</v>
      </c>
      <c r="E361" s="9">
        <v>284</v>
      </c>
      <c r="F361" s="9" t="s">
        <v>358</v>
      </c>
      <c r="H361" t="str">
        <f>_xlfn.IFNA(VLOOKUP(G361,Tabelle10[[SID]:[Zahn]],3,FALSE),"")</f>
        <v/>
      </c>
      <c r="I361" s="9" t="s">
        <v>1749</v>
      </c>
      <c r="L361" s="9" t="s">
        <v>540</v>
      </c>
      <c r="Q361" t="str">
        <f t="shared" si="32"/>
        <v>Weimar, Georg Peter</v>
      </c>
      <c r="R361" t="str">
        <f t="shared" si="33"/>
        <v>Choral-Melodieenbuch zum Gebrauch der vorzüglichsten protestantische Gesangbücher…</v>
      </c>
      <c r="S361" t="str">
        <f t="shared" si="34"/>
        <v>Erfurt</v>
      </c>
      <c r="T361">
        <f t="shared" si="35"/>
        <v>1803</v>
      </c>
    </row>
    <row r="362" spans="1:23" x14ac:dyDescent="0.25">
      <c r="A362" t="str">
        <f t="shared" si="30"/>
        <v>WE1803-285</v>
      </c>
      <c r="D362" t="str">
        <f t="shared" si="31"/>
        <v>WE1803</v>
      </c>
      <c r="E362" s="9">
        <v>285</v>
      </c>
      <c r="H362" t="str">
        <f>_xlfn.IFNA(VLOOKUP(G362,Tabelle10[[SID]:[Zahn]],3,FALSE),"")</f>
        <v/>
      </c>
      <c r="I362" s="9" t="s">
        <v>1750</v>
      </c>
      <c r="L362" s="9" t="s">
        <v>540</v>
      </c>
      <c r="Q362" t="str">
        <f t="shared" si="32"/>
        <v>Weimar, Georg Peter</v>
      </c>
      <c r="R362" t="str">
        <f t="shared" si="33"/>
        <v>Choral-Melodieenbuch zum Gebrauch der vorzüglichsten protestantische Gesangbücher…</v>
      </c>
      <c r="S362" t="str">
        <f t="shared" si="34"/>
        <v>Erfurt</v>
      </c>
      <c r="T362">
        <f t="shared" si="35"/>
        <v>1803</v>
      </c>
      <c r="V362" s="9" t="s">
        <v>1751</v>
      </c>
    </row>
    <row r="363" spans="1:23" x14ac:dyDescent="0.25">
      <c r="A363" t="str">
        <f t="shared" si="30"/>
        <v>WE1803A-001</v>
      </c>
      <c r="D363" t="s">
        <v>1752</v>
      </c>
      <c r="E363" s="9">
        <v>1</v>
      </c>
      <c r="H363" t="str">
        <f>_xlfn.IFNA(VLOOKUP(G363,Tabelle10[[SID]:[Zahn]],3,FALSE),"")</f>
        <v/>
      </c>
      <c r="I363" s="9" t="s">
        <v>1753</v>
      </c>
      <c r="L363" s="9" t="s">
        <v>540</v>
      </c>
      <c r="Q363" t="str">
        <f t="shared" si="32"/>
        <v>Weimar, Georg Peter</v>
      </c>
      <c r="R363" t="s">
        <v>1754</v>
      </c>
      <c r="S363" t="str">
        <f t="shared" si="34"/>
        <v>Erfurt</v>
      </c>
      <c r="T363">
        <f t="shared" si="35"/>
        <v>1803</v>
      </c>
      <c r="V363" s="9" t="s">
        <v>1755</v>
      </c>
    </row>
    <row r="364" spans="1:23" x14ac:dyDescent="0.25">
      <c r="A364" t="str">
        <f t="shared" si="30"/>
        <v>WE1803A-002</v>
      </c>
      <c r="D364" t="str">
        <f t="shared" ref="D364:D427" si="36">$D$363</f>
        <v>WE1803A</v>
      </c>
      <c r="E364" s="9">
        <v>2</v>
      </c>
      <c r="H364" t="str">
        <f>_xlfn.IFNA(VLOOKUP(G364,Tabelle10[[SID]:[Zahn]],3,FALSE),"")</f>
        <v/>
      </c>
      <c r="I364" s="9" t="s">
        <v>1756</v>
      </c>
      <c r="L364" s="9" t="s">
        <v>540</v>
      </c>
      <c r="Q364" t="str">
        <f t="shared" si="32"/>
        <v>Weimar, Georg Peter</v>
      </c>
      <c r="R364" t="str">
        <f t="shared" ref="R364:R427" si="37">$R$363</f>
        <v>Choral-Melodieenbuch zum Gebrauch der vorzüglichsten protestantische Gesangbücher… ANHANG</v>
      </c>
      <c r="S364" t="str">
        <f t="shared" si="34"/>
        <v>Erfurt</v>
      </c>
      <c r="T364">
        <f t="shared" si="35"/>
        <v>1803</v>
      </c>
      <c r="V364" s="9" t="s">
        <v>1757</v>
      </c>
    </row>
    <row r="365" spans="1:23" x14ac:dyDescent="0.25">
      <c r="A365" t="str">
        <f t="shared" si="30"/>
        <v>WE1803A-003</v>
      </c>
      <c r="D365" t="str">
        <f t="shared" si="36"/>
        <v>WE1803A</v>
      </c>
      <c r="E365" s="9">
        <v>3</v>
      </c>
      <c r="H365" t="str">
        <f>_xlfn.IFNA(VLOOKUP(G365,Tabelle10[[SID]:[Zahn]],3,FALSE),"")</f>
        <v/>
      </c>
      <c r="I365" s="9" t="s">
        <v>1758</v>
      </c>
      <c r="L365" s="9" t="s">
        <v>540</v>
      </c>
      <c r="Q365" t="str">
        <f t="shared" si="32"/>
        <v>Weimar, Georg Peter</v>
      </c>
      <c r="R365" t="str">
        <f t="shared" si="37"/>
        <v>Choral-Melodieenbuch zum Gebrauch der vorzüglichsten protestantische Gesangbücher… ANHANG</v>
      </c>
      <c r="S365" t="str">
        <f t="shared" si="34"/>
        <v>Erfurt</v>
      </c>
      <c r="T365">
        <f t="shared" si="35"/>
        <v>1803</v>
      </c>
    </row>
    <row r="366" spans="1:23" x14ac:dyDescent="0.25">
      <c r="A366" t="str">
        <f t="shared" si="30"/>
        <v>WE1803A-004</v>
      </c>
      <c r="D366" t="str">
        <f t="shared" si="36"/>
        <v>WE1803A</v>
      </c>
      <c r="E366" s="9">
        <v>4</v>
      </c>
      <c r="H366" t="str">
        <f>_xlfn.IFNA(VLOOKUP(G366,Tabelle10[[SID]:[Zahn]],3,FALSE),"")</f>
        <v/>
      </c>
      <c r="I366" s="9" t="s">
        <v>1759</v>
      </c>
      <c r="L366" s="9" t="s">
        <v>540</v>
      </c>
      <c r="Q366" t="str">
        <f t="shared" si="32"/>
        <v>Weimar, Georg Peter</v>
      </c>
      <c r="R366" t="str">
        <f t="shared" si="37"/>
        <v>Choral-Melodieenbuch zum Gebrauch der vorzüglichsten protestantische Gesangbücher… ANHANG</v>
      </c>
      <c r="S366" t="str">
        <f t="shared" si="34"/>
        <v>Erfurt</v>
      </c>
      <c r="T366">
        <f t="shared" si="35"/>
        <v>1803</v>
      </c>
    </row>
    <row r="367" spans="1:23" x14ac:dyDescent="0.25">
      <c r="A367" t="str">
        <f t="shared" si="30"/>
        <v>WE1803A-005</v>
      </c>
      <c r="D367" t="str">
        <f t="shared" si="36"/>
        <v>WE1803A</v>
      </c>
      <c r="E367" s="9">
        <v>5</v>
      </c>
      <c r="H367" t="str">
        <f>_xlfn.IFNA(VLOOKUP(G367,Tabelle10[[SID]:[Zahn]],3,FALSE),"")</f>
        <v/>
      </c>
      <c r="I367" s="9" t="s">
        <v>1760</v>
      </c>
      <c r="L367" s="9" t="s">
        <v>540</v>
      </c>
      <c r="Q367" t="str">
        <f t="shared" si="32"/>
        <v>Weimar, Georg Peter</v>
      </c>
      <c r="R367" t="str">
        <f t="shared" si="37"/>
        <v>Choral-Melodieenbuch zum Gebrauch der vorzüglichsten protestantische Gesangbücher… ANHANG</v>
      </c>
      <c r="S367" t="str">
        <f t="shared" si="34"/>
        <v>Erfurt</v>
      </c>
      <c r="T367">
        <f t="shared" si="35"/>
        <v>1803</v>
      </c>
    </row>
    <row r="368" spans="1:23" x14ac:dyDescent="0.25">
      <c r="A368" t="str">
        <f t="shared" si="30"/>
        <v>WE1803A-006</v>
      </c>
      <c r="D368" t="str">
        <f t="shared" si="36"/>
        <v>WE1803A</v>
      </c>
      <c r="E368" s="9">
        <v>6</v>
      </c>
      <c r="H368" t="str">
        <f>_xlfn.IFNA(VLOOKUP(G368,Tabelle10[[SID]:[Zahn]],3,FALSE),"")</f>
        <v/>
      </c>
      <c r="I368" s="9" t="s">
        <v>1761</v>
      </c>
      <c r="L368" s="9" t="s">
        <v>540</v>
      </c>
      <c r="Q368" t="str">
        <f t="shared" si="32"/>
        <v>Weimar, Georg Peter</v>
      </c>
      <c r="R368" t="str">
        <f t="shared" si="37"/>
        <v>Choral-Melodieenbuch zum Gebrauch der vorzüglichsten protestantische Gesangbücher… ANHANG</v>
      </c>
      <c r="S368" t="str">
        <f t="shared" si="34"/>
        <v>Erfurt</v>
      </c>
      <c r="T368">
        <f t="shared" si="35"/>
        <v>1803</v>
      </c>
      <c r="V368" s="9" t="s">
        <v>1762</v>
      </c>
      <c r="W368" s="9" t="s">
        <v>1763</v>
      </c>
    </row>
    <row r="369" spans="1:23" x14ac:dyDescent="0.25">
      <c r="A369" t="str">
        <f t="shared" si="30"/>
        <v>WE1803A-007</v>
      </c>
      <c r="D369" t="str">
        <f t="shared" si="36"/>
        <v>WE1803A</v>
      </c>
      <c r="E369" s="9">
        <v>7</v>
      </c>
      <c r="H369" t="str">
        <f>_xlfn.IFNA(VLOOKUP(G369,Tabelle10[[SID]:[Zahn]],3,FALSE),"")</f>
        <v/>
      </c>
      <c r="I369" s="9" t="s">
        <v>1352</v>
      </c>
      <c r="L369" s="9" t="s">
        <v>540</v>
      </c>
      <c r="Q369" t="str">
        <f t="shared" si="32"/>
        <v>Weimar, Georg Peter</v>
      </c>
      <c r="R369" t="str">
        <f t="shared" si="37"/>
        <v>Choral-Melodieenbuch zum Gebrauch der vorzüglichsten protestantische Gesangbücher… ANHANG</v>
      </c>
      <c r="S369" t="str">
        <f t="shared" si="34"/>
        <v>Erfurt</v>
      </c>
      <c r="T369">
        <f t="shared" si="35"/>
        <v>1803</v>
      </c>
    </row>
    <row r="370" spans="1:23" x14ac:dyDescent="0.25">
      <c r="A370" t="str">
        <f t="shared" si="30"/>
        <v>WE1803A-008a</v>
      </c>
      <c r="D370" t="str">
        <f t="shared" si="36"/>
        <v>WE1803A</v>
      </c>
      <c r="E370" s="9">
        <v>8</v>
      </c>
      <c r="F370" s="9" t="s">
        <v>3</v>
      </c>
      <c r="H370" t="str">
        <f>_xlfn.IFNA(VLOOKUP(G370,Tabelle10[[SID]:[Zahn]],3,FALSE),"")</f>
        <v/>
      </c>
      <c r="I370" s="9" t="s">
        <v>1764</v>
      </c>
      <c r="L370" s="9" t="s">
        <v>540</v>
      </c>
      <c r="Q370" t="str">
        <f t="shared" si="32"/>
        <v>Weimar, Georg Peter</v>
      </c>
      <c r="R370" t="str">
        <f t="shared" si="37"/>
        <v>Choral-Melodieenbuch zum Gebrauch der vorzüglichsten protestantische Gesangbücher… ANHANG</v>
      </c>
      <c r="S370" t="str">
        <f t="shared" si="34"/>
        <v>Erfurt</v>
      </c>
      <c r="T370">
        <f t="shared" si="35"/>
        <v>1803</v>
      </c>
    </row>
    <row r="371" spans="1:23" x14ac:dyDescent="0.25">
      <c r="A371" t="str">
        <f t="shared" si="30"/>
        <v>WE1803A-008b</v>
      </c>
      <c r="D371" t="str">
        <f t="shared" si="36"/>
        <v>WE1803A</v>
      </c>
      <c r="E371" s="9">
        <v>8</v>
      </c>
      <c r="F371" s="9" t="s">
        <v>358</v>
      </c>
      <c r="H371" t="str">
        <f>_xlfn.IFNA(VLOOKUP(G371,Tabelle10[[SID]:[Zahn]],3,FALSE),"")</f>
        <v/>
      </c>
      <c r="I371" s="9" t="s">
        <v>1765</v>
      </c>
      <c r="L371" s="9" t="s">
        <v>540</v>
      </c>
      <c r="Q371" t="str">
        <f t="shared" si="32"/>
        <v>Weimar, Georg Peter</v>
      </c>
      <c r="R371" t="str">
        <f t="shared" si="37"/>
        <v>Choral-Melodieenbuch zum Gebrauch der vorzüglichsten protestantische Gesangbücher… ANHANG</v>
      </c>
      <c r="S371" t="str">
        <f t="shared" si="34"/>
        <v>Erfurt</v>
      </c>
      <c r="T371">
        <f t="shared" si="35"/>
        <v>1803</v>
      </c>
    </row>
    <row r="372" spans="1:23" x14ac:dyDescent="0.25">
      <c r="A372" t="str">
        <f t="shared" si="30"/>
        <v>WE1803A-009</v>
      </c>
      <c r="D372" t="str">
        <f t="shared" si="36"/>
        <v>WE1803A</v>
      </c>
      <c r="E372" s="9">
        <v>9</v>
      </c>
      <c r="H372" t="str">
        <f>_xlfn.IFNA(VLOOKUP(G372,Tabelle10[[SID]:[Zahn]],3,FALSE),"")</f>
        <v/>
      </c>
      <c r="I372" s="9" t="s">
        <v>369</v>
      </c>
      <c r="L372" s="9" t="s">
        <v>540</v>
      </c>
      <c r="Q372" t="str">
        <f t="shared" si="32"/>
        <v>Weimar, Georg Peter</v>
      </c>
      <c r="R372" t="str">
        <f t="shared" si="37"/>
        <v>Choral-Melodieenbuch zum Gebrauch der vorzüglichsten protestantische Gesangbücher… ANHANG</v>
      </c>
      <c r="S372" t="str">
        <f t="shared" si="34"/>
        <v>Erfurt</v>
      </c>
      <c r="T372">
        <f t="shared" si="35"/>
        <v>1803</v>
      </c>
      <c r="V372" s="9" t="s">
        <v>1766</v>
      </c>
    </row>
    <row r="373" spans="1:23" x14ac:dyDescent="0.25">
      <c r="A373" t="str">
        <f t="shared" si="30"/>
        <v>WE1803A-010</v>
      </c>
      <c r="D373" t="str">
        <f t="shared" si="36"/>
        <v>WE1803A</v>
      </c>
      <c r="E373" s="9">
        <v>10</v>
      </c>
      <c r="H373" t="str">
        <f>_xlfn.IFNA(VLOOKUP(G373,Tabelle10[[SID]:[Zahn]],3,FALSE),"")</f>
        <v/>
      </c>
      <c r="I373" s="9" t="s">
        <v>1767</v>
      </c>
      <c r="L373" s="9" t="s">
        <v>540</v>
      </c>
      <c r="Q373" t="str">
        <f t="shared" si="32"/>
        <v>Weimar, Georg Peter</v>
      </c>
      <c r="R373" t="str">
        <f t="shared" si="37"/>
        <v>Choral-Melodieenbuch zum Gebrauch der vorzüglichsten protestantische Gesangbücher… ANHANG</v>
      </c>
      <c r="S373" t="str">
        <f t="shared" si="34"/>
        <v>Erfurt</v>
      </c>
      <c r="T373">
        <f t="shared" si="35"/>
        <v>1803</v>
      </c>
    </row>
    <row r="374" spans="1:23" x14ac:dyDescent="0.25">
      <c r="A374" t="str">
        <f t="shared" si="30"/>
        <v>WE1803A-011</v>
      </c>
      <c r="D374" t="str">
        <f t="shared" si="36"/>
        <v>WE1803A</v>
      </c>
      <c r="E374" s="9">
        <v>11</v>
      </c>
      <c r="H374" t="str">
        <f>_xlfn.IFNA(VLOOKUP(G374,Tabelle10[[SID]:[Zahn]],3,FALSE),"")</f>
        <v/>
      </c>
      <c r="I374" s="9" t="s">
        <v>1768</v>
      </c>
      <c r="L374" s="9" t="s">
        <v>540</v>
      </c>
      <c r="Q374" t="str">
        <f t="shared" si="32"/>
        <v>Weimar, Georg Peter</v>
      </c>
      <c r="R374" t="str">
        <f t="shared" si="37"/>
        <v>Choral-Melodieenbuch zum Gebrauch der vorzüglichsten protestantische Gesangbücher… ANHANG</v>
      </c>
      <c r="S374" t="str">
        <f t="shared" si="34"/>
        <v>Erfurt</v>
      </c>
      <c r="T374">
        <f t="shared" si="35"/>
        <v>1803</v>
      </c>
      <c r="V374" s="9" t="s">
        <v>1769</v>
      </c>
    </row>
    <row r="375" spans="1:23" x14ac:dyDescent="0.25">
      <c r="A375" t="str">
        <f t="shared" si="30"/>
        <v>WE1803A-012</v>
      </c>
      <c r="D375" t="str">
        <f t="shared" si="36"/>
        <v>WE1803A</v>
      </c>
      <c r="E375" s="9">
        <v>12</v>
      </c>
      <c r="H375" t="str">
        <f>_xlfn.IFNA(VLOOKUP(G375,Tabelle10[[SID]:[Zahn]],3,FALSE),"")</f>
        <v/>
      </c>
      <c r="I375" s="9" t="s">
        <v>1770</v>
      </c>
      <c r="L375" s="9" t="s">
        <v>540</v>
      </c>
      <c r="Q375" t="str">
        <f t="shared" si="32"/>
        <v>Weimar, Georg Peter</v>
      </c>
      <c r="R375" t="str">
        <f t="shared" si="37"/>
        <v>Choral-Melodieenbuch zum Gebrauch der vorzüglichsten protestantische Gesangbücher… ANHANG</v>
      </c>
      <c r="S375" t="str">
        <f t="shared" si="34"/>
        <v>Erfurt</v>
      </c>
      <c r="T375">
        <f t="shared" si="35"/>
        <v>1803</v>
      </c>
      <c r="V375" s="9" t="s">
        <v>1771</v>
      </c>
    </row>
    <row r="376" spans="1:23" x14ac:dyDescent="0.25">
      <c r="A376" t="str">
        <f t="shared" si="30"/>
        <v>WE1803A-013</v>
      </c>
      <c r="D376" t="str">
        <f t="shared" si="36"/>
        <v>WE1803A</v>
      </c>
      <c r="E376" s="9">
        <v>13</v>
      </c>
      <c r="H376" t="str">
        <f>_xlfn.IFNA(VLOOKUP(G376,Tabelle10[[SID]:[Zahn]],3,FALSE),"")</f>
        <v/>
      </c>
      <c r="I376" s="9" t="s">
        <v>1772</v>
      </c>
      <c r="L376" s="9" t="s">
        <v>540</v>
      </c>
      <c r="Q376" t="str">
        <f t="shared" si="32"/>
        <v>Weimar, Georg Peter</v>
      </c>
      <c r="R376" t="str">
        <f t="shared" si="37"/>
        <v>Choral-Melodieenbuch zum Gebrauch der vorzüglichsten protestantische Gesangbücher… ANHANG</v>
      </c>
      <c r="S376" t="str">
        <f t="shared" si="34"/>
        <v>Erfurt</v>
      </c>
      <c r="T376">
        <f t="shared" si="35"/>
        <v>1803</v>
      </c>
      <c r="V376" s="9" t="s">
        <v>1541</v>
      </c>
      <c r="W376" s="9" t="s">
        <v>1773</v>
      </c>
    </row>
    <row r="377" spans="1:23" x14ac:dyDescent="0.25">
      <c r="A377" t="str">
        <f t="shared" si="30"/>
        <v>WE1803A-014</v>
      </c>
      <c r="D377" t="str">
        <f t="shared" si="36"/>
        <v>WE1803A</v>
      </c>
      <c r="E377" s="9">
        <v>14</v>
      </c>
      <c r="H377" t="str">
        <f>_xlfn.IFNA(VLOOKUP(G377,Tabelle10[[SID]:[Zahn]],3,FALSE),"")</f>
        <v/>
      </c>
      <c r="I377" s="9" t="s">
        <v>1774</v>
      </c>
      <c r="L377" s="9" t="s">
        <v>540</v>
      </c>
      <c r="Q377" t="str">
        <f t="shared" si="32"/>
        <v>Weimar, Georg Peter</v>
      </c>
      <c r="R377" t="str">
        <f t="shared" si="37"/>
        <v>Choral-Melodieenbuch zum Gebrauch der vorzüglichsten protestantische Gesangbücher… ANHANG</v>
      </c>
      <c r="S377" t="str">
        <f t="shared" si="34"/>
        <v>Erfurt</v>
      </c>
      <c r="T377">
        <f t="shared" si="35"/>
        <v>1803</v>
      </c>
      <c r="V377" s="9" t="s">
        <v>1775</v>
      </c>
    </row>
    <row r="378" spans="1:23" x14ac:dyDescent="0.25">
      <c r="A378" t="str">
        <f t="shared" si="30"/>
        <v>WE1803A-015</v>
      </c>
      <c r="D378" t="str">
        <f t="shared" si="36"/>
        <v>WE1803A</v>
      </c>
      <c r="E378" s="9">
        <v>15</v>
      </c>
      <c r="H378" t="str">
        <f>_xlfn.IFNA(VLOOKUP(G378,Tabelle10[[SID]:[Zahn]],3,FALSE),"")</f>
        <v/>
      </c>
      <c r="I378" s="9" t="s">
        <v>1776</v>
      </c>
      <c r="L378" s="9" t="s">
        <v>540</v>
      </c>
      <c r="Q378" t="str">
        <f t="shared" si="32"/>
        <v>Weimar, Georg Peter</v>
      </c>
      <c r="R378" t="str">
        <f t="shared" si="37"/>
        <v>Choral-Melodieenbuch zum Gebrauch der vorzüglichsten protestantische Gesangbücher… ANHANG</v>
      </c>
      <c r="S378" t="str">
        <f t="shared" si="34"/>
        <v>Erfurt</v>
      </c>
      <c r="T378">
        <f t="shared" si="35"/>
        <v>1803</v>
      </c>
      <c r="V378" s="9" t="s">
        <v>1777</v>
      </c>
    </row>
    <row r="379" spans="1:23" x14ac:dyDescent="0.25">
      <c r="A379" t="str">
        <f t="shared" si="30"/>
        <v>WE1803A-016</v>
      </c>
      <c r="D379" t="str">
        <f t="shared" si="36"/>
        <v>WE1803A</v>
      </c>
      <c r="E379" s="9">
        <v>16</v>
      </c>
      <c r="H379" t="str">
        <f>_xlfn.IFNA(VLOOKUP(G379,Tabelle10[[SID]:[Zahn]],3,FALSE),"")</f>
        <v/>
      </c>
      <c r="I379" s="9" t="s">
        <v>1778</v>
      </c>
      <c r="L379" s="9" t="s">
        <v>540</v>
      </c>
      <c r="Q379" t="str">
        <f t="shared" si="32"/>
        <v>Weimar, Georg Peter</v>
      </c>
      <c r="R379" t="str">
        <f t="shared" si="37"/>
        <v>Choral-Melodieenbuch zum Gebrauch der vorzüglichsten protestantische Gesangbücher… ANHANG</v>
      </c>
      <c r="S379" t="str">
        <f t="shared" si="34"/>
        <v>Erfurt</v>
      </c>
      <c r="T379">
        <f t="shared" si="35"/>
        <v>1803</v>
      </c>
    </row>
    <row r="380" spans="1:23" x14ac:dyDescent="0.25">
      <c r="A380" t="str">
        <f t="shared" si="30"/>
        <v>WE1803A-017</v>
      </c>
      <c r="D380" t="str">
        <f t="shared" si="36"/>
        <v>WE1803A</v>
      </c>
      <c r="E380" s="9">
        <v>17</v>
      </c>
      <c r="H380" t="str">
        <f>_xlfn.IFNA(VLOOKUP(G380,Tabelle10[[SID]:[Zahn]],3,FALSE),"")</f>
        <v/>
      </c>
      <c r="I380" s="9" t="s">
        <v>1779</v>
      </c>
      <c r="L380" s="9" t="s">
        <v>540</v>
      </c>
      <c r="Q380" t="str">
        <f t="shared" si="32"/>
        <v>Weimar, Georg Peter</v>
      </c>
      <c r="R380" t="str">
        <f t="shared" si="37"/>
        <v>Choral-Melodieenbuch zum Gebrauch der vorzüglichsten protestantische Gesangbücher… ANHANG</v>
      </c>
      <c r="S380" t="str">
        <f t="shared" si="34"/>
        <v>Erfurt</v>
      </c>
      <c r="T380">
        <f t="shared" si="35"/>
        <v>1803</v>
      </c>
      <c r="V380" s="9" t="s">
        <v>1780</v>
      </c>
    </row>
    <row r="381" spans="1:23" x14ac:dyDescent="0.25">
      <c r="A381" t="str">
        <f t="shared" si="30"/>
        <v>WE1803A-018</v>
      </c>
      <c r="D381" t="str">
        <f t="shared" si="36"/>
        <v>WE1803A</v>
      </c>
      <c r="E381" s="9">
        <v>18</v>
      </c>
      <c r="H381" t="str">
        <f>_xlfn.IFNA(VLOOKUP(G381,Tabelle10[[SID]:[Zahn]],3,FALSE),"")</f>
        <v/>
      </c>
      <c r="I381" s="9" t="s">
        <v>1781</v>
      </c>
      <c r="L381" s="9" t="s">
        <v>540</v>
      </c>
      <c r="Q381" t="str">
        <f t="shared" si="32"/>
        <v>Weimar, Georg Peter</v>
      </c>
      <c r="R381" t="str">
        <f t="shared" si="37"/>
        <v>Choral-Melodieenbuch zum Gebrauch der vorzüglichsten protestantische Gesangbücher… ANHANG</v>
      </c>
      <c r="S381" t="str">
        <f t="shared" si="34"/>
        <v>Erfurt</v>
      </c>
      <c r="T381">
        <f t="shared" si="35"/>
        <v>1803</v>
      </c>
    </row>
    <row r="382" spans="1:23" x14ac:dyDescent="0.25">
      <c r="A382" t="str">
        <f t="shared" si="30"/>
        <v>WE1803A-019</v>
      </c>
      <c r="D382" t="str">
        <f t="shared" si="36"/>
        <v>WE1803A</v>
      </c>
      <c r="E382" s="9">
        <v>19</v>
      </c>
      <c r="H382" t="str">
        <f>_xlfn.IFNA(VLOOKUP(G382,Tabelle10[[SID]:[Zahn]],3,FALSE),"")</f>
        <v/>
      </c>
      <c r="I382" s="9" t="s">
        <v>1782</v>
      </c>
      <c r="L382" s="9" t="s">
        <v>540</v>
      </c>
      <c r="Q382" t="str">
        <f t="shared" si="32"/>
        <v>Weimar, Georg Peter</v>
      </c>
      <c r="R382" t="str">
        <f t="shared" si="37"/>
        <v>Choral-Melodieenbuch zum Gebrauch der vorzüglichsten protestantische Gesangbücher… ANHANG</v>
      </c>
      <c r="S382" t="str">
        <f t="shared" si="34"/>
        <v>Erfurt</v>
      </c>
      <c r="T382">
        <f t="shared" si="35"/>
        <v>1803</v>
      </c>
    </row>
    <row r="383" spans="1:23" x14ac:dyDescent="0.25">
      <c r="A383" t="str">
        <f t="shared" si="30"/>
        <v>WE1803A-020</v>
      </c>
      <c r="D383" t="str">
        <f t="shared" si="36"/>
        <v>WE1803A</v>
      </c>
      <c r="E383" s="9">
        <v>20</v>
      </c>
      <c r="H383" t="str">
        <f>_xlfn.IFNA(VLOOKUP(G383,Tabelle10[[SID]:[Zahn]],3,FALSE),"")</f>
        <v/>
      </c>
      <c r="I383" s="9" t="s">
        <v>1783</v>
      </c>
      <c r="L383" s="9" t="s">
        <v>540</v>
      </c>
      <c r="Q383" t="str">
        <f t="shared" si="32"/>
        <v>Weimar, Georg Peter</v>
      </c>
      <c r="R383" t="str">
        <f t="shared" si="37"/>
        <v>Choral-Melodieenbuch zum Gebrauch der vorzüglichsten protestantische Gesangbücher… ANHANG</v>
      </c>
      <c r="S383" t="str">
        <f t="shared" si="34"/>
        <v>Erfurt</v>
      </c>
      <c r="T383">
        <f t="shared" si="35"/>
        <v>1803</v>
      </c>
    </row>
    <row r="384" spans="1:23" x14ac:dyDescent="0.25">
      <c r="A384" t="str">
        <f t="shared" si="30"/>
        <v>WE1803A-021</v>
      </c>
      <c r="D384" t="str">
        <f t="shared" si="36"/>
        <v>WE1803A</v>
      </c>
      <c r="E384" s="9">
        <v>21</v>
      </c>
      <c r="H384" t="str">
        <f>_xlfn.IFNA(VLOOKUP(G384,Tabelle10[[SID]:[Zahn]],3,FALSE),"")</f>
        <v/>
      </c>
      <c r="I384" s="9" t="s">
        <v>1784</v>
      </c>
      <c r="L384" s="9" t="s">
        <v>540</v>
      </c>
      <c r="Q384" t="str">
        <f t="shared" si="32"/>
        <v>Weimar, Georg Peter</v>
      </c>
      <c r="R384" t="str">
        <f t="shared" si="37"/>
        <v>Choral-Melodieenbuch zum Gebrauch der vorzüglichsten protestantische Gesangbücher… ANHANG</v>
      </c>
      <c r="S384" t="str">
        <f t="shared" si="34"/>
        <v>Erfurt</v>
      </c>
      <c r="T384">
        <f t="shared" si="35"/>
        <v>1803</v>
      </c>
      <c r="V384" s="9" t="s">
        <v>1785</v>
      </c>
      <c r="W384" s="9" t="s">
        <v>1786</v>
      </c>
    </row>
    <row r="385" spans="1:23" x14ac:dyDescent="0.25">
      <c r="A385" t="str">
        <f t="shared" si="30"/>
        <v>WE1803A-022</v>
      </c>
      <c r="D385" t="str">
        <f t="shared" si="36"/>
        <v>WE1803A</v>
      </c>
      <c r="E385" s="9">
        <v>22</v>
      </c>
      <c r="H385" t="str">
        <f>_xlfn.IFNA(VLOOKUP(G385,Tabelle10[[SID]:[Zahn]],3,FALSE),"")</f>
        <v/>
      </c>
      <c r="I385" s="9" t="s">
        <v>1787</v>
      </c>
      <c r="L385" s="9" t="s">
        <v>540</v>
      </c>
      <c r="Q385" t="str">
        <f t="shared" si="32"/>
        <v>Weimar, Georg Peter</v>
      </c>
      <c r="R385" t="str">
        <f t="shared" si="37"/>
        <v>Choral-Melodieenbuch zum Gebrauch der vorzüglichsten protestantische Gesangbücher… ANHANG</v>
      </c>
      <c r="S385" t="str">
        <f t="shared" si="34"/>
        <v>Erfurt</v>
      </c>
      <c r="T385">
        <f t="shared" si="35"/>
        <v>1803</v>
      </c>
    </row>
    <row r="386" spans="1:23" x14ac:dyDescent="0.25">
      <c r="A386" t="str">
        <f t="shared" ref="A386:A449" si="38">D386&amp;"-"&amp;IF(E386&lt;10,"00",IF(E386&gt;99,"","0"))&amp;E386&amp;F386</f>
        <v>WE1803A-023</v>
      </c>
      <c r="D386" t="str">
        <f t="shared" si="36"/>
        <v>WE1803A</v>
      </c>
      <c r="E386" s="9">
        <v>23</v>
      </c>
      <c r="H386" t="str">
        <f>_xlfn.IFNA(VLOOKUP(G386,Tabelle10[[SID]:[Zahn]],3,FALSE),"")</f>
        <v/>
      </c>
      <c r="I386" s="9" t="s">
        <v>1788</v>
      </c>
      <c r="L386" s="9" t="s">
        <v>540</v>
      </c>
      <c r="Q386" t="str">
        <f t="shared" si="32"/>
        <v>Weimar, Georg Peter</v>
      </c>
      <c r="R386" t="str">
        <f t="shared" si="37"/>
        <v>Choral-Melodieenbuch zum Gebrauch der vorzüglichsten protestantische Gesangbücher… ANHANG</v>
      </c>
      <c r="S386" t="str">
        <f t="shared" si="34"/>
        <v>Erfurt</v>
      </c>
      <c r="T386">
        <f t="shared" si="35"/>
        <v>1803</v>
      </c>
      <c r="V386" s="9" t="s">
        <v>1789</v>
      </c>
      <c r="W386" s="9" t="s">
        <v>1790</v>
      </c>
    </row>
    <row r="387" spans="1:23" x14ac:dyDescent="0.25">
      <c r="A387" t="str">
        <f t="shared" si="38"/>
        <v>WE1803A-024</v>
      </c>
      <c r="D387" t="str">
        <f t="shared" si="36"/>
        <v>WE1803A</v>
      </c>
      <c r="E387" s="9">
        <v>24</v>
      </c>
      <c r="H387" t="str">
        <f>_xlfn.IFNA(VLOOKUP(G387,Tabelle10[[SID]:[Zahn]],3,FALSE),"")</f>
        <v/>
      </c>
      <c r="I387" s="9" t="s">
        <v>1791</v>
      </c>
      <c r="L387" s="9" t="s">
        <v>540</v>
      </c>
      <c r="Q387" t="str">
        <f t="shared" ref="Q387:Q450" si="39">$Q$2</f>
        <v>Weimar, Georg Peter</v>
      </c>
      <c r="R387" t="str">
        <f t="shared" si="37"/>
        <v>Choral-Melodieenbuch zum Gebrauch der vorzüglichsten protestantische Gesangbücher… ANHANG</v>
      </c>
      <c r="S387" t="str">
        <f t="shared" ref="S387:S450" si="40">$S$2</f>
        <v>Erfurt</v>
      </c>
      <c r="T387">
        <f t="shared" ref="T387:T450" si="41">$T$2</f>
        <v>1803</v>
      </c>
      <c r="V387" s="9" t="s">
        <v>1792</v>
      </c>
    </row>
    <row r="388" spans="1:23" x14ac:dyDescent="0.25">
      <c r="A388" t="str">
        <f t="shared" si="38"/>
        <v>WE1803A-025</v>
      </c>
      <c r="D388" t="str">
        <f t="shared" si="36"/>
        <v>WE1803A</v>
      </c>
      <c r="E388" s="9">
        <v>25</v>
      </c>
      <c r="H388" t="str">
        <f>_xlfn.IFNA(VLOOKUP(G388,Tabelle10[[SID]:[Zahn]],3,FALSE),"")</f>
        <v/>
      </c>
      <c r="I388" s="9" t="s">
        <v>1793</v>
      </c>
      <c r="L388" s="9" t="s">
        <v>540</v>
      </c>
      <c r="Q388" t="str">
        <f t="shared" si="39"/>
        <v>Weimar, Georg Peter</v>
      </c>
      <c r="R388" t="str">
        <f t="shared" si="37"/>
        <v>Choral-Melodieenbuch zum Gebrauch der vorzüglichsten protestantische Gesangbücher… ANHANG</v>
      </c>
      <c r="S388" t="str">
        <f t="shared" si="40"/>
        <v>Erfurt</v>
      </c>
      <c r="T388">
        <f t="shared" si="41"/>
        <v>1803</v>
      </c>
    </row>
    <row r="389" spans="1:23" x14ac:dyDescent="0.25">
      <c r="A389" t="str">
        <f t="shared" si="38"/>
        <v>WE1803A-026</v>
      </c>
      <c r="D389" t="str">
        <f t="shared" si="36"/>
        <v>WE1803A</v>
      </c>
      <c r="E389" s="9">
        <v>26</v>
      </c>
      <c r="H389" t="str">
        <f>_xlfn.IFNA(VLOOKUP(G389,Tabelle10[[SID]:[Zahn]],3,FALSE),"")</f>
        <v/>
      </c>
      <c r="I389" s="9" t="s">
        <v>1794</v>
      </c>
      <c r="L389" s="9" t="s">
        <v>540</v>
      </c>
      <c r="Q389" t="str">
        <f t="shared" si="39"/>
        <v>Weimar, Georg Peter</v>
      </c>
      <c r="R389" t="str">
        <f t="shared" si="37"/>
        <v>Choral-Melodieenbuch zum Gebrauch der vorzüglichsten protestantische Gesangbücher… ANHANG</v>
      </c>
      <c r="S389" t="str">
        <f t="shared" si="40"/>
        <v>Erfurt</v>
      </c>
      <c r="T389">
        <f t="shared" si="41"/>
        <v>1803</v>
      </c>
    </row>
    <row r="390" spans="1:23" x14ac:dyDescent="0.25">
      <c r="A390" t="str">
        <f t="shared" si="38"/>
        <v>WE1803A-027</v>
      </c>
      <c r="D390" t="str">
        <f t="shared" si="36"/>
        <v>WE1803A</v>
      </c>
      <c r="E390" s="9">
        <v>27</v>
      </c>
      <c r="H390" t="str">
        <f>_xlfn.IFNA(VLOOKUP(G390,Tabelle10[[SID]:[Zahn]],3,FALSE),"")</f>
        <v/>
      </c>
      <c r="I390" s="9" t="s">
        <v>1795</v>
      </c>
      <c r="L390" s="9" t="s">
        <v>540</v>
      </c>
      <c r="Q390" t="str">
        <f t="shared" si="39"/>
        <v>Weimar, Georg Peter</v>
      </c>
      <c r="R390" t="str">
        <f t="shared" si="37"/>
        <v>Choral-Melodieenbuch zum Gebrauch der vorzüglichsten protestantische Gesangbücher… ANHANG</v>
      </c>
      <c r="S390" t="str">
        <f t="shared" si="40"/>
        <v>Erfurt</v>
      </c>
      <c r="T390">
        <f t="shared" si="41"/>
        <v>1803</v>
      </c>
      <c r="V390" s="9" t="s">
        <v>1796</v>
      </c>
    </row>
    <row r="391" spans="1:23" x14ac:dyDescent="0.25">
      <c r="A391" t="str">
        <f t="shared" si="38"/>
        <v>WE1803A-028</v>
      </c>
      <c r="D391" t="str">
        <f t="shared" si="36"/>
        <v>WE1803A</v>
      </c>
      <c r="E391" s="9">
        <v>28</v>
      </c>
      <c r="H391" t="str">
        <f>_xlfn.IFNA(VLOOKUP(G391,Tabelle10[[SID]:[Zahn]],3,FALSE),"")</f>
        <v/>
      </c>
      <c r="I391" s="9" t="s">
        <v>1797</v>
      </c>
      <c r="L391" s="9" t="s">
        <v>540</v>
      </c>
      <c r="Q391" t="str">
        <f t="shared" si="39"/>
        <v>Weimar, Georg Peter</v>
      </c>
      <c r="R391" t="str">
        <f t="shared" si="37"/>
        <v>Choral-Melodieenbuch zum Gebrauch der vorzüglichsten protestantische Gesangbücher… ANHANG</v>
      </c>
      <c r="S391" t="str">
        <f t="shared" si="40"/>
        <v>Erfurt</v>
      </c>
      <c r="T391">
        <f t="shared" si="41"/>
        <v>1803</v>
      </c>
    </row>
    <row r="392" spans="1:23" x14ac:dyDescent="0.25">
      <c r="A392" t="str">
        <f t="shared" si="38"/>
        <v>WE1803A-029</v>
      </c>
      <c r="D392" t="str">
        <f t="shared" si="36"/>
        <v>WE1803A</v>
      </c>
      <c r="E392" s="9">
        <v>29</v>
      </c>
      <c r="H392" t="str">
        <f>_xlfn.IFNA(VLOOKUP(G392,Tabelle10[[SID]:[Zahn]],3,FALSE),"")</f>
        <v/>
      </c>
      <c r="I392" s="9" t="s">
        <v>1798</v>
      </c>
      <c r="L392" s="9" t="s">
        <v>540</v>
      </c>
      <c r="Q392" t="str">
        <f t="shared" si="39"/>
        <v>Weimar, Georg Peter</v>
      </c>
      <c r="R392" t="str">
        <f t="shared" si="37"/>
        <v>Choral-Melodieenbuch zum Gebrauch der vorzüglichsten protestantische Gesangbücher… ANHANG</v>
      </c>
      <c r="S392" t="str">
        <f t="shared" si="40"/>
        <v>Erfurt</v>
      </c>
      <c r="T392">
        <f t="shared" si="41"/>
        <v>1803</v>
      </c>
    </row>
    <row r="393" spans="1:23" x14ac:dyDescent="0.25">
      <c r="A393" t="str">
        <f t="shared" si="38"/>
        <v>WE1803A-030a</v>
      </c>
      <c r="D393" t="str">
        <f t="shared" si="36"/>
        <v>WE1803A</v>
      </c>
      <c r="E393" s="9">
        <v>30</v>
      </c>
      <c r="F393" s="9" t="s">
        <v>3</v>
      </c>
      <c r="H393" t="str">
        <f>_xlfn.IFNA(VLOOKUP(G393,Tabelle10[[SID]:[Zahn]],3,FALSE),"")</f>
        <v/>
      </c>
      <c r="I393" s="9" t="s">
        <v>1799</v>
      </c>
      <c r="L393" s="9" t="s">
        <v>540</v>
      </c>
      <c r="Q393" t="str">
        <f t="shared" si="39"/>
        <v>Weimar, Georg Peter</v>
      </c>
      <c r="R393" t="str">
        <f t="shared" si="37"/>
        <v>Choral-Melodieenbuch zum Gebrauch der vorzüglichsten protestantische Gesangbücher… ANHANG</v>
      </c>
      <c r="S393" t="str">
        <f t="shared" si="40"/>
        <v>Erfurt</v>
      </c>
      <c r="T393">
        <f t="shared" si="41"/>
        <v>1803</v>
      </c>
    </row>
    <row r="394" spans="1:23" x14ac:dyDescent="0.25">
      <c r="A394" t="str">
        <f t="shared" si="38"/>
        <v>WE1803A-030b</v>
      </c>
      <c r="D394" t="str">
        <f t="shared" si="36"/>
        <v>WE1803A</v>
      </c>
      <c r="E394" s="9">
        <v>30</v>
      </c>
      <c r="F394" s="9" t="s">
        <v>358</v>
      </c>
      <c r="H394" t="str">
        <f>_xlfn.IFNA(VLOOKUP(G394,Tabelle10[[SID]:[Zahn]],3,FALSE),"")</f>
        <v/>
      </c>
      <c r="I394" s="9" t="s">
        <v>1800</v>
      </c>
      <c r="L394" s="9" t="s">
        <v>540</v>
      </c>
      <c r="Q394" t="str">
        <f t="shared" si="39"/>
        <v>Weimar, Georg Peter</v>
      </c>
      <c r="R394" t="str">
        <f t="shared" si="37"/>
        <v>Choral-Melodieenbuch zum Gebrauch der vorzüglichsten protestantische Gesangbücher… ANHANG</v>
      </c>
      <c r="S394" t="str">
        <f t="shared" si="40"/>
        <v>Erfurt</v>
      </c>
      <c r="T394">
        <f t="shared" si="41"/>
        <v>1803</v>
      </c>
    </row>
    <row r="395" spans="1:23" x14ac:dyDescent="0.25">
      <c r="A395" t="str">
        <f t="shared" si="38"/>
        <v>WE1803A-031</v>
      </c>
      <c r="D395" t="str">
        <f t="shared" si="36"/>
        <v>WE1803A</v>
      </c>
      <c r="E395" s="9">
        <v>31</v>
      </c>
      <c r="H395" t="str">
        <f>_xlfn.IFNA(VLOOKUP(G395,Tabelle10[[SID]:[Zahn]],3,FALSE),"")</f>
        <v/>
      </c>
      <c r="I395" s="9" t="s">
        <v>1801</v>
      </c>
      <c r="L395" s="9" t="s">
        <v>540</v>
      </c>
      <c r="Q395" t="str">
        <f t="shared" si="39"/>
        <v>Weimar, Georg Peter</v>
      </c>
      <c r="R395" t="str">
        <f t="shared" si="37"/>
        <v>Choral-Melodieenbuch zum Gebrauch der vorzüglichsten protestantische Gesangbücher… ANHANG</v>
      </c>
      <c r="S395" t="str">
        <f t="shared" si="40"/>
        <v>Erfurt</v>
      </c>
      <c r="T395">
        <f t="shared" si="41"/>
        <v>1803</v>
      </c>
      <c r="V395" s="9" t="s">
        <v>1802</v>
      </c>
    </row>
    <row r="396" spans="1:23" x14ac:dyDescent="0.25">
      <c r="A396" t="str">
        <f t="shared" si="38"/>
        <v>WE1803A-032</v>
      </c>
      <c r="D396" t="str">
        <f t="shared" si="36"/>
        <v>WE1803A</v>
      </c>
      <c r="E396" s="9">
        <v>32</v>
      </c>
      <c r="H396" t="str">
        <f>_xlfn.IFNA(VLOOKUP(G396,Tabelle10[[SID]:[Zahn]],3,FALSE),"")</f>
        <v/>
      </c>
      <c r="I396" s="9" t="s">
        <v>1803</v>
      </c>
      <c r="L396" s="9" t="s">
        <v>540</v>
      </c>
      <c r="Q396" t="str">
        <f t="shared" si="39"/>
        <v>Weimar, Georg Peter</v>
      </c>
      <c r="R396" t="str">
        <f t="shared" si="37"/>
        <v>Choral-Melodieenbuch zum Gebrauch der vorzüglichsten protestantische Gesangbücher… ANHANG</v>
      </c>
      <c r="S396" t="str">
        <f t="shared" si="40"/>
        <v>Erfurt</v>
      </c>
      <c r="T396">
        <f t="shared" si="41"/>
        <v>1803</v>
      </c>
    </row>
    <row r="397" spans="1:23" x14ac:dyDescent="0.25">
      <c r="A397" t="str">
        <f t="shared" si="38"/>
        <v>WE1803A-033a</v>
      </c>
      <c r="D397" t="str">
        <f t="shared" si="36"/>
        <v>WE1803A</v>
      </c>
      <c r="E397" s="9">
        <v>33</v>
      </c>
      <c r="F397" s="9" t="s">
        <v>3</v>
      </c>
      <c r="H397" t="str">
        <f>_xlfn.IFNA(VLOOKUP(G397,Tabelle10[[SID]:[Zahn]],3,FALSE),"")</f>
        <v/>
      </c>
      <c r="I397" s="9" t="s">
        <v>1804</v>
      </c>
      <c r="L397" s="9" t="s">
        <v>540</v>
      </c>
      <c r="Q397" t="str">
        <f t="shared" si="39"/>
        <v>Weimar, Georg Peter</v>
      </c>
      <c r="R397" t="str">
        <f t="shared" si="37"/>
        <v>Choral-Melodieenbuch zum Gebrauch der vorzüglichsten protestantische Gesangbücher… ANHANG</v>
      </c>
      <c r="S397" t="str">
        <f t="shared" si="40"/>
        <v>Erfurt</v>
      </c>
      <c r="T397">
        <f t="shared" si="41"/>
        <v>1803</v>
      </c>
      <c r="V397" s="9" t="s">
        <v>1805</v>
      </c>
    </row>
    <row r="398" spans="1:23" x14ac:dyDescent="0.25">
      <c r="A398" t="str">
        <f t="shared" si="38"/>
        <v>WE1803A-033b</v>
      </c>
      <c r="D398" t="str">
        <f t="shared" si="36"/>
        <v>WE1803A</v>
      </c>
      <c r="E398" s="9">
        <v>33</v>
      </c>
      <c r="F398" s="9" t="s">
        <v>358</v>
      </c>
      <c r="H398" t="str">
        <f>_xlfn.IFNA(VLOOKUP(G398,Tabelle10[[SID]:[Zahn]],3,FALSE),"")</f>
        <v/>
      </c>
      <c r="I398" s="9" t="s">
        <v>1806</v>
      </c>
      <c r="L398" s="9" t="s">
        <v>540</v>
      </c>
      <c r="Q398" t="str">
        <f t="shared" si="39"/>
        <v>Weimar, Georg Peter</v>
      </c>
      <c r="R398" t="str">
        <f t="shared" si="37"/>
        <v>Choral-Melodieenbuch zum Gebrauch der vorzüglichsten protestantische Gesangbücher… ANHANG</v>
      </c>
      <c r="S398" t="str">
        <f t="shared" si="40"/>
        <v>Erfurt</v>
      </c>
      <c r="T398">
        <f t="shared" si="41"/>
        <v>1803</v>
      </c>
    </row>
    <row r="399" spans="1:23" x14ac:dyDescent="0.25">
      <c r="A399" t="str">
        <f t="shared" si="38"/>
        <v>WE1803A-034</v>
      </c>
      <c r="D399" t="str">
        <f t="shared" si="36"/>
        <v>WE1803A</v>
      </c>
      <c r="E399" s="9">
        <v>34</v>
      </c>
      <c r="H399" t="str">
        <f>_xlfn.IFNA(VLOOKUP(G399,Tabelle10[[SID]:[Zahn]],3,FALSE),"")</f>
        <v/>
      </c>
      <c r="I399" s="9" t="s">
        <v>1807</v>
      </c>
      <c r="L399" s="9" t="s">
        <v>540</v>
      </c>
      <c r="Q399" t="str">
        <f t="shared" si="39"/>
        <v>Weimar, Georg Peter</v>
      </c>
      <c r="R399" t="str">
        <f t="shared" si="37"/>
        <v>Choral-Melodieenbuch zum Gebrauch der vorzüglichsten protestantische Gesangbücher… ANHANG</v>
      </c>
      <c r="S399" t="str">
        <f t="shared" si="40"/>
        <v>Erfurt</v>
      </c>
      <c r="T399">
        <f t="shared" si="41"/>
        <v>1803</v>
      </c>
    </row>
    <row r="400" spans="1:23" x14ac:dyDescent="0.25">
      <c r="A400" t="str">
        <f t="shared" si="38"/>
        <v>WE1803A-035</v>
      </c>
      <c r="D400" t="str">
        <f t="shared" si="36"/>
        <v>WE1803A</v>
      </c>
      <c r="E400" s="9">
        <v>35</v>
      </c>
      <c r="H400" t="str">
        <f>_xlfn.IFNA(VLOOKUP(G400,Tabelle10[[SID]:[Zahn]],3,FALSE),"")</f>
        <v/>
      </c>
      <c r="I400" s="9" t="s">
        <v>1808</v>
      </c>
      <c r="L400" s="9" t="s">
        <v>540</v>
      </c>
      <c r="Q400" t="str">
        <f t="shared" si="39"/>
        <v>Weimar, Georg Peter</v>
      </c>
      <c r="R400" t="str">
        <f t="shared" si="37"/>
        <v>Choral-Melodieenbuch zum Gebrauch der vorzüglichsten protestantische Gesangbücher… ANHANG</v>
      </c>
      <c r="S400" t="str">
        <f t="shared" si="40"/>
        <v>Erfurt</v>
      </c>
      <c r="T400">
        <f t="shared" si="41"/>
        <v>1803</v>
      </c>
    </row>
    <row r="401" spans="1:22" x14ac:dyDescent="0.25">
      <c r="A401" t="str">
        <f t="shared" si="38"/>
        <v>WE1803A-036</v>
      </c>
      <c r="D401" t="str">
        <f t="shared" si="36"/>
        <v>WE1803A</v>
      </c>
      <c r="E401" s="9">
        <v>36</v>
      </c>
      <c r="H401" t="str">
        <f>_xlfn.IFNA(VLOOKUP(G401,Tabelle10[[SID]:[Zahn]],3,FALSE),"")</f>
        <v/>
      </c>
      <c r="I401" s="9" t="s">
        <v>1809</v>
      </c>
      <c r="L401" s="9" t="s">
        <v>540</v>
      </c>
      <c r="Q401" t="str">
        <f t="shared" si="39"/>
        <v>Weimar, Georg Peter</v>
      </c>
      <c r="R401" t="str">
        <f t="shared" si="37"/>
        <v>Choral-Melodieenbuch zum Gebrauch der vorzüglichsten protestantische Gesangbücher… ANHANG</v>
      </c>
      <c r="S401" t="str">
        <f t="shared" si="40"/>
        <v>Erfurt</v>
      </c>
      <c r="T401">
        <f t="shared" si="41"/>
        <v>1803</v>
      </c>
    </row>
    <row r="402" spans="1:22" x14ac:dyDescent="0.25">
      <c r="A402" t="str">
        <f t="shared" si="38"/>
        <v>WE1803A-037</v>
      </c>
      <c r="D402" t="str">
        <f t="shared" si="36"/>
        <v>WE1803A</v>
      </c>
      <c r="E402" s="9">
        <v>37</v>
      </c>
      <c r="H402" t="str">
        <f>_xlfn.IFNA(VLOOKUP(G402,Tabelle10[[SID]:[Zahn]],3,FALSE),"")</f>
        <v/>
      </c>
      <c r="I402" s="9" t="s">
        <v>1810</v>
      </c>
      <c r="L402" s="9" t="s">
        <v>540</v>
      </c>
      <c r="Q402" t="str">
        <f t="shared" si="39"/>
        <v>Weimar, Georg Peter</v>
      </c>
      <c r="R402" t="str">
        <f t="shared" si="37"/>
        <v>Choral-Melodieenbuch zum Gebrauch der vorzüglichsten protestantische Gesangbücher… ANHANG</v>
      </c>
      <c r="S402" t="str">
        <f t="shared" si="40"/>
        <v>Erfurt</v>
      </c>
      <c r="T402">
        <f t="shared" si="41"/>
        <v>1803</v>
      </c>
    </row>
    <row r="403" spans="1:22" x14ac:dyDescent="0.25">
      <c r="A403" t="str">
        <f t="shared" si="38"/>
        <v>WE1803A-038a</v>
      </c>
      <c r="D403" t="str">
        <f t="shared" si="36"/>
        <v>WE1803A</v>
      </c>
      <c r="E403" s="9">
        <v>38</v>
      </c>
      <c r="F403" s="9" t="s">
        <v>3</v>
      </c>
      <c r="H403" t="str">
        <f>_xlfn.IFNA(VLOOKUP(G403,Tabelle10[[SID]:[Zahn]],3,FALSE),"")</f>
        <v/>
      </c>
      <c r="I403" s="9" t="s">
        <v>1811</v>
      </c>
      <c r="L403" s="9" t="s">
        <v>540</v>
      </c>
      <c r="Q403" t="str">
        <f t="shared" si="39"/>
        <v>Weimar, Georg Peter</v>
      </c>
      <c r="R403" t="str">
        <f t="shared" si="37"/>
        <v>Choral-Melodieenbuch zum Gebrauch der vorzüglichsten protestantische Gesangbücher… ANHANG</v>
      </c>
      <c r="S403" t="str">
        <f t="shared" si="40"/>
        <v>Erfurt</v>
      </c>
      <c r="T403">
        <f t="shared" si="41"/>
        <v>1803</v>
      </c>
      <c r="V403" s="9" t="s">
        <v>1812</v>
      </c>
    </row>
    <row r="404" spans="1:22" x14ac:dyDescent="0.25">
      <c r="A404" t="str">
        <f t="shared" si="38"/>
        <v>WE1803A-038b</v>
      </c>
      <c r="D404" t="str">
        <f t="shared" si="36"/>
        <v>WE1803A</v>
      </c>
      <c r="E404" s="9">
        <v>38</v>
      </c>
      <c r="F404" s="9" t="s">
        <v>358</v>
      </c>
      <c r="H404" t="str">
        <f>_xlfn.IFNA(VLOOKUP(G404,Tabelle10[[SID]:[Zahn]],3,FALSE),"")</f>
        <v/>
      </c>
      <c r="I404" s="9" t="s">
        <v>1813</v>
      </c>
      <c r="L404" s="9" t="s">
        <v>540</v>
      </c>
      <c r="Q404" t="str">
        <f t="shared" si="39"/>
        <v>Weimar, Georg Peter</v>
      </c>
      <c r="R404" t="str">
        <f t="shared" si="37"/>
        <v>Choral-Melodieenbuch zum Gebrauch der vorzüglichsten protestantische Gesangbücher… ANHANG</v>
      </c>
      <c r="S404" t="str">
        <f t="shared" si="40"/>
        <v>Erfurt</v>
      </c>
      <c r="T404">
        <f t="shared" si="41"/>
        <v>1803</v>
      </c>
    </row>
    <row r="405" spans="1:22" x14ac:dyDescent="0.25">
      <c r="A405" t="str">
        <f t="shared" si="38"/>
        <v>WE1803A-039</v>
      </c>
      <c r="D405" t="str">
        <f t="shared" si="36"/>
        <v>WE1803A</v>
      </c>
      <c r="E405" s="9">
        <v>39</v>
      </c>
      <c r="H405" t="str">
        <f>_xlfn.IFNA(VLOOKUP(G405,Tabelle10[[SID]:[Zahn]],3,FALSE),"")</f>
        <v/>
      </c>
      <c r="I405" s="9" t="s">
        <v>1814</v>
      </c>
      <c r="L405" s="9" t="s">
        <v>540</v>
      </c>
      <c r="Q405" t="str">
        <f t="shared" si="39"/>
        <v>Weimar, Georg Peter</v>
      </c>
      <c r="R405" t="str">
        <f t="shared" si="37"/>
        <v>Choral-Melodieenbuch zum Gebrauch der vorzüglichsten protestantische Gesangbücher… ANHANG</v>
      </c>
      <c r="S405" t="str">
        <f t="shared" si="40"/>
        <v>Erfurt</v>
      </c>
      <c r="T405">
        <f t="shared" si="41"/>
        <v>1803</v>
      </c>
    </row>
    <row r="406" spans="1:22" x14ac:dyDescent="0.25">
      <c r="A406" t="str">
        <f t="shared" si="38"/>
        <v>WE1803A-040</v>
      </c>
      <c r="D406" t="str">
        <f t="shared" si="36"/>
        <v>WE1803A</v>
      </c>
      <c r="E406" s="9">
        <v>40</v>
      </c>
      <c r="H406" t="str">
        <f>_xlfn.IFNA(VLOOKUP(G406,Tabelle10[[SID]:[Zahn]],3,FALSE),"")</f>
        <v/>
      </c>
      <c r="I406" s="9" t="s">
        <v>1815</v>
      </c>
      <c r="L406" s="9" t="s">
        <v>540</v>
      </c>
      <c r="Q406" t="str">
        <f t="shared" si="39"/>
        <v>Weimar, Georg Peter</v>
      </c>
      <c r="R406" t="str">
        <f t="shared" si="37"/>
        <v>Choral-Melodieenbuch zum Gebrauch der vorzüglichsten protestantische Gesangbücher… ANHANG</v>
      </c>
      <c r="S406" t="str">
        <f t="shared" si="40"/>
        <v>Erfurt</v>
      </c>
      <c r="T406">
        <f t="shared" si="41"/>
        <v>1803</v>
      </c>
    </row>
    <row r="407" spans="1:22" x14ac:dyDescent="0.25">
      <c r="A407" t="str">
        <f t="shared" si="38"/>
        <v>WE1803A-041</v>
      </c>
      <c r="D407" t="str">
        <f t="shared" si="36"/>
        <v>WE1803A</v>
      </c>
      <c r="E407" s="9">
        <v>41</v>
      </c>
      <c r="H407" t="str">
        <f>_xlfn.IFNA(VLOOKUP(G407,Tabelle10[[SID]:[Zahn]],3,FALSE),"")</f>
        <v/>
      </c>
      <c r="I407" s="9" t="s">
        <v>1816</v>
      </c>
      <c r="L407" s="9" t="s">
        <v>540</v>
      </c>
      <c r="Q407" t="str">
        <f t="shared" si="39"/>
        <v>Weimar, Georg Peter</v>
      </c>
      <c r="R407" t="str">
        <f t="shared" si="37"/>
        <v>Choral-Melodieenbuch zum Gebrauch der vorzüglichsten protestantische Gesangbücher… ANHANG</v>
      </c>
      <c r="S407" t="str">
        <f t="shared" si="40"/>
        <v>Erfurt</v>
      </c>
      <c r="T407">
        <f t="shared" si="41"/>
        <v>1803</v>
      </c>
      <c r="V407" s="9" t="s">
        <v>1817</v>
      </c>
    </row>
    <row r="408" spans="1:22" x14ac:dyDescent="0.25">
      <c r="A408" t="str">
        <f t="shared" si="38"/>
        <v>WE1803A-042</v>
      </c>
      <c r="D408" t="str">
        <f t="shared" si="36"/>
        <v>WE1803A</v>
      </c>
      <c r="E408" s="9">
        <v>42</v>
      </c>
      <c r="H408" t="str">
        <f>_xlfn.IFNA(VLOOKUP(G408,Tabelle10[[SID]:[Zahn]],3,FALSE),"")</f>
        <v/>
      </c>
      <c r="I408" s="9" t="s">
        <v>1818</v>
      </c>
      <c r="L408" s="9" t="s">
        <v>540</v>
      </c>
      <c r="Q408" t="str">
        <f t="shared" si="39"/>
        <v>Weimar, Georg Peter</v>
      </c>
      <c r="R408" t="str">
        <f t="shared" si="37"/>
        <v>Choral-Melodieenbuch zum Gebrauch der vorzüglichsten protestantische Gesangbücher… ANHANG</v>
      </c>
      <c r="S408" t="str">
        <f t="shared" si="40"/>
        <v>Erfurt</v>
      </c>
      <c r="T408">
        <f t="shared" si="41"/>
        <v>1803</v>
      </c>
    </row>
    <row r="409" spans="1:22" x14ac:dyDescent="0.25">
      <c r="A409" t="str">
        <f t="shared" si="38"/>
        <v>WE1803A-043</v>
      </c>
      <c r="D409" t="str">
        <f t="shared" si="36"/>
        <v>WE1803A</v>
      </c>
      <c r="E409" s="9">
        <v>43</v>
      </c>
      <c r="H409" t="str">
        <f>_xlfn.IFNA(VLOOKUP(G409,Tabelle10[[SID]:[Zahn]],3,FALSE),"")</f>
        <v/>
      </c>
      <c r="I409" s="9" t="s">
        <v>1819</v>
      </c>
      <c r="L409" s="9" t="s">
        <v>540</v>
      </c>
      <c r="Q409" t="str">
        <f t="shared" si="39"/>
        <v>Weimar, Georg Peter</v>
      </c>
      <c r="R409" t="str">
        <f t="shared" si="37"/>
        <v>Choral-Melodieenbuch zum Gebrauch der vorzüglichsten protestantische Gesangbücher… ANHANG</v>
      </c>
      <c r="S409" t="str">
        <f t="shared" si="40"/>
        <v>Erfurt</v>
      </c>
      <c r="T409">
        <f t="shared" si="41"/>
        <v>1803</v>
      </c>
    </row>
    <row r="410" spans="1:22" x14ac:dyDescent="0.25">
      <c r="A410" t="str">
        <f t="shared" si="38"/>
        <v>WE1803A-044</v>
      </c>
      <c r="D410" t="str">
        <f t="shared" si="36"/>
        <v>WE1803A</v>
      </c>
      <c r="E410" s="9">
        <v>44</v>
      </c>
      <c r="H410" t="str">
        <f>_xlfn.IFNA(VLOOKUP(G410,Tabelle10[[SID]:[Zahn]],3,FALSE),"")</f>
        <v/>
      </c>
      <c r="I410" s="9" t="s">
        <v>1820</v>
      </c>
      <c r="L410" s="9" t="s">
        <v>540</v>
      </c>
      <c r="Q410" t="str">
        <f t="shared" si="39"/>
        <v>Weimar, Georg Peter</v>
      </c>
      <c r="R410" t="str">
        <f t="shared" si="37"/>
        <v>Choral-Melodieenbuch zum Gebrauch der vorzüglichsten protestantische Gesangbücher… ANHANG</v>
      </c>
      <c r="S410" t="str">
        <f t="shared" si="40"/>
        <v>Erfurt</v>
      </c>
      <c r="T410">
        <f t="shared" si="41"/>
        <v>1803</v>
      </c>
    </row>
    <row r="411" spans="1:22" x14ac:dyDescent="0.25">
      <c r="A411" t="str">
        <f t="shared" si="38"/>
        <v>WE1803A-045</v>
      </c>
      <c r="D411" t="str">
        <f t="shared" si="36"/>
        <v>WE1803A</v>
      </c>
      <c r="E411" s="9">
        <v>45</v>
      </c>
      <c r="H411" t="str">
        <f>_xlfn.IFNA(VLOOKUP(G411,Tabelle10[[SID]:[Zahn]],3,FALSE),"")</f>
        <v/>
      </c>
      <c r="I411" s="9" t="s">
        <v>1821</v>
      </c>
      <c r="L411" s="9" t="s">
        <v>540</v>
      </c>
      <c r="Q411" t="str">
        <f t="shared" si="39"/>
        <v>Weimar, Georg Peter</v>
      </c>
      <c r="R411" t="str">
        <f t="shared" si="37"/>
        <v>Choral-Melodieenbuch zum Gebrauch der vorzüglichsten protestantische Gesangbücher… ANHANG</v>
      </c>
      <c r="S411" t="str">
        <f t="shared" si="40"/>
        <v>Erfurt</v>
      </c>
      <c r="T411">
        <f t="shared" si="41"/>
        <v>1803</v>
      </c>
    </row>
    <row r="412" spans="1:22" x14ac:dyDescent="0.25">
      <c r="A412" t="str">
        <f t="shared" si="38"/>
        <v>WE1803A-046a</v>
      </c>
      <c r="D412" t="str">
        <f t="shared" si="36"/>
        <v>WE1803A</v>
      </c>
      <c r="E412" s="9">
        <v>46</v>
      </c>
      <c r="F412" s="9" t="s">
        <v>3</v>
      </c>
      <c r="H412" t="str">
        <f>_xlfn.IFNA(VLOOKUP(G412,Tabelle10[[SID]:[Zahn]],3,FALSE),"")</f>
        <v/>
      </c>
      <c r="I412" s="9" t="s">
        <v>1822</v>
      </c>
      <c r="L412" s="9" t="s">
        <v>540</v>
      </c>
      <c r="Q412" t="str">
        <f t="shared" si="39"/>
        <v>Weimar, Georg Peter</v>
      </c>
      <c r="R412" t="str">
        <f t="shared" si="37"/>
        <v>Choral-Melodieenbuch zum Gebrauch der vorzüglichsten protestantische Gesangbücher… ANHANG</v>
      </c>
      <c r="S412" t="str">
        <f t="shared" si="40"/>
        <v>Erfurt</v>
      </c>
      <c r="T412">
        <f t="shared" si="41"/>
        <v>1803</v>
      </c>
    </row>
    <row r="413" spans="1:22" x14ac:dyDescent="0.25">
      <c r="A413" t="str">
        <f t="shared" si="38"/>
        <v>WE1803A-046b</v>
      </c>
      <c r="D413" t="str">
        <f t="shared" si="36"/>
        <v>WE1803A</v>
      </c>
      <c r="E413" s="9">
        <v>46</v>
      </c>
      <c r="F413" s="9" t="s">
        <v>358</v>
      </c>
      <c r="H413" t="str">
        <f>_xlfn.IFNA(VLOOKUP(G413,Tabelle10[[SID]:[Zahn]],3,FALSE),"")</f>
        <v/>
      </c>
      <c r="I413" s="9" t="s">
        <v>1823</v>
      </c>
      <c r="L413" s="9" t="s">
        <v>540</v>
      </c>
      <c r="Q413" t="str">
        <f t="shared" si="39"/>
        <v>Weimar, Georg Peter</v>
      </c>
      <c r="R413" t="str">
        <f t="shared" si="37"/>
        <v>Choral-Melodieenbuch zum Gebrauch der vorzüglichsten protestantische Gesangbücher… ANHANG</v>
      </c>
      <c r="S413" t="str">
        <f t="shared" si="40"/>
        <v>Erfurt</v>
      </c>
      <c r="T413">
        <f t="shared" si="41"/>
        <v>1803</v>
      </c>
    </row>
    <row r="414" spans="1:22" x14ac:dyDescent="0.25">
      <c r="A414" t="str">
        <f t="shared" si="38"/>
        <v>WE1803A-047</v>
      </c>
      <c r="D414" t="str">
        <f t="shared" si="36"/>
        <v>WE1803A</v>
      </c>
      <c r="E414" s="9">
        <v>47</v>
      </c>
      <c r="H414" t="str">
        <f>_xlfn.IFNA(VLOOKUP(G414,Tabelle10[[SID]:[Zahn]],3,FALSE),"")</f>
        <v/>
      </c>
      <c r="I414" s="9" t="s">
        <v>1824</v>
      </c>
      <c r="L414" s="9" t="s">
        <v>540</v>
      </c>
      <c r="Q414" t="str">
        <f t="shared" si="39"/>
        <v>Weimar, Georg Peter</v>
      </c>
      <c r="R414" t="str">
        <f t="shared" si="37"/>
        <v>Choral-Melodieenbuch zum Gebrauch der vorzüglichsten protestantische Gesangbücher… ANHANG</v>
      </c>
      <c r="S414" t="str">
        <f t="shared" si="40"/>
        <v>Erfurt</v>
      </c>
      <c r="T414">
        <f t="shared" si="41"/>
        <v>1803</v>
      </c>
    </row>
    <row r="415" spans="1:22" x14ac:dyDescent="0.25">
      <c r="A415" t="str">
        <f t="shared" si="38"/>
        <v>WE1803A-048</v>
      </c>
      <c r="D415" t="str">
        <f t="shared" si="36"/>
        <v>WE1803A</v>
      </c>
      <c r="E415" s="9">
        <v>48</v>
      </c>
      <c r="H415" t="str">
        <f>_xlfn.IFNA(VLOOKUP(G415,Tabelle10[[SID]:[Zahn]],3,FALSE),"")</f>
        <v/>
      </c>
      <c r="I415" s="9" t="s">
        <v>1825</v>
      </c>
      <c r="L415" s="9" t="s">
        <v>540</v>
      </c>
      <c r="Q415" t="str">
        <f t="shared" si="39"/>
        <v>Weimar, Georg Peter</v>
      </c>
      <c r="R415" t="str">
        <f t="shared" si="37"/>
        <v>Choral-Melodieenbuch zum Gebrauch der vorzüglichsten protestantische Gesangbücher… ANHANG</v>
      </c>
      <c r="S415" t="str">
        <f t="shared" si="40"/>
        <v>Erfurt</v>
      </c>
      <c r="T415">
        <f t="shared" si="41"/>
        <v>1803</v>
      </c>
    </row>
    <row r="416" spans="1:22" x14ac:dyDescent="0.25">
      <c r="A416" t="str">
        <f t="shared" si="38"/>
        <v>WE1803A-049</v>
      </c>
      <c r="D416" t="str">
        <f t="shared" si="36"/>
        <v>WE1803A</v>
      </c>
      <c r="E416" s="9">
        <v>49</v>
      </c>
      <c r="H416" t="str">
        <f>_xlfn.IFNA(VLOOKUP(G416,Tabelle10[[SID]:[Zahn]],3,FALSE),"")</f>
        <v/>
      </c>
      <c r="I416" s="9" t="s">
        <v>1826</v>
      </c>
      <c r="L416" s="9" t="s">
        <v>540</v>
      </c>
      <c r="Q416" t="str">
        <f t="shared" si="39"/>
        <v>Weimar, Georg Peter</v>
      </c>
      <c r="R416" t="str">
        <f t="shared" si="37"/>
        <v>Choral-Melodieenbuch zum Gebrauch der vorzüglichsten protestantische Gesangbücher… ANHANG</v>
      </c>
      <c r="S416" t="str">
        <f t="shared" si="40"/>
        <v>Erfurt</v>
      </c>
      <c r="T416">
        <f t="shared" si="41"/>
        <v>1803</v>
      </c>
    </row>
    <row r="417" spans="1:23" x14ac:dyDescent="0.25">
      <c r="A417" t="str">
        <f t="shared" si="38"/>
        <v>WE1803A-050a</v>
      </c>
      <c r="D417" t="str">
        <f t="shared" si="36"/>
        <v>WE1803A</v>
      </c>
      <c r="E417" s="9">
        <v>50</v>
      </c>
      <c r="F417" s="9" t="s">
        <v>3</v>
      </c>
      <c r="H417" t="str">
        <f>_xlfn.IFNA(VLOOKUP(G417,Tabelle10[[SID]:[Zahn]],3,FALSE),"")</f>
        <v/>
      </c>
      <c r="I417" s="9" t="s">
        <v>1827</v>
      </c>
      <c r="L417" s="9" t="s">
        <v>540</v>
      </c>
      <c r="Q417" t="str">
        <f t="shared" si="39"/>
        <v>Weimar, Georg Peter</v>
      </c>
      <c r="R417" t="str">
        <f t="shared" si="37"/>
        <v>Choral-Melodieenbuch zum Gebrauch der vorzüglichsten protestantische Gesangbücher… ANHANG</v>
      </c>
      <c r="S417" t="str">
        <f t="shared" si="40"/>
        <v>Erfurt</v>
      </c>
      <c r="T417">
        <f t="shared" si="41"/>
        <v>1803</v>
      </c>
      <c r="V417" s="9" t="s">
        <v>1828</v>
      </c>
    </row>
    <row r="418" spans="1:23" x14ac:dyDescent="0.25">
      <c r="A418" t="str">
        <f t="shared" si="38"/>
        <v>WE1803A-050b</v>
      </c>
      <c r="D418" t="str">
        <f t="shared" si="36"/>
        <v>WE1803A</v>
      </c>
      <c r="E418" s="9">
        <v>50</v>
      </c>
      <c r="F418" s="9" t="s">
        <v>358</v>
      </c>
      <c r="H418" t="str">
        <f>_xlfn.IFNA(VLOOKUP(G418,Tabelle10[[SID]:[Zahn]],3,FALSE),"")</f>
        <v/>
      </c>
      <c r="I418" s="9" t="s">
        <v>1829</v>
      </c>
      <c r="L418" s="9" t="s">
        <v>540</v>
      </c>
      <c r="Q418" t="str">
        <f t="shared" si="39"/>
        <v>Weimar, Georg Peter</v>
      </c>
      <c r="R418" t="str">
        <f t="shared" si="37"/>
        <v>Choral-Melodieenbuch zum Gebrauch der vorzüglichsten protestantische Gesangbücher… ANHANG</v>
      </c>
      <c r="S418" t="str">
        <f t="shared" si="40"/>
        <v>Erfurt</v>
      </c>
      <c r="T418">
        <f t="shared" si="41"/>
        <v>1803</v>
      </c>
    </row>
    <row r="419" spans="1:23" x14ac:dyDescent="0.25">
      <c r="A419" t="str">
        <f t="shared" si="38"/>
        <v>WE1803A-051</v>
      </c>
      <c r="D419" t="str">
        <f t="shared" si="36"/>
        <v>WE1803A</v>
      </c>
      <c r="E419" s="9">
        <v>51</v>
      </c>
      <c r="H419" t="str">
        <f>_xlfn.IFNA(VLOOKUP(G419,Tabelle10[[SID]:[Zahn]],3,FALSE),"")</f>
        <v/>
      </c>
      <c r="I419" s="9" t="s">
        <v>1830</v>
      </c>
      <c r="L419" s="9" t="s">
        <v>540</v>
      </c>
      <c r="Q419" t="str">
        <f t="shared" si="39"/>
        <v>Weimar, Georg Peter</v>
      </c>
      <c r="R419" t="str">
        <f t="shared" si="37"/>
        <v>Choral-Melodieenbuch zum Gebrauch der vorzüglichsten protestantische Gesangbücher… ANHANG</v>
      </c>
      <c r="S419" t="str">
        <f t="shared" si="40"/>
        <v>Erfurt</v>
      </c>
      <c r="T419">
        <f t="shared" si="41"/>
        <v>1803</v>
      </c>
    </row>
    <row r="420" spans="1:23" x14ac:dyDescent="0.25">
      <c r="A420" t="str">
        <f t="shared" si="38"/>
        <v>WE1803A-052</v>
      </c>
      <c r="D420" t="str">
        <f t="shared" si="36"/>
        <v>WE1803A</v>
      </c>
      <c r="E420" s="9">
        <v>52</v>
      </c>
      <c r="H420" t="str">
        <f>_xlfn.IFNA(VLOOKUP(G420,Tabelle10[[SID]:[Zahn]],3,FALSE),"")</f>
        <v/>
      </c>
      <c r="I420" s="9" t="s">
        <v>1831</v>
      </c>
      <c r="L420" s="9" t="s">
        <v>540</v>
      </c>
      <c r="Q420" t="str">
        <f t="shared" si="39"/>
        <v>Weimar, Georg Peter</v>
      </c>
      <c r="R420" t="str">
        <f t="shared" si="37"/>
        <v>Choral-Melodieenbuch zum Gebrauch der vorzüglichsten protestantische Gesangbücher… ANHANG</v>
      </c>
      <c r="S420" t="str">
        <f t="shared" si="40"/>
        <v>Erfurt</v>
      </c>
      <c r="T420">
        <f t="shared" si="41"/>
        <v>1803</v>
      </c>
    </row>
    <row r="421" spans="1:23" x14ac:dyDescent="0.25">
      <c r="A421" t="str">
        <f t="shared" si="38"/>
        <v>WE1803A-053</v>
      </c>
      <c r="D421" t="str">
        <f t="shared" si="36"/>
        <v>WE1803A</v>
      </c>
      <c r="E421" s="9">
        <v>53</v>
      </c>
      <c r="H421" t="str">
        <f>_xlfn.IFNA(VLOOKUP(G421,Tabelle10[[SID]:[Zahn]],3,FALSE),"")</f>
        <v/>
      </c>
      <c r="I421" s="9" t="s">
        <v>1832</v>
      </c>
      <c r="L421" s="9" t="s">
        <v>540</v>
      </c>
      <c r="Q421" t="str">
        <f t="shared" si="39"/>
        <v>Weimar, Georg Peter</v>
      </c>
      <c r="R421" t="str">
        <f t="shared" si="37"/>
        <v>Choral-Melodieenbuch zum Gebrauch der vorzüglichsten protestantische Gesangbücher… ANHANG</v>
      </c>
      <c r="S421" t="str">
        <f t="shared" si="40"/>
        <v>Erfurt</v>
      </c>
      <c r="T421">
        <f t="shared" si="41"/>
        <v>1803</v>
      </c>
      <c r="V421" s="9" t="s">
        <v>1833</v>
      </c>
      <c r="W421" s="9" t="s">
        <v>1834</v>
      </c>
    </row>
    <row r="422" spans="1:23" x14ac:dyDescent="0.25">
      <c r="A422" t="str">
        <f t="shared" si="38"/>
        <v>WE1803A-054</v>
      </c>
      <c r="D422" t="str">
        <f t="shared" si="36"/>
        <v>WE1803A</v>
      </c>
      <c r="E422" s="9">
        <v>54</v>
      </c>
      <c r="H422" t="str">
        <f>_xlfn.IFNA(VLOOKUP(G422,Tabelle10[[SID]:[Zahn]],3,FALSE),"")</f>
        <v/>
      </c>
      <c r="I422" s="9" t="s">
        <v>1835</v>
      </c>
      <c r="L422" s="9" t="s">
        <v>540</v>
      </c>
      <c r="Q422" t="str">
        <f t="shared" si="39"/>
        <v>Weimar, Georg Peter</v>
      </c>
      <c r="R422" t="str">
        <f t="shared" si="37"/>
        <v>Choral-Melodieenbuch zum Gebrauch der vorzüglichsten protestantische Gesangbücher… ANHANG</v>
      </c>
      <c r="S422" t="str">
        <f t="shared" si="40"/>
        <v>Erfurt</v>
      </c>
      <c r="T422">
        <f t="shared" si="41"/>
        <v>1803</v>
      </c>
    </row>
    <row r="423" spans="1:23" x14ac:dyDescent="0.25">
      <c r="A423" t="str">
        <f t="shared" si="38"/>
        <v>WE1803A-055</v>
      </c>
      <c r="D423" t="str">
        <f t="shared" si="36"/>
        <v>WE1803A</v>
      </c>
      <c r="E423" s="9">
        <v>55</v>
      </c>
      <c r="H423" t="str">
        <f>_xlfn.IFNA(VLOOKUP(G423,Tabelle10[[SID]:[Zahn]],3,FALSE),"")</f>
        <v/>
      </c>
      <c r="I423" s="9" t="s">
        <v>1836</v>
      </c>
      <c r="L423" s="9" t="s">
        <v>540</v>
      </c>
      <c r="Q423" t="str">
        <f t="shared" si="39"/>
        <v>Weimar, Georg Peter</v>
      </c>
      <c r="R423" t="str">
        <f t="shared" si="37"/>
        <v>Choral-Melodieenbuch zum Gebrauch der vorzüglichsten protestantische Gesangbücher… ANHANG</v>
      </c>
      <c r="S423" t="str">
        <f t="shared" si="40"/>
        <v>Erfurt</v>
      </c>
      <c r="T423">
        <f t="shared" si="41"/>
        <v>1803</v>
      </c>
    </row>
    <row r="424" spans="1:23" x14ac:dyDescent="0.25">
      <c r="A424" t="str">
        <f t="shared" si="38"/>
        <v>WE1803A-056</v>
      </c>
      <c r="D424" t="str">
        <f t="shared" si="36"/>
        <v>WE1803A</v>
      </c>
      <c r="E424" s="9">
        <v>56</v>
      </c>
      <c r="H424" t="str">
        <f>_xlfn.IFNA(VLOOKUP(G424,Tabelle10[[SID]:[Zahn]],3,FALSE),"")</f>
        <v/>
      </c>
      <c r="I424" s="9" t="s">
        <v>1837</v>
      </c>
      <c r="L424" s="9" t="s">
        <v>540</v>
      </c>
      <c r="Q424" t="str">
        <f t="shared" si="39"/>
        <v>Weimar, Georg Peter</v>
      </c>
      <c r="R424" t="str">
        <f t="shared" si="37"/>
        <v>Choral-Melodieenbuch zum Gebrauch der vorzüglichsten protestantische Gesangbücher… ANHANG</v>
      </c>
      <c r="S424" t="str">
        <f t="shared" si="40"/>
        <v>Erfurt</v>
      </c>
      <c r="T424">
        <f t="shared" si="41"/>
        <v>1803</v>
      </c>
    </row>
    <row r="425" spans="1:23" x14ac:dyDescent="0.25">
      <c r="A425" t="str">
        <f t="shared" si="38"/>
        <v>WE1803A-057</v>
      </c>
      <c r="D425" t="str">
        <f t="shared" si="36"/>
        <v>WE1803A</v>
      </c>
      <c r="E425" s="9">
        <v>57</v>
      </c>
      <c r="H425" t="str">
        <f>_xlfn.IFNA(VLOOKUP(G425,Tabelle10[[SID]:[Zahn]],3,FALSE),"")</f>
        <v/>
      </c>
      <c r="I425" s="9" t="s">
        <v>1540</v>
      </c>
      <c r="L425" s="9" t="s">
        <v>540</v>
      </c>
      <c r="Q425" t="str">
        <f t="shared" si="39"/>
        <v>Weimar, Georg Peter</v>
      </c>
      <c r="R425" t="str">
        <f t="shared" si="37"/>
        <v>Choral-Melodieenbuch zum Gebrauch der vorzüglichsten protestantische Gesangbücher… ANHANG</v>
      </c>
      <c r="S425" t="str">
        <f t="shared" si="40"/>
        <v>Erfurt</v>
      </c>
      <c r="T425">
        <f t="shared" si="41"/>
        <v>1803</v>
      </c>
    </row>
    <row r="426" spans="1:23" x14ac:dyDescent="0.25">
      <c r="A426" t="str">
        <f t="shared" si="38"/>
        <v>WE1803A-058</v>
      </c>
      <c r="D426" t="str">
        <f t="shared" si="36"/>
        <v>WE1803A</v>
      </c>
      <c r="E426" s="9">
        <v>58</v>
      </c>
      <c r="H426" t="str">
        <f>_xlfn.IFNA(VLOOKUP(G426,Tabelle10[[SID]:[Zahn]],3,FALSE),"")</f>
        <v/>
      </c>
      <c r="I426" s="9" t="s">
        <v>1838</v>
      </c>
      <c r="L426" s="9" t="s">
        <v>540</v>
      </c>
      <c r="Q426" t="str">
        <f t="shared" si="39"/>
        <v>Weimar, Georg Peter</v>
      </c>
      <c r="R426" t="str">
        <f t="shared" si="37"/>
        <v>Choral-Melodieenbuch zum Gebrauch der vorzüglichsten protestantische Gesangbücher… ANHANG</v>
      </c>
      <c r="S426" t="str">
        <f t="shared" si="40"/>
        <v>Erfurt</v>
      </c>
      <c r="T426">
        <f t="shared" si="41"/>
        <v>1803</v>
      </c>
    </row>
    <row r="427" spans="1:23" x14ac:dyDescent="0.25">
      <c r="A427" t="str">
        <f t="shared" si="38"/>
        <v>WE1803A-059</v>
      </c>
      <c r="D427" t="str">
        <f t="shared" si="36"/>
        <v>WE1803A</v>
      </c>
      <c r="E427" s="9">
        <v>59</v>
      </c>
      <c r="H427" t="str">
        <f>_xlfn.IFNA(VLOOKUP(G427,Tabelle10[[SID]:[Zahn]],3,FALSE),"")</f>
        <v/>
      </c>
      <c r="I427" s="9" t="s">
        <v>1839</v>
      </c>
      <c r="L427" s="9" t="s">
        <v>540</v>
      </c>
      <c r="Q427" t="str">
        <f t="shared" si="39"/>
        <v>Weimar, Georg Peter</v>
      </c>
      <c r="R427" t="str">
        <f t="shared" si="37"/>
        <v>Choral-Melodieenbuch zum Gebrauch der vorzüglichsten protestantische Gesangbücher… ANHANG</v>
      </c>
      <c r="S427" t="str">
        <f t="shared" si="40"/>
        <v>Erfurt</v>
      </c>
      <c r="T427">
        <f t="shared" si="41"/>
        <v>1803</v>
      </c>
    </row>
    <row r="428" spans="1:23" x14ac:dyDescent="0.25">
      <c r="A428" t="str">
        <f t="shared" si="38"/>
        <v>WE1803A-060</v>
      </c>
      <c r="D428" t="str">
        <f t="shared" ref="D428:D485" si="42">$D$363</f>
        <v>WE1803A</v>
      </c>
      <c r="E428" s="9">
        <v>60</v>
      </c>
      <c r="H428" t="str">
        <f>_xlfn.IFNA(VLOOKUP(G428,Tabelle10[[SID]:[Zahn]],3,FALSE),"")</f>
        <v/>
      </c>
      <c r="I428" s="9" t="s">
        <v>1840</v>
      </c>
      <c r="L428" s="9" t="s">
        <v>540</v>
      </c>
      <c r="Q428" t="str">
        <f t="shared" si="39"/>
        <v>Weimar, Georg Peter</v>
      </c>
      <c r="R428" t="str">
        <f t="shared" ref="R428:R485" si="43">$R$363</f>
        <v>Choral-Melodieenbuch zum Gebrauch der vorzüglichsten protestantische Gesangbücher… ANHANG</v>
      </c>
      <c r="S428" t="str">
        <f t="shared" si="40"/>
        <v>Erfurt</v>
      </c>
      <c r="T428">
        <f t="shared" si="41"/>
        <v>1803</v>
      </c>
    </row>
    <row r="429" spans="1:23" x14ac:dyDescent="0.25">
      <c r="A429" t="str">
        <f t="shared" si="38"/>
        <v>WE1803A-061</v>
      </c>
      <c r="D429" t="str">
        <f t="shared" si="42"/>
        <v>WE1803A</v>
      </c>
      <c r="E429" s="9">
        <v>61</v>
      </c>
      <c r="H429" t="str">
        <f>_xlfn.IFNA(VLOOKUP(G429,Tabelle10[[SID]:[Zahn]],3,FALSE),"")</f>
        <v/>
      </c>
      <c r="I429" s="9" t="s">
        <v>1841</v>
      </c>
      <c r="L429" s="9" t="s">
        <v>540</v>
      </c>
      <c r="Q429" t="str">
        <f t="shared" si="39"/>
        <v>Weimar, Georg Peter</v>
      </c>
      <c r="R429" t="str">
        <f t="shared" si="43"/>
        <v>Choral-Melodieenbuch zum Gebrauch der vorzüglichsten protestantische Gesangbücher… ANHANG</v>
      </c>
      <c r="S429" t="str">
        <f t="shared" si="40"/>
        <v>Erfurt</v>
      </c>
      <c r="T429">
        <f t="shared" si="41"/>
        <v>1803</v>
      </c>
    </row>
    <row r="430" spans="1:23" x14ac:dyDescent="0.25">
      <c r="A430" t="str">
        <f t="shared" si="38"/>
        <v>WE1803A-062</v>
      </c>
      <c r="D430" t="str">
        <f t="shared" si="42"/>
        <v>WE1803A</v>
      </c>
      <c r="E430" s="9">
        <v>62</v>
      </c>
      <c r="H430" t="str">
        <f>_xlfn.IFNA(VLOOKUP(G430,Tabelle10[[SID]:[Zahn]],3,FALSE),"")</f>
        <v/>
      </c>
      <c r="I430" s="9" t="s">
        <v>1842</v>
      </c>
      <c r="L430" s="9" t="s">
        <v>540</v>
      </c>
      <c r="Q430" t="str">
        <f t="shared" si="39"/>
        <v>Weimar, Georg Peter</v>
      </c>
      <c r="R430" t="str">
        <f t="shared" si="43"/>
        <v>Choral-Melodieenbuch zum Gebrauch der vorzüglichsten protestantische Gesangbücher… ANHANG</v>
      </c>
      <c r="S430" t="str">
        <f t="shared" si="40"/>
        <v>Erfurt</v>
      </c>
      <c r="T430">
        <f t="shared" si="41"/>
        <v>1803</v>
      </c>
    </row>
    <row r="431" spans="1:23" x14ac:dyDescent="0.25">
      <c r="A431" t="str">
        <f t="shared" si="38"/>
        <v>WE1803A-063</v>
      </c>
      <c r="D431" t="str">
        <f t="shared" si="42"/>
        <v>WE1803A</v>
      </c>
      <c r="E431" s="9">
        <v>63</v>
      </c>
      <c r="H431" t="str">
        <f>_xlfn.IFNA(VLOOKUP(G431,Tabelle10[[SID]:[Zahn]],3,FALSE),"")</f>
        <v/>
      </c>
      <c r="I431" s="9" t="s">
        <v>1843</v>
      </c>
      <c r="L431" s="9" t="s">
        <v>540</v>
      </c>
      <c r="Q431" t="str">
        <f t="shared" si="39"/>
        <v>Weimar, Georg Peter</v>
      </c>
      <c r="R431" t="str">
        <f t="shared" si="43"/>
        <v>Choral-Melodieenbuch zum Gebrauch der vorzüglichsten protestantische Gesangbücher… ANHANG</v>
      </c>
      <c r="S431" t="str">
        <f t="shared" si="40"/>
        <v>Erfurt</v>
      </c>
      <c r="T431">
        <f t="shared" si="41"/>
        <v>1803</v>
      </c>
      <c r="V431" s="9" t="s">
        <v>1844</v>
      </c>
      <c r="W431" s="9" t="s">
        <v>1845</v>
      </c>
    </row>
    <row r="432" spans="1:23" x14ac:dyDescent="0.25">
      <c r="A432" t="str">
        <f t="shared" si="38"/>
        <v>WE1803A-064</v>
      </c>
      <c r="D432" t="str">
        <f t="shared" si="42"/>
        <v>WE1803A</v>
      </c>
      <c r="E432" s="9">
        <v>64</v>
      </c>
      <c r="H432" t="str">
        <f>_xlfn.IFNA(VLOOKUP(G432,Tabelle10[[SID]:[Zahn]],3,FALSE),"")</f>
        <v/>
      </c>
      <c r="I432" s="9" t="s">
        <v>1846</v>
      </c>
      <c r="L432" s="9" t="s">
        <v>540</v>
      </c>
      <c r="Q432" t="str">
        <f t="shared" si="39"/>
        <v>Weimar, Georg Peter</v>
      </c>
      <c r="R432" t="str">
        <f t="shared" si="43"/>
        <v>Choral-Melodieenbuch zum Gebrauch der vorzüglichsten protestantische Gesangbücher… ANHANG</v>
      </c>
      <c r="S432" t="str">
        <f t="shared" si="40"/>
        <v>Erfurt</v>
      </c>
      <c r="T432">
        <f t="shared" si="41"/>
        <v>1803</v>
      </c>
    </row>
    <row r="433" spans="1:23" x14ac:dyDescent="0.25">
      <c r="A433" t="str">
        <f t="shared" si="38"/>
        <v>WE1803A-065</v>
      </c>
      <c r="D433" t="str">
        <f t="shared" si="42"/>
        <v>WE1803A</v>
      </c>
      <c r="E433" s="9">
        <v>65</v>
      </c>
      <c r="H433" t="str">
        <f>_xlfn.IFNA(VLOOKUP(G433,Tabelle10[[SID]:[Zahn]],3,FALSE),"")</f>
        <v/>
      </c>
      <c r="I433" s="9" t="s">
        <v>1847</v>
      </c>
      <c r="L433" s="9" t="s">
        <v>540</v>
      </c>
      <c r="Q433" t="str">
        <f t="shared" si="39"/>
        <v>Weimar, Georg Peter</v>
      </c>
      <c r="R433" t="str">
        <f t="shared" si="43"/>
        <v>Choral-Melodieenbuch zum Gebrauch der vorzüglichsten protestantische Gesangbücher… ANHANG</v>
      </c>
      <c r="S433" t="str">
        <f t="shared" si="40"/>
        <v>Erfurt</v>
      </c>
      <c r="T433">
        <f t="shared" si="41"/>
        <v>1803</v>
      </c>
    </row>
    <row r="434" spans="1:23" x14ac:dyDescent="0.25">
      <c r="A434" t="str">
        <f t="shared" si="38"/>
        <v>WE1803A-066</v>
      </c>
      <c r="D434" t="str">
        <f t="shared" si="42"/>
        <v>WE1803A</v>
      </c>
      <c r="E434" s="9">
        <v>66</v>
      </c>
      <c r="H434" t="str">
        <f>_xlfn.IFNA(VLOOKUP(G434,Tabelle10[[SID]:[Zahn]],3,FALSE),"")</f>
        <v/>
      </c>
      <c r="I434" s="9" t="s">
        <v>1848</v>
      </c>
      <c r="L434" s="9" t="s">
        <v>540</v>
      </c>
      <c r="Q434" t="str">
        <f t="shared" si="39"/>
        <v>Weimar, Georg Peter</v>
      </c>
      <c r="R434" t="str">
        <f t="shared" si="43"/>
        <v>Choral-Melodieenbuch zum Gebrauch der vorzüglichsten protestantische Gesangbücher… ANHANG</v>
      </c>
      <c r="S434" t="str">
        <f t="shared" si="40"/>
        <v>Erfurt</v>
      </c>
      <c r="T434">
        <f t="shared" si="41"/>
        <v>1803</v>
      </c>
    </row>
    <row r="435" spans="1:23" x14ac:dyDescent="0.25">
      <c r="A435" t="str">
        <f t="shared" si="38"/>
        <v>WE1803A-067</v>
      </c>
      <c r="D435" t="str">
        <f t="shared" si="42"/>
        <v>WE1803A</v>
      </c>
      <c r="E435" s="9">
        <v>67</v>
      </c>
      <c r="H435" t="str">
        <f>_xlfn.IFNA(VLOOKUP(G435,Tabelle10[[SID]:[Zahn]],3,FALSE),"")</f>
        <v/>
      </c>
      <c r="I435" s="9" t="s">
        <v>1849</v>
      </c>
      <c r="L435" s="9" t="s">
        <v>540</v>
      </c>
      <c r="Q435" t="str">
        <f t="shared" si="39"/>
        <v>Weimar, Georg Peter</v>
      </c>
      <c r="R435" t="str">
        <f t="shared" si="43"/>
        <v>Choral-Melodieenbuch zum Gebrauch der vorzüglichsten protestantische Gesangbücher… ANHANG</v>
      </c>
      <c r="S435" t="str">
        <f t="shared" si="40"/>
        <v>Erfurt</v>
      </c>
      <c r="T435">
        <f t="shared" si="41"/>
        <v>1803</v>
      </c>
      <c r="V435" s="9" t="s">
        <v>1850</v>
      </c>
      <c r="W435" s="9" t="s">
        <v>1851</v>
      </c>
    </row>
    <row r="436" spans="1:23" x14ac:dyDescent="0.25">
      <c r="A436" t="str">
        <f t="shared" si="38"/>
        <v>WE1803A-068</v>
      </c>
      <c r="D436" t="str">
        <f t="shared" si="42"/>
        <v>WE1803A</v>
      </c>
      <c r="E436" s="9">
        <v>68</v>
      </c>
      <c r="H436" t="str">
        <f>_xlfn.IFNA(VLOOKUP(G436,Tabelle10[[SID]:[Zahn]],3,FALSE),"")</f>
        <v/>
      </c>
      <c r="I436" s="9" t="s">
        <v>1852</v>
      </c>
      <c r="L436" s="9" t="s">
        <v>540</v>
      </c>
      <c r="Q436" t="str">
        <f t="shared" si="39"/>
        <v>Weimar, Georg Peter</v>
      </c>
      <c r="R436" t="str">
        <f t="shared" si="43"/>
        <v>Choral-Melodieenbuch zum Gebrauch der vorzüglichsten protestantische Gesangbücher… ANHANG</v>
      </c>
      <c r="S436" t="str">
        <f t="shared" si="40"/>
        <v>Erfurt</v>
      </c>
      <c r="T436">
        <f t="shared" si="41"/>
        <v>1803</v>
      </c>
    </row>
    <row r="437" spans="1:23" x14ac:dyDescent="0.25">
      <c r="A437" t="str">
        <f t="shared" si="38"/>
        <v>WE1803A-069</v>
      </c>
      <c r="D437" t="str">
        <f t="shared" si="42"/>
        <v>WE1803A</v>
      </c>
      <c r="E437" s="9">
        <v>69</v>
      </c>
      <c r="H437" t="str">
        <f>_xlfn.IFNA(VLOOKUP(G437,Tabelle10[[SID]:[Zahn]],3,FALSE),"")</f>
        <v/>
      </c>
      <c r="I437" s="9" t="s">
        <v>1853</v>
      </c>
      <c r="L437" s="9" t="s">
        <v>540</v>
      </c>
      <c r="Q437" t="str">
        <f t="shared" si="39"/>
        <v>Weimar, Georg Peter</v>
      </c>
      <c r="R437" t="str">
        <f t="shared" si="43"/>
        <v>Choral-Melodieenbuch zum Gebrauch der vorzüglichsten protestantische Gesangbücher… ANHANG</v>
      </c>
      <c r="S437" t="str">
        <f t="shared" si="40"/>
        <v>Erfurt</v>
      </c>
      <c r="T437">
        <f t="shared" si="41"/>
        <v>1803</v>
      </c>
    </row>
    <row r="438" spans="1:23" x14ac:dyDescent="0.25">
      <c r="A438" t="str">
        <f t="shared" si="38"/>
        <v>WE1803A-097</v>
      </c>
      <c r="D438" t="str">
        <f t="shared" si="42"/>
        <v>WE1803A</v>
      </c>
      <c r="E438" s="9">
        <v>97</v>
      </c>
      <c r="H438" t="str">
        <f>_xlfn.IFNA(VLOOKUP(G438,Tabelle10[[SID]:[Zahn]],3,FALSE),"")</f>
        <v/>
      </c>
      <c r="I438" s="9" t="s">
        <v>1854</v>
      </c>
      <c r="L438" s="9" t="s">
        <v>540</v>
      </c>
      <c r="Q438" t="str">
        <f t="shared" si="39"/>
        <v>Weimar, Georg Peter</v>
      </c>
      <c r="R438" t="str">
        <f t="shared" si="43"/>
        <v>Choral-Melodieenbuch zum Gebrauch der vorzüglichsten protestantische Gesangbücher… ANHANG</v>
      </c>
      <c r="S438" t="str">
        <f t="shared" si="40"/>
        <v>Erfurt</v>
      </c>
      <c r="T438">
        <f t="shared" si="41"/>
        <v>1803</v>
      </c>
    </row>
    <row r="439" spans="1:23" x14ac:dyDescent="0.25">
      <c r="A439" t="str">
        <f t="shared" si="38"/>
        <v>WE1803A-098</v>
      </c>
      <c r="D439" t="str">
        <f t="shared" si="42"/>
        <v>WE1803A</v>
      </c>
      <c r="E439" s="9">
        <v>98</v>
      </c>
      <c r="H439" t="str">
        <f>_xlfn.IFNA(VLOOKUP(G439,Tabelle10[[SID]:[Zahn]],3,FALSE),"")</f>
        <v/>
      </c>
      <c r="I439" s="9" t="s">
        <v>1855</v>
      </c>
      <c r="L439" s="9" t="s">
        <v>540</v>
      </c>
      <c r="Q439" t="str">
        <f t="shared" si="39"/>
        <v>Weimar, Georg Peter</v>
      </c>
      <c r="R439" t="str">
        <f t="shared" si="43"/>
        <v>Choral-Melodieenbuch zum Gebrauch der vorzüglichsten protestantische Gesangbücher… ANHANG</v>
      </c>
      <c r="S439" t="str">
        <f t="shared" si="40"/>
        <v>Erfurt</v>
      </c>
      <c r="T439">
        <f t="shared" si="41"/>
        <v>1803</v>
      </c>
    </row>
    <row r="440" spans="1:23" x14ac:dyDescent="0.25">
      <c r="A440" t="str">
        <f t="shared" si="38"/>
        <v>WE1803A-099</v>
      </c>
      <c r="D440" t="str">
        <f t="shared" si="42"/>
        <v>WE1803A</v>
      </c>
      <c r="E440" s="9">
        <v>99</v>
      </c>
      <c r="H440" t="str">
        <f>_xlfn.IFNA(VLOOKUP(G440,Tabelle10[[SID]:[Zahn]],3,FALSE),"")</f>
        <v/>
      </c>
      <c r="I440" s="9" t="s">
        <v>1856</v>
      </c>
      <c r="L440" s="9" t="s">
        <v>540</v>
      </c>
      <c r="Q440" t="str">
        <f t="shared" si="39"/>
        <v>Weimar, Georg Peter</v>
      </c>
      <c r="R440" t="str">
        <f t="shared" si="43"/>
        <v>Choral-Melodieenbuch zum Gebrauch der vorzüglichsten protestantische Gesangbücher… ANHANG</v>
      </c>
      <c r="S440" t="str">
        <f t="shared" si="40"/>
        <v>Erfurt</v>
      </c>
      <c r="T440">
        <f t="shared" si="41"/>
        <v>1803</v>
      </c>
      <c r="V440" s="9" t="s">
        <v>1857</v>
      </c>
    </row>
    <row r="441" spans="1:23" x14ac:dyDescent="0.25">
      <c r="A441" t="str">
        <f t="shared" si="38"/>
        <v>WE1803A-100a</v>
      </c>
      <c r="D441" t="str">
        <f t="shared" si="42"/>
        <v>WE1803A</v>
      </c>
      <c r="E441" s="9">
        <v>100</v>
      </c>
      <c r="F441" s="9" t="s">
        <v>3</v>
      </c>
      <c r="H441" t="str">
        <f>_xlfn.IFNA(VLOOKUP(G441,Tabelle10[[SID]:[Zahn]],3,FALSE),"")</f>
        <v/>
      </c>
      <c r="I441" s="9" t="s">
        <v>484</v>
      </c>
      <c r="L441" s="9" t="s">
        <v>540</v>
      </c>
      <c r="Q441" t="str">
        <f t="shared" si="39"/>
        <v>Weimar, Georg Peter</v>
      </c>
      <c r="R441" t="str">
        <f t="shared" si="43"/>
        <v>Choral-Melodieenbuch zum Gebrauch der vorzüglichsten protestantische Gesangbücher… ANHANG</v>
      </c>
      <c r="S441" t="str">
        <f t="shared" si="40"/>
        <v>Erfurt</v>
      </c>
      <c r="T441">
        <f t="shared" si="41"/>
        <v>1803</v>
      </c>
    </row>
    <row r="442" spans="1:23" x14ac:dyDescent="0.25">
      <c r="A442" t="str">
        <f t="shared" si="38"/>
        <v>WE1803A-100b</v>
      </c>
      <c r="D442" t="str">
        <f t="shared" si="42"/>
        <v>WE1803A</v>
      </c>
      <c r="E442" s="9">
        <v>100</v>
      </c>
      <c r="F442" s="9" t="s">
        <v>358</v>
      </c>
      <c r="H442" t="str">
        <f>_xlfn.IFNA(VLOOKUP(G442,Tabelle10[[SID]:[Zahn]],3,FALSE),"")</f>
        <v/>
      </c>
      <c r="I442" s="9" t="s">
        <v>1858</v>
      </c>
      <c r="L442" s="9" t="s">
        <v>540</v>
      </c>
      <c r="Q442" t="str">
        <f t="shared" si="39"/>
        <v>Weimar, Georg Peter</v>
      </c>
      <c r="R442" t="str">
        <f t="shared" si="43"/>
        <v>Choral-Melodieenbuch zum Gebrauch der vorzüglichsten protestantische Gesangbücher… ANHANG</v>
      </c>
      <c r="S442" t="str">
        <f t="shared" si="40"/>
        <v>Erfurt</v>
      </c>
      <c r="T442">
        <f t="shared" si="41"/>
        <v>1803</v>
      </c>
    </row>
    <row r="443" spans="1:23" x14ac:dyDescent="0.25">
      <c r="A443" t="str">
        <f t="shared" si="38"/>
        <v>WE1803A-101a</v>
      </c>
      <c r="D443" t="str">
        <f t="shared" si="42"/>
        <v>WE1803A</v>
      </c>
      <c r="E443" s="9">
        <v>101</v>
      </c>
      <c r="F443" s="9" t="s">
        <v>3</v>
      </c>
      <c r="H443" t="str">
        <f>_xlfn.IFNA(VLOOKUP(G443,Tabelle10[[SID]:[Zahn]],3,FALSE),"")</f>
        <v/>
      </c>
      <c r="I443" s="9" t="s">
        <v>1859</v>
      </c>
      <c r="L443" s="9" t="s">
        <v>540</v>
      </c>
      <c r="Q443" t="str">
        <f t="shared" si="39"/>
        <v>Weimar, Georg Peter</v>
      </c>
      <c r="R443" t="str">
        <f t="shared" si="43"/>
        <v>Choral-Melodieenbuch zum Gebrauch der vorzüglichsten protestantische Gesangbücher… ANHANG</v>
      </c>
      <c r="S443" t="str">
        <f t="shared" si="40"/>
        <v>Erfurt</v>
      </c>
      <c r="T443">
        <f t="shared" si="41"/>
        <v>1803</v>
      </c>
      <c r="V443" s="9" t="s">
        <v>1860</v>
      </c>
    </row>
    <row r="444" spans="1:23" x14ac:dyDescent="0.25">
      <c r="A444" t="str">
        <f t="shared" si="38"/>
        <v>WE1803A-101b</v>
      </c>
      <c r="D444" t="str">
        <f t="shared" si="42"/>
        <v>WE1803A</v>
      </c>
      <c r="E444" s="9">
        <v>101</v>
      </c>
      <c r="F444" s="9" t="s">
        <v>358</v>
      </c>
      <c r="H444" t="str">
        <f>_xlfn.IFNA(VLOOKUP(G444,Tabelle10[[SID]:[Zahn]],3,FALSE),"")</f>
        <v/>
      </c>
      <c r="I444" s="9" t="s">
        <v>1861</v>
      </c>
      <c r="L444" s="9" t="s">
        <v>540</v>
      </c>
      <c r="Q444" t="str">
        <f t="shared" si="39"/>
        <v>Weimar, Georg Peter</v>
      </c>
      <c r="R444" t="str">
        <f t="shared" si="43"/>
        <v>Choral-Melodieenbuch zum Gebrauch der vorzüglichsten protestantische Gesangbücher… ANHANG</v>
      </c>
      <c r="S444" t="str">
        <f t="shared" si="40"/>
        <v>Erfurt</v>
      </c>
      <c r="T444">
        <f t="shared" si="41"/>
        <v>1803</v>
      </c>
      <c r="V444" s="9" t="s">
        <v>1862</v>
      </c>
    </row>
    <row r="445" spans="1:23" x14ac:dyDescent="0.25">
      <c r="A445" t="str">
        <f t="shared" si="38"/>
        <v>WE1803A-102</v>
      </c>
      <c r="D445" t="str">
        <f t="shared" si="42"/>
        <v>WE1803A</v>
      </c>
      <c r="E445" s="9">
        <v>102</v>
      </c>
      <c r="H445" t="str">
        <f>_xlfn.IFNA(VLOOKUP(G445,Tabelle10[[SID]:[Zahn]],3,FALSE),"")</f>
        <v/>
      </c>
      <c r="I445" s="9" t="s">
        <v>1863</v>
      </c>
      <c r="L445" s="9" t="s">
        <v>540</v>
      </c>
      <c r="Q445" t="str">
        <f t="shared" si="39"/>
        <v>Weimar, Georg Peter</v>
      </c>
      <c r="R445" t="str">
        <f t="shared" si="43"/>
        <v>Choral-Melodieenbuch zum Gebrauch der vorzüglichsten protestantische Gesangbücher… ANHANG</v>
      </c>
      <c r="S445" t="str">
        <f t="shared" si="40"/>
        <v>Erfurt</v>
      </c>
      <c r="T445">
        <f t="shared" si="41"/>
        <v>1803</v>
      </c>
    </row>
    <row r="446" spans="1:23" x14ac:dyDescent="0.25">
      <c r="A446" t="str">
        <f t="shared" si="38"/>
        <v>WE1803A-103</v>
      </c>
      <c r="D446" t="str">
        <f t="shared" si="42"/>
        <v>WE1803A</v>
      </c>
      <c r="E446" s="9">
        <v>103</v>
      </c>
      <c r="H446" t="str">
        <f>_xlfn.IFNA(VLOOKUP(G446,Tabelle10[[SID]:[Zahn]],3,FALSE),"")</f>
        <v/>
      </c>
      <c r="I446" s="9" t="s">
        <v>1864</v>
      </c>
      <c r="L446" s="9" t="s">
        <v>540</v>
      </c>
      <c r="Q446" t="str">
        <f t="shared" si="39"/>
        <v>Weimar, Georg Peter</v>
      </c>
      <c r="R446" t="str">
        <f t="shared" si="43"/>
        <v>Choral-Melodieenbuch zum Gebrauch der vorzüglichsten protestantische Gesangbücher… ANHANG</v>
      </c>
      <c r="S446" t="str">
        <f t="shared" si="40"/>
        <v>Erfurt</v>
      </c>
      <c r="T446">
        <f t="shared" si="41"/>
        <v>1803</v>
      </c>
    </row>
    <row r="447" spans="1:23" x14ac:dyDescent="0.25">
      <c r="A447" t="str">
        <f t="shared" si="38"/>
        <v>WE1803A-104</v>
      </c>
      <c r="D447" t="str">
        <f t="shared" si="42"/>
        <v>WE1803A</v>
      </c>
      <c r="E447" s="9">
        <v>104</v>
      </c>
      <c r="H447" t="str">
        <f>_xlfn.IFNA(VLOOKUP(G447,Tabelle10[[SID]:[Zahn]],3,FALSE),"")</f>
        <v/>
      </c>
      <c r="I447" s="9" t="s">
        <v>1865</v>
      </c>
      <c r="L447" s="9" t="s">
        <v>540</v>
      </c>
      <c r="Q447" t="str">
        <f t="shared" si="39"/>
        <v>Weimar, Georg Peter</v>
      </c>
      <c r="R447" t="str">
        <f t="shared" si="43"/>
        <v>Choral-Melodieenbuch zum Gebrauch der vorzüglichsten protestantische Gesangbücher… ANHANG</v>
      </c>
      <c r="S447" t="str">
        <f t="shared" si="40"/>
        <v>Erfurt</v>
      </c>
      <c r="T447">
        <f t="shared" si="41"/>
        <v>1803</v>
      </c>
    </row>
    <row r="448" spans="1:23" x14ac:dyDescent="0.25">
      <c r="A448" t="str">
        <f t="shared" si="38"/>
        <v>WE1803A-105</v>
      </c>
      <c r="D448" t="str">
        <f t="shared" si="42"/>
        <v>WE1803A</v>
      </c>
      <c r="E448" s="9">
        <v>105</v>
      </c>
      <c r="H448" t="str">
        <f>_xlfn.IFNA(VLOOKUP(G448,Tabelle10[[SID]:[Zahn]],3,FALSE),"")</f>
        <v/>
      </c>
      <c r="I448" s="9" t="s">
        <v>1866</v>
      </c>
      <c r="L448" s="9" t="s">
        <v>540</v>
      </c>
      <c r="Q448" t="str">
        <f t="shared" si="39"/>
        <v>Weimar, Georg Peter</v>
      </c>
      <c r="R448" t="str">
        <f t="shared" si="43"/>
        <v>Choral-Melodieenbuch zum Gebrauch der vorzüglichsten protestantische Gesangbücher… ANHANG</v>
      </c>
      <c r="S448" t="str">
        <f t="shared" si="40"/>
        <v>Erfurt</v>
      </c>
      <c r="T448">
        <f t="shared" si="41"/>
        <v>1803</v>
      </c>
    </row>
    <row r="449" spans="1:23" x14ac:dyDescent="0.25">
      <c r="A449" t="str">
        <f t="shared" si="38"/>
        <v>WE1803A-106</v>
      </c>
      <c r="D449" t="str">
        <f t="shared" si="42"/>
        <v>WE1803A</v>
      </c>
      <c r="E449" s="9">
        <v>106</v>
      </c>
      <c r="H449" t="str">
        <f>_xlfn.IFNA(VLOOKUP(G449,Tabelle10[[SID]:[Zahn]],3,FALSE),"")</f>
        <v/>
      </c>
      <c r="I449" s="9" t="s">
        <v>1867</v>
      </c>
      <c r="L449" s="9" t="s">
        <v>540</v>
      </c>
      <c r="Q449" t="str">
        <f t="shared" si="39"/>
        <v>Weimar, Georg Peter</v>
      </c>
      <c r="R449" t="str">
        <f t="shared" si="43"/>
        <v>Choral-Melodieenbuch zum Gebrauch der vorzüglichsten protestantische Gesangbücher… ANHANG</v>
      </c>
      <c r="S449" t="str">
        <f t="shared" si="40"/>
        <v>Erfurt</v>
      </c>
      <c r="T449">
        <f t="shared" si="41"/>
        <v>1803</v>
      </c>
      <c r="V449" s="9" t="s">
        <v>1868</v>
      </c>
    </row>
    <row r="450" spans="1:23" x14ac:dyDescent="0.25">
      <c r="A450" t="str">
        <f t="shared" ref="A450:A485" si="44">D450&amp;"-"&amp;IF(E450&lt;10,"00",IF(E450&gt;99,"","0"))&amp;E450&amp;F450</f>
        <v>WE1803A-107</v>
      </c>
      <c r="D450" t="str">
        <f t="shared" si="42"/>
        <v>WE1803A</v>
      </c>
      <c r="E450" s="9">
        <v>107</v>
      </c>
      <c r="H450" t="str">
        <f>_xlfn.IFNA(VLOOKUP(G450,Tabelle10[[SID]:[Zahn]],3,FALSE),"")</f>
        <v/>
      </c>
      <c r="I450" s="9" t="s">
        <v>1869</v>
      </c>
      <c r="L450" s="9" t="s">
        <v>540</v>
      </c>
      <c r="Q450" t="str">
        <f t="shared" si="39"/>
        <v>Weimar, Georg Peter</v>
      </c>
      <c r="R450" t="str">
        <f t="shared" si="43"/>
        <v>Choral-Melodieenbuch zum Gebrauch der vorzüglichsten protestantische Gesangbücher… ANHANG</v>
      </c>
      <c r="S450" t="str">
        <f t="shared" si="40"/>
        <v>Erfurt</v>
      </c>
      <c r="T450">
        <f t="shared" si="41"/>
        <v>1803</v>
      </c>
    </row>
    <row r="451" spans="1:23" x14ac:dyDescent="0.25">
      <c r="A451" t="str">
        <f t="shared" si="44"/>
        <v>WE1803A-108</v>
      </c>
      <c r="D451" t="str">
        <f t="shared" si="42"/>
        <v>WE1803A</v>
      </c>
      <c r="E451" s="9">
        <v>108</v>
      </c>
      <c r="H451" t="str">
        <f>_xlfn.IFNA(VLOOKUP(G451,Tabelle10[[SID]:[Zahn]],3,FALSE),"")</f>
        <v/>
      </c>
      <c r="I451" s="9" t="s">
        <v>1870</v>
      </c>
      <c r="L451" s="9" t="s">
        <v>540</v>
      </c>
      <c r="Q451" t="str">
        <f t="shared" ref="Q451:Q485" si="45">$Q$2</f>
        <v>Weimar, Georg Peter</v>
      </c>
      <c r="R451" t="str">
        <f t="shared" si="43"/>
        <v>Choral-Melodieenbuch zum Gebrauch der vorzüglichsten protestantische Gesangbücher… ANHANG</v>
      </c>
      <c r="S451" t="str">
        <f t="shared" ref="S451:S485" si="46">$S$2</f>
        <v>Erfurt</v>
      </c>
      <c r="T451">
        <f t="shared" ref="T451:T485" si="47">$T$2</f>
        <v>1803</v>
      </c>
      <c r="V451" s="9" t="s">
        <v>1871</v>
      </c>
      <c r="W451" s="9" t="s">
        <v>1872</v>
      </c>
    </row>
    <row r="452" spans="1:23" x14ac:dyDescent="0.25">
      <c r="A452" t="str">
        <f t="shared" si="44"/>
        <v>WE1803A-109</v>
      </c>
      <c r="D452" t="str">
        <f t="shared" si="42"/>
        <v>WE1803A</v>
      </c>
      <c r="E452" s="9">
        <v>109</v>
      </c>
      <c r="H452" t="str">
        <f>_xlfn.IFNA(VLOOKUP(G452,Tabelle10[[SID]:[Zahn]],3,FALSE),"")</f>
        <v/>
      </c>
      <c r="I452" s="9" t="s">
        <v>1873</v>
      </c>
      <c r="L452" s="9" t="s">
        <v>540</v>
      </c>
      <c r="Q452" t="str">
        <f t="shared" si="45"/>
        <v>Weimar, Georg Peter</v>
      </c>
      <c r="R452" t="str">
        <f t="shared" si="43"/>
        <v>Choral-Melodieenbuch zum Gebrauch der vorzüglichsten protestantische Gesangbücher… ANHANG</v>
      </c>
      <c r="S452" t="str">
        <f t="shared" si="46"/>
        <v>Erfurt</v>
      </c>
      <c r="T452">
        <f t="shared" si="47"/>
        <v>1803</v>
      </c>
    </row>
    <row r="453" spans="1:23" x14ac:dyDescent="0.25">
      <c r="A453" t="str">
        <f t="shared" si="44"/>
        <v>WE1803A-110a</v>
      </c>
      <c r="D453" t="str">
        <f t="shared" si="42"/>
        <v>WE1803A</v>
      </c>
      <c r="E453" s="9">
        <v>110</v>
      </c>
      <c r="F453" s="9" t="s">
        <v>3</v>
      </c>
      <c r="H453" t="str">
        <f>_xlfn.IFNA(VLOOKUP(G453,Tabelle10[[SID]:[Zahn]],3,FALSE),"")</f>
        <v/>
      </c>
      <c r="I453" s="9" t="s">
        <v>1874</v>
      </c>
      <c r="L453" s="9" t="s">
        <v>540</v>
      </c>
      <c r="Q453" t="str">
        <f t="shared" si="45"/>
        <v>Weimar, Georg Peter</v>
      </c>
      <c r="R453" t="str">
        <f t="shared" si="43"/>
        <v>Choral-Melodieenbuch zum Gebrauch der vorzüglichsten protestantische Gesangbücher… ANHANG</v>
      </c>
      <c r="S453" t="str">
        <f t="shared" si="46"/>
        <v>Erfurt</v>
      </c>
      <c r="T453">
        <f t="shared" si="47"/>
        <v>1803</v>
      </c>
    </row>
    <row r="454" spans="1:23" x14ac:dyDescent="0.25">
      <c r="A454" t="str">
        <f t="shared" si="44"/>
        <v>WE1803A-110b</v>
      </c>
      <c r="D454" t="str">
        <f t="shared" si="42"/>
        <v>WE1803A</v>
      </c>
      <c r="E454" s="9">
        <v>110</v>
      </c>
      <c r="F454" s="9" t="s">
        <v>358</v>
      </c>
      <c r="H454" t="str">
        <f>_xlfn.IFNA(VLOOKUP(G454,Tabelle10[[SID]:[Zahn]],3,FALSE),"")</f>
        <v/>
      </c>
      <c r="I454" s="9" t="s">
        <v>1875</v>
      </c>
      <c r="L454" s="9" t="s">
        <v>540</v>
      </c>
      <c r="Q454" t="str">
        <f t="shared" si="45"/>
        <v>Weimar, Georg Peter</v>
      </c>
      <c r="R454" t="str">
        <f t="shared" si="43"/>
        <v>Choral-Melodieenbuch zum Gebrauch der vorzüglichsten protestantische Gesangbücher… ANHANG</v>
      </c>
      <c r="S454" t="str">
        <f t="shared" si="46"/>
        <v>Erfurt</v>
      </c>
      <c r="T454">
        <f t="shared" si="47"/>
        <v>1803</v>
      </c>
    </row>
    <row r="455" spans="1:23" x14ac:dyDescent="0.25">
      <c r="A455" t="str">
        <f t="shared" si="44"/>
        <v>WE1803A-111</v>
      </c>
      <c r="D455" t="str">
        <f t="shared" si="42"/>
        <v>WE1803A</v>
      </c>
      <c r="E455" s="9">
        <v>111</v>
      </c>
      <c r="H455" t="str">
        <f>_xlfn.IFNA(VLOOKUP(G455,Tabelle10[[SID]:[Zahn]],3,FALSE),"")</f>
        <v/>
      </c>
      <c r="I455" s="9" t="s">
        <v>1876</v>
      </c>
      <c r="L455" s="9" t="s">
        <v>540</v>
      </c>
      <c r="Q455" t="str">
        <f t="shared" si="45"/>
        <v>Weimar, Georg Peter</v>
      </c>
      <c r="R455" t="str">
        <f t="shared" si="43"/>
        <v>Choral-Melodieenbuch zum Gebrauch der vorzüglichsten protestantische Gesangbücher… ANHANG</v>
      </c>
      <c r="S455" t="str">
        <f t="shared" si="46"/>
        <v>Erfurt</v>
      </c>
      <c r="T455">
        <f t="shared" si="47"/>
        <v>1803</v>
      </c>
    </row>
    <row r="456" spans="1:23" x14ac:dyDescent="0.25">
      <c r="A456" t="str">
        <f t="shared" si="44"/>
        <v>WE1803A-112</v>
      </c>
      <c r="D456" t="str">
        <f t="shared" si="42"/>
        <v>WE1803A</v>
      </c>
      <c r="E456" s="9">
        <v>112</v>
      </c>
      <c r="H456" t="str">
        <f>_xlfn.IFNA(VLOOKUP(G456,Tabelle10[[SID]:[Zahn]],3,FALSE),"")</f>
        <v/>
      </c>
      <c r="I456" s="9" t="s">
        <v>1877</v>
      </c>
      <c r="L456" s="9" t="s">
        <v>540</v>
      </c>
      <c r="Q456" t="str">
        <f t="shared" si="45"/>
        <v>Weimar, Georg Peter</v>
      </c>
      <c r="R456" t="str">
        <f t="shared" si="43"/>
        <v>Choral-Melodieenbuch zum Gebrauch der vorzüglichsten protestantische Gesangbücher… ANHANG</v>
      </c>
      <c r="S456" t="str">
        <f t="shared" si="46"/>
        <v>Erfurt</v>
      </c>
      <c r="T456">
        <f t="shared" si="47"/>
        <v>1803</v>
      </c>
    </row>
    <row r="457" spans="1:23" x14ac:dyDescent="0.25">
      <c r="A457" t="str">
        <f t="shared" si="44"/>
        <v>WE1803A-113a</v>
      </c>
      <c r="D457" t="str">
        <f t="shared" si="42"/>
        <v>WE1803A</v>
      </c>
      <c r="E457" s="9">
        <v>113</v>
      </c>
      <c r="F457" s="9" t="s">
        <v>3</v>
      </c>
      <c r="H457" t="str">
        <f>_xlfn.IFNA(VLOOKUP(G457,Tabelle10[[SID]:[Zahn]],3,FALSE),"")</f>
        <v/>
      </c>
      <c r="I457" s="9" t="s">
        <v>1878</v>
      </c>
      <c r="L457" s="9" t="s">
        <v>540</v>
      </c>
      <c r="Q457" t="str">
        <f t="shared" si="45"/>
        <v>Weimar, Georg Peter</v>
      </c>
      <c r="R457" t="str">
        <f t="shared" si="43"/>
        <v>Choral-Melodieenbuch zum Gebrauch der vorzüglichsten protestantische Gesangbücher… ANHANG</v>
      </c>
      <c r="S457" t="str">
        <f t="shared" si="46"/>
        <v>Erfurt</v>
      </c>
      <c r="T457">
        <f t="shared" si="47"/>
        <v>1803</v>
      </c>
      <c r="V457" s="9" t="s">
        <v>1879</v>
      </c>
    </row>
    <row r="458" spans="1:23" x14ac:dyDescent="0.25">
      <c r="A458" t="str">
        <f t="shared" si="44"/>
        <v>WE1803A-113b</v>
      </c>
      <c r="D458" t="str">
        <f t="shared" si="42"/>
        <v>WE1803A</v>
      </c>
      <c r="E458" s="9">
        <v>113</v>
      </c>
      <c r="F458" s="9" t="s">
        <v>358</v>
      </c>
      <c r="H458" t="str">
        <f>_xlfn.IFNA(VLOOKUP(G458,Tabelle10[[SID]:[Zahn]],3,FALSE),"")</f>
        <v/>
      </c>
      <c r="I458" s="9" t="s">
        <v>1880</v>
      </c>
      <c r="L458" s="9" t="s">
        <v>540</v>
      </c>
      <c r="Q458" t="str">
        <f t="shared" si="45"/>
        <v>Weimar, Georg Peter</v>
      </c>
      <c r="R458" t="str">
        <f t="shared" si="43"/>
        <v>Choral-Melodieenbuch zum Gebrauch der vorzüglichsten protestantische Gesangbücher… ANHANG</v>
      </c>
      <c r="S458" t="str">
        <f t="shared" si="46"/>
        <v>Erfurt</v>
      </c>
      <c r="T458">
        <f t="shared" si="47"/>
        <v>1803</v>
      </c>
    </row>
    <row r="459" spans="1:23" x14ac:dyDescent="0.25">
      <c r="A459" t="str">
        <f t="shared" si="44"/>
        <v>WE1803A-114</v>
      </c>
      <c r="D459" t="str">
        <f t="shared" si="42"/>
        <v>WE1803A</v>
      </c>
      <c r="E459" s="9">
        <v>114</v>
      </c>
      <c r="H459" t="str">
        <f>_xlfn.IFNA(VLOOKUP(G459,Tabelle10[[SID]:[Zahn]],3,FALSE),"")</f>
        <v/>
      </c>
      <c r="I459" s="9" t="s">
        <v>1881</v>
      </c>
      <c r="L459" s="9" t="s">
        <v>540</v>
      </c>
      <c r="Q459" t="str">
        <f t="shared" si="45"/>
        <v>Weimar, Georg Peter</v>
      </c>
      <c r="R459" t="str">
        <f t="shared" si="43"/>
        <v>Choral-Melodieenbuch zum Gebrauch der vorzüglichsten protestantische Gesangbücher… ANHANG</v>
      </c>
      <c r="S459" t="str">
        <f t="shared" si="46"/>
        <v>Erfurt</v>
      </c>
      <c r="T459">
        <f t="shared" si="47"/>
        <v>1803</v>
      </c>
    </row>
    <row r="460" spans="1:23" x14ac:dyDescent="0.25">
      <c r="A460" t="str">
        <f t="shared" si="44"/>
        <v>WE1803A-115</v>
      </c>
      <c r="D460" t="str">
        <f t="shared" si="42"/>
        <v>WE1803A</v>
      </c>
      <c r="E460" s="9">
        <v>115</v>
      </c>
      <c r="H460" t="str">
        <f>_xlfn.IFNA(VLOOKUP(G460,Tabelle10[[SID]:[Zahn]],3,FALSE),"")</f>
        <v/>
      </c>
      <c r="I460" s="9" t="s">
        <v>1882</v>
      </c>
      <c r="L460" s="9" t="s">
        <v>540</v>
      </c>
      <c r="Q460" t="str">
        <f t="shared" si="45"/>
        <v>Weimar, Georg Peter</v>
      </c>
      <c r="R460" t="str">
        <f t="shared" si="43"/>
        <v>Choral-Melodieenbuch zum Gebrauch der vorzüglichsten protestantische Gesangbücher… ANHANG</v>
      </c>
      <c r="S460" t="str">
        <f t="shared" si="46"/>
        <v>Erfurt</v>
      </c>
      <c r="T460">
        <f t="shared" si="47"/>
        <v>1803</v>
      </c>
    </row>
    <row r="461" spans="1:23" x14ac:dyDescent="0.25">
      <c r="A461" t="str">
        <f t="shared" si="44"/>
        <v>WE1803A-116</v>
      </c>
      <c r="D461" t="str">
        <f t="shared" si="42"/>
        <v>WE1803A</v>
      </c>
      <c r="E461" s="9">
        <v>116</v>
      </c>
      <c r="H461" t="str">
        <f>_xlfn.IFNA(VLOOKUP(G461,Tabelle10[[SID]:[Zahn]],3,FALSE),"")</f>
        <v/>
      </c>
      <c r="I461" s="9" t="s">
        <v>1883</v>
      </c>
      <c r="L461" s="9" t="s">
        <v>540</v>
      </c>
      <c r="Q461" t="str">
        <f t="shared" si="45"/>
        <v>Weimar, Georg Peter</v>
      </c>
      <c r="R461" t="str">
        <f t="shared" si="43"/>
        <v>Choral-Melodieenbuch zum Gebrauch der vorzüglichsten protestantische Gesangbücher… ANHANG</v>
      </c>
      <c r="S461" t="str">
        <f t="shared" si="46"/>
        <v>Erfurt</v>
      </c>
      <c r="T461">
        <f t="shared" si="47"/>
        <v>1803</v>
      </c>
    </row>
    <row r="462" spans="1:23" x14ac:dyDescent="0.25">
      <c r="A462" t="str">
        <f t="shared" si="44"/>
        <v>WE1803A-117</v>
      </c>
      <c r="D462" t="str">
        <f t="shared" si="42"/>
        <v>WE1803A</v>
      </c>
      <c r="E462" s="9">
        <v>117</v>
      </c>
      <c r="H462" t="str">
        <f>_xlfn.IFNA(VLOOKUP(G462,Tabelle10[[SID]:[Zahn]],3,FALSE),"")</f>
        <v/>
      </c>
      <c r="I462" s="9" t="s">
        <v>1884</v>
      </c>
      <c r="L462" s="9" t="s">
        <v>540</v>
      </c>
      <c r="Q462" t="str">
        <f t="shared" si="45"/>
        <v>Weimar, Georg Peter</v>
      </c>
      <c r="R462" t="str">
        <f t="shared" si="43"/>
        <v>Choral-Melodieenbuch zum Gebrauch der vorzüglichsten protestantische Gesangbücher… ANHANG</v>
      </c>
      <c r="S462" t="str">
        <f t="shared" si="46"/>
        <v>Erfurt</v>
      </c>
      <c r="T462">
        <f t="shared" si="47"/>
        <v>1803</v>
      </c>
      <c r="V462" s="9" t="s">
        <v>1885</v>
      </c>
      <c r="W462" s="9" t="s">
        <v>1886</v>
      </c>
    </row>
    <row r="463" spans="1:23" x14ac:dyDescent="0.25">
      <c r="A463" t="str">
        <f t="shared" si="44"/>
        <v>WE1803A-118a</v>
      </c>
      <c r="D463" t="str">
        <f t="shared" si="42"/>
        <v>WE1803A</v>
      </c>
      <c r="E463" s="9">
        <v>118</v>
      </c>
      <c r="F463" s="9" t="s">
        <v>3</v>
      </c>
      <c r="H463" t="str">
        <f>_xlfn.IFNA(VLOOKUP(G463,Tabelle10[[SID]:[Zahn]],3,FALSE),"")</f>
        <v/>
      </c>
      <c r="I463" s="9" t="s">
        <v>1887</v>
      </c>
      <c r="L463" s="9" t="s">
        <v>540</v>
      </c>
      <c r="Q463" t="str">
        <f t="shared" si="45"/>
        <v>Weimar, Georg Peter</v>
      </c>
      <c r="R463" t="str">
        <f t="shared" si="43"/>
        <v>Choral-Melodieenbuch zum Gebrauch der vorzüglichsten protestantische Gesangbücher… ANHANG</v>
      </c>
      <c r="S463" t="str">
        <f t="shared" si="46"/>
        <v>Erfurt</v>
      </c>
      <c r="T463">
        <f t="shared" si="47"/>
        <v>1803</v>
      </c>
    </row>
    <row r="464" spans="1:23" x14ac:dyDescent="0.25">
      <c r="A464" t="str">
        <f t="shared" si="44"/>
        <v>WE1803A-118b</v>
      </c>
      <c r="D464" t="str">
        <f t="shared" si="42"/>
        <v>WE1803A</v>
      </c>
      <c r="E464" s="9">
        <v>118</v>
      </c>
      <c r="F464" s="9" t="s">
        <v>358</v>
      </c>
      <c r="H464" t="str">
        <f>_xlfn.IFNA(VLOOKUP(G464,Tabelle10[[SID]:[Zahn]],3,FALSE),"")</f>
        <v/>
      </c>
      <c r="I464" s="9" t="s">
        <v>1888</v>
      </c>
      <c r="L464" s="9" t="s">
        <v>540</v>
      </c>
      <c r="Q464" t="str">
        <f t="shared" si="45"/>
        <v>Weimar, Georg Peter</v>
      </c>
      <c r="R464" t="str">
        <f t="shared" si="43"/>
        <v>Choral-Melodieenbuch zum Gebrauch der vorzüglichsten protestantische Gesangbücher… ANHANG</v>
      </c>
      <c r="S464" t="str">
        <f t="shared" si="46"/>
        <v>Erfurt</v>
      </c>
      <c r="T464">
        <f t="shared" si="47"/>
        <v>1803</v>
      </c>
    </row>
    <row r="465" spans="1:22" x14ac:dyDescent="0.25">
      <c r="A465" t="str">
        <f t="shared" si="44"/>
        <v>WE1803A-118c</v>
      </c>
      <c r="D465" t="str">
        <f t="shared" si="42"/>
        <v>WE1803A</v>
      </c>
      <c r="E465" s="9">
        <v>118</v>
      </c>
      <c r="F465" s="9" t="s">
        <v>457</v>
      </c>
      <c r="H465" t="str">
        <f>_xlfn.IFNA(VLOOKUP(G465,Tabelle10[[SID]:[Zahn]],3,FALSE),"")</f>
        <v/>
      </c>
      <c r="I465" s="9" t="s">
        <v>1889</v>
      </c>
      <c r="L465" s="9" t="s">
        <v>540</v>
      </c>
      <c r="Q465" t="str">
        <f t="shared" si="45"/>
        <v>Weimar, Georg Peter</v>
      </c>
      <c r="R465" t="str">
        <f t="shared" si="43"/>
        <v>Choral-Melodieenbuch zum Gebrauch der vorzüglichsten protestantische Gesangbücher… ANHANG</v>
      </c>
      <c r="S465" t="str">
        <f t="shared" si="46"/>
        <v>Erfurt</v>
      </c>
      <c r="T465">
        <f t="shared" si="47"/>
        <v>1803</v>
      </c>
    </row>
    <row r="466" spans="1:22" x14ac:dyDescent="0.25">
      <c r="A466" t="str">
        <f t="shared" si="44"/>
        <v>WE1803A-119</v>
      </c>
      <c r="D466" t="str">
        <f t="shared" si="42"/>
        <v>WE1803A</v>
      </c>
      <c r="E466" s="9">
        <v>119</v>
      </c>
      <c r="H466" t="str">
        <f>_xlfn.IFNA(VLOOKUP(G466,Tabelle10[[SID]:[Zahn]],3,FALSE),"")</f>
        <v/>
      </c>
      <c r="I466" s="9" t="s">
        <v>1890</v>
      </c>
      <c r="L466" s="9" t="s">
        <v>540</v>
      </c>
      <c r="Q466" t="str">
        <f t="shared" si="45"/>
        <v>Weimar, Georg Peter</v>
      </c>
      <c r="R466" t="str">
        <f t="shared" si="43"/>
        <v>Choral-Melodieenbuch zum Gebrauch der vorzüglichsten protestantische Gesangbücher… ANHANG</v>
      </c>
      <c r="S466" t="str">
        <f t="shared" si="46"/>
        <v>Erfurt</v>
      </c>
      <c r="T466">
        <f t="shared" si="47"/>
        <v>1803</v>
      </c>
    </row>
    <row r="467" spans="1:22" x14ac:dyDescent="0.25">
      <c r="A467" t="str">
        <f t="shared" si="44"/>
        <v xml:space="preserve">WE1803A-120 </v>
      </c>
      <c r="D467" t="str">
        <f t="shared" si="42"/>
        <v>WE1803A</v>
      </c>
      <c r="E467" s="9">
        <v>120</v>
      </c>
      <c r="F467" s="9" t="s">
        <v>1891</v>
      </c>
      <c r="H467" t="str">
        <f>_xlfn.IFNA(VLOOKUP(G467,Tabelle10[[SID]:[Zahn]],3,FALSE),"")</f>
        <v/>
      </c>
      <c r="I467" s="9" t="s">
        <v>1892</v>
      </c>
      <c r="L467" s="9" t="s">
        <v>540</v>
      </c>
      <c r="Q467" t="str">
        <f t="shared" si="45"/>
        <v>Weimar, Georg Peter</v>
      </c>
      <c r="R467" t="str">
        <f t="shared" si="43"/>
        <v>Choral-Melodieenbuch zum Gebrauch der vorzüglichsten protestantische Gesangbücher… ANHANG</v>
      </c>
      <c r="S467" t="str">
        <f t="shared" si="46"/>
        <v>Erfurt</v>
      </c>
      <c r="T467">
        <f t="shared" si="47"/>
        <v>1803</v>
      </c>
    </row>
    <row r="468" spans="1:22" x14ac:dyDescent="0.25">
      <c r="A468" t="str">
        <f t="shared" si="44"/>
        <v>WE1803A-121</v>
      </c>
      <c r="D468" t="str">
        <f t="shared" si="42"/>
        <v>WE1803A</v>
      </c>
      <c r="E468" s="9">
        <v>121</v>
      </c>
      <c r="H468" t="str">
        <f>_xlfn.IFNA(VLOOKUP(G468,Tabelle10[[SID]:[Zahn]],3,FALSE),"")</f>
        <v/>
      </c>
      <c r="I468" s="9" t="s">
        <v>1893</v>
      </c>
      <c r="L468" s="9" t="s">
        <v>540</v>
      </c>
      <c r="Q468" t="str">
        <f t="shared" si="45"/>
        <v>Weimar, Georg Peter</v>
      </c>
      <c r="R468" t="str">
        <f t="shared" si="43"/>
        <v>Choral-Melodieenbuch zum Gebrauch der vorzüglichsten protestantische Gesangbücher… ANHANG</v>
      </c>
      <c r="S468" t="str">
        <f t="shared" si="46"/>
        <v>Erfurt</v>
      </c>
      <c r="T468">
        <f t="shared" si="47"/>
        <v>1803</v>
      </c>
    </row>
    <row r="469" spans="1:22" x14ac:dyDescent="0.25">
      <c r="A469" t="str">
        <f t="shared" si="44"/>
        <v>WE1803A-122</v>
      </c>
      <c r="D469" t="str">
        <f t="shared" si="42"/>
        <v>WE1803A</v>
      </c>
      <c r="E469" s="9">
        <v>122</v>
      </c>
      <c r="H469" t="str">
        <f>_xlfn.IFNA(VLOOKUP(G469,Tabelle10[[SID]:[Zahn]],3,FALSE),"")</f>
        <v/>
      </c>
      <c r="I469" s="9" t="s">
        <v>1894</v>
      </c>
      <c r="L469" s="9" t="s">
        <v>540</v>
      </c>
      <c r="Q469" t="str">
        <f t="shared" si="45"/>
        <v>Weimar, Georg Peter</v>
      </c>
      <c r="R469" t="str">
        <f t="shared" si="43"/>
        <v>Choral-Melodieenbuch zum Gebrauch der vorzüglichsten protestantische Gesangbücher… ANHANG</v>
      </c>
      <c r="S469" t="str">
        <f t="shared" si="46"/>
        <v>Erfurt</v>
      </c>
      <c r="T469">
        <f t="shared" si="47"/>
        <v>1803</v>
      </c>
    </row>
    <row r="470" spans="1:22" x14ac:dyDescent="0.25">
      <c r="A470" t="str">
        <f t="shared" si="44"/>
        <v>WE1803A-123</v>
      </c>
      <c r="D470" t="str">
        <f t="shared" si="42"/>
        <v>WE1803A</v>
      </c>
      <c r="E470" s="9">
        <v>123</v>
      </c>
      <c r="H470" t="str">
        <f>_xlfn.IFNA(VLOOKUP(G470,Tabelle10[[SID]:[Zahn]],3,FALSE),"")</f>
        <v/>
      </c>
      <c r="I470" s="9" t="s">
        <v>1895</v>
      </c>
      <c r="L470" s="9" t="s">
        <v>540</v>
      </c>
      <c r="Q470" t="str">
        <f t="shared" si="45"/>
        <v>Weimar, Georg Peter</v>
      </c>
      <c r="R470" t="str">
        <f t="shared" si="43"/>
        <v>Choral-Melodieenbuch zum Gebrauch der vorzüglichsten protestantische Gesangbücher… ANHANG</v>
      </c>
      <c r="S470" t="str">
        <f t="shared" si="46"/>
        <v>Erfurt</v>
      </c>
      <c r="T470">
        <f t="shared" si="47"/>
        <v>1803</v>
      </c>
    </row>
    <row r="471" spans="1:22" x14ac:dyDescent="0.25">
      <c r="A471" t="str">
        <f t="shared" si="44"/>
        <v>WE1803A-124</v>
      </c>
      <c r="D471" t="str">
        <f t="shared" si="42"/>
        <v>WE1803A</v>
      </c>
      <c r="E471" s="9">
        <v>124</v>
      </c>
      <c r="H471" t="str">
        <f>_xlfn.IFNA(VLOOKUP(G471,Tabelle10[[SID]:[Zahn]],3,FALSE),"")</f>
        <v/>
      </c>
      <c r="I471" s="9" t="s">
        <v>1896</v>
      </c>
      <c r="L471" s="9" t="s">
        <v>540</v>
      </c>
      <c r="Q471" t="str">
        <f t="shared" si="45"/>
        <v>Weimar, Georg Peter</v>
      </c>
      <c r="R471" t="str">
        <f t="shared" si="43"/>
        <v>Choral-Melodieenbuch zum Gebrauch der vorzüglichsten protestantische Gesangbücher… ANHANG</v>
      </c>
      <c r="S471" t="str">
        <f t="shared" si="46"/>
        <v>Erfurt</v>
      </c>
      <c r="T471">
        <f t="shared" si="47"/>
        <v>1803</v>
      </c>
    </row>
    <row r="472" spans="1:22" x14ac:dyDescent="0.25">
      <c r="A472" t="str">
        <f t="shared" si="44"/>
        <v>WE1803A-125a</v>
      </c>
      <c r="D472" t="str">
        <f t="shared" si="42"/>
        <v>WE1803A</v>
      </c>
      <c r="E472" s="9">
        <v>125</v>
      </c>
      <c r="F472" s="9" t="s">
        <v>3</v>
      </c>
      <c r="H472" t="str">
        <f>_xlfn.IFNA(VLOOKUP(G472,Tabelle10[[SID]:[Zahn]],3,FALSE),"")</f>
        <v/>
      </c>
      <c r="I472" s="9" t="s">
        <v>522</v>
      </c>
      <c r="L472" s="9" t="s">
        <v>540</v>
      </c>
      <c r="Q472" t="str">
        <f t="shared" si="45"/>
        <v>Weimar, Georg Peter</v>
      </c>
      <c r="R472" t="str">
        <f t="shared" si="43"/>
        <v>Choral-Melodieenbuch zum Gebrauch der vorzüglichsten protestantische Gesangbücher… ANHANG</v>
      </c>
      <c r="S472" t="str">
        <f t="shared" si="46"/>
        <v>Erfurt</v>
      </c>
      <c r="T472">
        <f t="shared" si="47"/>
        <v>1803</v>
      </c>
    </row>
    <row r="473" spans="1:22" x14ac:dyDescent="0.25">
      <c r="A473" t="str">
        <f t="shared" si="44"/>
        <v>WE1803A-125b</v>
      </c>
      <c r="D473" t="str">
        <f t="shared" si="42"/>
        <v>WE1803A</v>
      </c>
      <c r="E473" s="9">
        <v>125</v>
      </c>
      <c r="F473" s="9" t="s">
        <v>358</v>
      </c>
      <c r="H473" t="str">
        <f>_xlfn.IFNA(VLOOKUP(G473,Tabelle10[[SID]:[Zahn]],3,FALSE),"")</f>
        <v/>
      </c>
      <c r="I473" s="9" t="s">
        <v>1897</v>
      </c>
      <c r="L473" s="9" t="s">
        <v>540</v>
      </c>
      <c r="Q473" t="str">
        <f t="shared" si="45"/>
        <v>Weimar, Georg Peter</v>
      </c>
      <c r="R473" t="str">
        <f t="shared" si="43"/>
        <v>Choral-Melodieenbuch zum Gebrauch der vorzüglichsten protestantische Gesangbücher… ANHANG</v>
      </c>
      <c r="S473" t="str">
        <f t="shared" si="46"/>
        <v>Erfurt</v>
      </c>
      <c r="T473">
        <f t="shared" si="47"/>
        <v>1803</v>
      </c>
    </row>
    <row r="474" spans="1:22" x14ac:dyDescent="0.25">
      <c r="A474" t="str">
        <f t="shared" si="44"/>
        <v>WE1803A-126a</v>
      </c>
      <c r="D474" t="str">
        <f t="shared" si="42"/>
        <v>WE1803A</v>
      </c>
      <c r="E474" s="9">
        <v>126</v>
      </c>
      <c r="F474" s="9" t="s">
        <v>3</v>
      </c>
      <c r="H474" t="str">
        <f>_xlfn.IFNA(VLOOKUP(G474,Tabelle10[[SID]:[Zahn]],3,FALSE),"")</f>
        <v/>
      </c>
      <c r="I474" s="9" t="s">
        <v>1898</v>
      </c>
      <c r="L474" s="9" t="s">
        <v>540</v>
      </c>
      <c r="Q474" t="str">
        <f t="shared" si="45"/>
        <v>Weimar, Georg Peter</v>
      </c>
      <c r="R474" t="str">
        <f t="shared" si="43"/>
        <v>Choral-Melodieenbuch zum Gebrauch der vorzüglichsten protestantische Gesangbücher… ANHANG</v>
      </c>
      <c r="S474" t="str">
        <f t="shared" si="46"/>
        <v>Erfurt</v>
      </c>
      <c r="T474">
        <f t="shared" si="47"/>
        <v>1803</v>
      </c>
    </row>
    <row r="475" spans="1:22" x14ac:dyDescent="0.25">
      <c r="A475" t="str">
        <f t="shared" si="44"/>
        <v>WE1803A-126b</v>
      </c>
      <c r="D475" t="str">
        <f t="shared" si="42"/>
        <v>WE1803A</v>
      </c>
      <c r="E475" s="9">
        <v>126</v>
      </c>
      <c r="F475" s="9" t="s">
        <v>358</v>
      </c>
      <c r="H475" t="str">
        <f>_xlfn.IFNA(VLOOKUP(G475,Tabelle10[[SID]:[Zahn]],3,FALSE),"")</f>
        <v/>
      </c>
      <c r="I475" s="9" t="s">
        <v>1899</v>
      </c>
      <c r="L475" s="9" t="s">
        <v>540</v>
      </c>
      <c r="Q475" t="str">
        <f t="shared" si="45"/>
        <v>Weimar, Georg Peter</v>
      </c>
      <c r="R475" t="str">
        <f t="shared" si="43"/>
        <v>Choral-Melodieenbuch zum Gebrauch der vorzüglichsten protestantische Gesangbücher… ANHANG</v>
      </c>
      <c r="S475" t="str">
        <f t="shared" si="46"/>
        <v>Erfurt</v>
      </c>
      <c r="T475">
        <f t="shared" si="47"/>
        <v>1803</v>
      </c>
    </row>
    <row r="476" spans="1:22" x14ac:dyDescent="0.25">
      <c r="A476" t="str">
        <f t="shared" si="44"/>
        <v>WE1803A-127</v>
      </c>
      <c r="D476" t="str">
        <f t="shared" si="42"/>
        <v>WE1803A</v>
      </c>
      <c r="E476" s="9">
        <v>127</v>
      </c>
      <c r="H476" t="str">
        <f>_xlfn.IFNA(VLOOKUP(G476,Tabelle10[[SID]:[Zahn]],3,FALSE),"")</f>
        <v/>
      </c>
      <c r="I476" s="9" t="s">
        <v>1900</v>
      </c>
      <c r="L476" s="9" t="s">
        <v>540</v>
      </c>
      <c r="Q476" t="str">
        <f t="shared" si="45"/>
        <v>Weimar, Georg Peter</v>
      </c>
      <c r="R476" t="str">
        <f t="shared" si="43"/>
        <v>Choral-Melodieenbuch zum Gebrauch der vorzüglichsten protestantische Gesangbücher… ANHANG</v>
      </c>
      <c r="S476" t="str">
        <f t="shared" si="46"/>
        <v>Erfurt</v>
      </c>
      <c r="T476">
        <f t="shared" si="47"/>
        <v>1803</v>
      </c>
    </row>
    <row r="477" spans="1:22" x14ac:dyDescent="0.25">
      <c r="A477" t="str">
        <f t="shared" si="44"/>
        <v>WE1803A-128</v>
      </c>
      <c r="D477" t="str">
        <f t="shared" si="42"/>
        <v>WE1803A</v>
      </c>
      <c r="E477" s="9">
        <v>128</v>
      </c>
      <c r="H477" t="str">
        <f>_xlfn.IFNA(VLOOKUP(G477,Tabelle10[[SID]:[Zahn]],3,FALSE),"")</f>
        <v/>
      </c>
      <c r="I477" s="9" t="s">
        <v>1901</v>
      </c>
      <c r="L477" s="9" t="s">
        <v>540</v>
      </c>
      <c r="Q477" t="str">
        <f t="shared" si="45"/>
        <v>Weimar, Georg Peter</v>
      </c>
      <c r="R477" t="str">
        <f t="shared" si="43"/>
        <v>Choral-Melodieenbuch zum Gebrauch der vorzüglichsten protestantische Gesangbücher… ANHANG</v>
      </c>
      <c r="S477" t="str">
        <f t="shared" si="46"/>
        <v>Erfurt</v>
      </c>
      <c r="T477">
        <f t="shared" si="47"/>
        <v>1803</v>
      </c>
    </row>
    <row r="478" spans="1:22" x14ac:dyDescent="0.25">
      <c r="A478" t="str">
        <f t="shared" si="44"/>
        <v>WE1803A-129a</v>
      </c>
      <c r="D478" t="str">
        <f t="shared" si="42"/>
        <v>WE1803A</v>
      </c>
      <c r="E478" s="9">
        <v>129</v>
      </c>
      <c r="F478" s="9" t="s">
        <v>3</v>
      </c>
      <c r="H478" t="str">
        <f>_xlfn.IFNA(VLOOKUP(G478,Tabelle10[[SID]:[Zahn]],3,FALSE),"")</f>
        <v/>
      </c>
      <c r="I478" s="9" t="s">
        <v>1902</v>
      </c>
      <c r="L478" s="9" t="s">
        <v>540</v>
      </c>
      <c r="Q478" t="str">
        <f t="shared" si="45"/>
        <v>Weimar, Georg Peter</v>
      </c>
      <c r="R478" t="str">
        <f t="shared" si="43"/>
        <v>Choral-Melodieenbuch zum Gebrauch der vorzüglichsten protestantische Gesangbücher… ANHANG</v>
      </c>
      <c r="S478" t="str">
        <f t="shared" si="46"/>
        <v>Erfurt</v>
      </c>
      <c r="T478">
        <f t="shared" si="47"/>
        <v>1803</v>
      </c>
    </row>
    <row r="479" spans="1:22" x14ac:dyDescent="0.25">
      <c r="A479" t="str">
        <f t="shared" si="44"/>
        <v>WE1803A-129b</v>
      </c>
      <c r="D479" t="str">
        <f t="shared" si="42"/>
        <v>WE1803A</v>
      </c>
      <c r="E479" s="9">
        <v>129</v>
      </c>
      <c r="F479" s="9" t="s">
        <v>358</v>
      </c>
      <c r="H479" t="str">
        <f>_xlfn.IFNA(VLOOKUP(G479,Tabelle10[[SID]:[Zahn]],3,FALSE),"")</f>
        <v/>
      </c>
      <c r="I479" s="9" t="s">
        <v>1903</v>
      </c>
      <c r="L479" s="9" t="s">
        <v>540</v>
      </c>
      <c r="Q479" t="str">
        <f t="shared" si="45"/>
        <v>Weimar, Georg Peter</v>
      </c>
      <c r="R479" t="str">
        <f t="shared" si="43"/>
        <v>Choral-Melodieenbuch zum Gebrauch der vorzüglichsten protestantische Gesangbücher… ANHANG</v>
      </c>
      <c r="S479" t="str">
        <f t="shared" si="46"/>
        <v>Erfurt</v>
      </c>
      <c r="T479">
        <f t="shared" si="47"/>
        <v>1803</v>
      </c>
      <c r="V479" s="9" t="s">
        <v>1493</v>
      </c>
    </row>
    <row r="480" spans="1:22" x14ac:dyDescent="0.25">
      <c r="A480" t="str">
        <f t="shared" si="44"/>
        <v>WE1803A-130</v>
      </c>
      <c r="D480" t="str">
        <f t="shared" si="42"/>
        <v>WE1803A</v>
      </c>
      <c r="E480" s="9">
        <v>130</v>
      </c>
      <c r="H480" t="str">
        <f>_xlfn.IFNA(VLOOKUP(G480,Tabelle10[[SID]:[Zahn]],3,FALSE),"")</f>
        <v/>
      </c>
      <c r="I480" s="9" t="s">
        <v>1904</v>
      </c>
      <c r="L480" s="9" t="s">
        <v>540</v>
      </c>
      <c r="Q480" t="str">
        <f t="shared" si="45"/>
        <v>Weimar, Georg Peter</v>
      </c>
      <c r="R480" t="str">
        <f t="shared" si="43"/>
        <v>Choral-Melodieenbuch zum Gebrauch der vorzüglichsten protestantische Gesangbücher… ANHANG</v>
      </c>
      <c r="S480" t="str">
        <f t="shared" si="46"/>
        <v>Erfurt</v>
      </c>
      <c r="T480">
        <f t="shared" si="47"/>
        <v>1803</v>
      </c>
    </row>
    <row r="481" spans="1:22" x14ac:dyDescent="0.25">
      <c r="A481" t="str">
        <f t="shared" si="44"/>
        <v>WE1803A-131</v>
      </c>
      <c r="D481" t="str">
        <f t="shared" si="42"/>
        <v>WE1803A</v>
      </c>
      <c r="E481" s="9">
        <v>131</v>
      </c>
      <c r="H481" t="str">
        <f>_xlfn.IFNA(VLOOKUP(G481,Tabelle10[[SID]:[Zahn]],3,FALSE),"")</f>
        <v/>
      </c>
      <c r="I481" s="9" t="s">
        <v>1905</v>
      </c>
      <c r="L481" s="9" t="s">
        <v>540</v>
      </c>
      <c r="Q481" t="str">
        <f t="shared" si="45"/>
        <v>Weimar, Georg Peter</v>
      </c>
      <c r="R481" t="str">
        <f t="shared" si="43"/>
        <v>Choral-Melodieenbuch zum Gebrauch der vorzüglichsten protestantische Gesangbücher… ANHANG</v>
      </c>
      <c r="S481" t="str">
        <f t="shared" si="46"/>
        <v>Erfurt</v>
      </c>
      <c r="T481">
        <f t="shared" si="47"/>
        <v>1803</v>
      </c>
      <c r="V481" s="9" t="s">
        <v>1906</v>
      </c>
    </row>
    <row r="482" spans="1:22" x14ac:dyDescent="0.25">
      <c r="A482" t="str">
        <f t="shared" si="44"/>
        <v>WE1803A-132</v>
      </c>
      <c r="D482" t="str">
        <f t="shared" si="42"/>
        <v>WE1803A</v>
      </c>
      <c r="E482" s="9">
        <v>132</v>
      </c>
      <c r="H482" t="str">
        <f>_xlfn.IFNA(VLOOKUP(G482,Tabelle10[[SID]:[Zahn]],3,FALSE),"")</f>
        <v/>
      </c>
      <c r="I482" s="9" t="s">
        <v>1907</v>
      </c>
      <c r="L482" s="9" t="s">
        <v>540</v>
      </c>
      <c r="Q482" t="str">
        <f t="shared" si="45"/>
        <v>Weimar, Georg Peter</v>
      </c>
      <c r="R482" t="str">
        <f t="shared" si="43"/>
        <v>Choral-Melodieenbuch zum Gebrauch der vorzüglichsten protestantische Gesangbücher… ANHANG</v>
      </c>
      <c r="S482" t="str">
        <f t="shared" si="46"/>
        <v>Erfurt</v>
      </c>
      <c r="T482">
        <f t="shared" si="47"/>
        <v>1803</v>
      </c>
    </row>
    <row r="483" spans="1:22" x14ac:dyDescent="0.25">
      <c r="A483" t="str">
        <f t="shared" si="44"/>
        <v>WE1803A-133</v>
      </c>
      <c r="D483" t="str">
        <f t="shared" si="42"/>
        <v>WE1803A</v>
      </c>
      <c r="E483" s="9">
        <v>133</v>
      </c>
      <c r="H483" t="str">
        <f>_xlfn.IFNA(VLOOKUP(G483,Tabelle10[[SID]:[Zahn]],3,FALSE),"")</f>
        <v/>
      </c>
      <c r="I483" s="9" t="s">
        <v>1908</v>
      </c>
      <c r="L483" s="9" t="s">
        <v>540</v>
      </c>
      <c r="Q483" t="str">
        <f t="shared" si="45"/>
        <v>Weimar, Georg Peter</v>
      </c>
      <c r="R483" t="str">
        <f t="shared" si="43"/>
        <v>Choral-Melodieenbuch zum Gebrauch der vorzüglichsten protestantische Gesangbücher… ANHANG</v>
      </c>
      <c r="S483" t="str">
        <f t="shared" si="46"/>
        <v>Erfurt</v>
      </c>
      <c r="T483">
        <f t="shared" si="47"/>
        <v>1803</v>
      </c>
    </row>
    <row r="484" spans="1:22" x14ac:dyDescent="0.25">
      <c r="A484" t="str">
        <f t="shared" si="44"/>
        <v>WE1803A-134</v>
      </c>
      <c r="D484" t="str">
        <f t="shared" si="42"/>
        <v>WE1803A</v>
      </c>
      <c r="E484" s="9">
        <v>134</v>
      </c>
      <c r="H484" t="str">
        <f>_xlfn.IFNA(VLOOKUP(G484,Tabelle10[[SID]:[Zahn]],3,FALSE),"")</f>
        <v/>
      </c>
      <c r="I484" s="9" t="s">
        <v>1909</v>
      </c>
      <c r="L484" s="9" t="s">
        <v>540</v>
      </c>
      <c r="Q484" t="str">
        <f t="shared" si="45"/>
        <v>Weimar, Georg Peter</v>
      </c>
      <c r="R484" t="str">
        <f t="shared" si="43"/>
        <v>Choral-Melodieenbuch zum Gebrauch der vorzüglichsten protestantische Gesangbücher… ANHANG</v>
      </c>
      <c r="S484" t="str">
        <f t="shared" si="46"/>
        <v>Erfurt</v>
      </c>
      <c r="T484">
        <f t="shared" si="47"/>
        <v>1803</v>
      </c>
      <c r="V484" s="9" t="s">
        <v>1910</v>
      </c>
    </row>
    <row r="485" spans="1:22" x14ac:dyDescent="0.25">
      <c r="A485" t="str">
        <f t="shared" si="44"/>
        <v>WE1803A-135</v>
      </c>
      <c r="D485" t="str">
        <f t="shared" si="42"/>
        <v>WE1803A</v>
      </c>
      <c r="E485" s="9">
        <v>135</v>
      </c>
      <c r="H485" t="str">
        <f>_xlfn.IFNA(VLOOKUP(G485,Tabelle10[[SID]:[Zahn]],3,FALSE),"")</f>
        <v/>
      </c>
      <c r="I485" s="9" t="s">
        <v>1911</v>
      </c>
      <c r="L485" s="9" t="s">
        <v>540</v>
      </c>
      <c r="Q485" t="str">
        <f t="shared" si="45"/>
        <v>Weimar, Georg Peter</v>
      </c>
      <c r="R485" t="str">
        <f t="shared" si="43"/>
        <v>Choral-Melodieenbuch zum Gebrauch der vorzüglichsten protestantische Gesangbücher… ANHANG</v>
      </c>
      <c r="S485" t="str">
        <f t="shared" si="46"/>
        <v>Erfurt</v>
      </c>
      <c r="T485">
        <f t="shared" si="47"/>
        <v>1803</v>
      </c>
    </row>
  </sheetData>
  <sheetProtection sheet="1" objects="1" scenarios="1" selectLockedCells="1" autoFilter="0"/>
  <dataValidations count="17">
    <dataValidation allowBlank="1" showInputMessage="1" showErrorMessage="1" promptTitle="Title of the choral" prompt="Enter the title of the choral in its original writing" sqref="I2:I1048576" xr:uid="{00000000-0002-0000-0800-000000000000}"/>
    <dataValidation allowBlank="1" showInputMessage="1" showErrorMessage="1" promptTitle="Additional information" prompt="If the source offers additional information within the choral, enter here" sqref="J2:J1048576" xr:uid="{00000000-0002-0000-0800-000001000000}"/>
    <dataValidation allowBlank="1" showInputMessage="1" showErrorMessage="1" promptTitle="Notes" prompt="If necessery, enter informations about the transcription process" sqref="K2:K1048576" xr:uid="{00000000-0002-0000-0800-000002000000}"/>
    <dataValidation allowBlank="1" showInputMessage="1" showErrorMessage="1" promptTitle="Figured bass editor" prompt="Enter the name(s) of figured bass editor(s) for each choral" sqref="L2:L1048576" xr:uid="{00000000-0002-0000-0800-000003000000}"/>
    <dataValidation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3:D1048576" xr:uid="{00000000-0002-0000-0800-000004000000}"/>
    <dataValidation allowBlank="1" showInputMessage="1" showErrorMessage="1" errorTitle="Possible key" error="Please enter only the key. The mode can be added in the following column" promptTitle="Possible key" prompt="Enter possible key for each individual choral. The mode can be added in the following column" sqref="M2:M1048576 O2:O1048576" xr:uid="{00000000-0002-0000-0800-000005000000}"/>
    <dataValidation allowBlank="1" showInputMessage="1" showErrorMessage="1" promptTitle="Choral book" prompt="Enter full name of the choral book._x000a__x000a_Following cells will be filled automatically" sqref="R2:R1048576" xr:uid="{00000000-0002-0000-0800-000006000000}"/>
    <dataValidation allowBlank="1" showInputMessage="1" showErrorMessage="1" promptTitle="Place" prompt="Enter place of publication for each choral book. If not retraceable enter N.N._x000a__x000a_Following cells will be filled automatically" sqref="S2:S1048576" xr:uid="{00000000-0002-0000-0800-000007000000}"/>
    <dataValidation allowBlank="1" showInputMessage="1" showErrorMessage="1" promptTitle="Year" prompt="Enter year of publication for each choral book. If not retraceable enter N.N._x000a__x000a_Following cells will be filled automatically._x000a_" sqref="T2:T1048576" xr:uid="{00000000-0002-0000-0800-000008000000}"/>
    <dataValidation allowBlank="1" showInputMessage="1" showErrorMessage="1" promptTitle="Pages" prompt="Enter pages for each choral. " sqref="U2:U1048576" xr:uid="{00000000-0002-0000-0800-000009000000}"/>
    <dataValidation allowBlank="1" showInputMessage="1" showErrorMessage="1" promptTitle="Alternative Title" prompt="If there are alternative titles for a choral, enter one in each column" sqref="V2:Y1048576" xr:uid="{00000000-0002-0000-0800-00000A000000}"/>
    <dataValidation type="custom" allowBlank="1" showInputMessage="1" showErrorMessage="1" promptTitle="SID" prompt="If identified, enter SID following the schema: &quot;SID&quot; + number in three digits" sqref="G2:G3 G5:G1048576 H486:H1048576" xr:uid="{000F00FE-004B-402B-9D5C-008900670010}">
      <formula1>EXACT(LEFT(G2,3),"SID")</formula1>
    </dataValidation>
    <dataValidation type="whole" allowBlank="1" showInputMessage="1" showErrorMessage="1" errorTitle="Please enter only numbers" error="If one number lists more than one melody, add a new line for each version and sort them with letters entered in the following column" promptTitle="Choral Number" prompt="Enter number of each individual choral. If one number lists more than one melody, add a new line for each version and sort them with letters entered in the following column" sqref="E2:E1048576" xr:uid="{00D400AB-00A7-4944-8CF2-00E800D10047}">
      <formula1>0</formula1>
      <formula2>9999</formula2>
    </dataValidation>
    <dataValidation type="custom" allowBlank="1" showInputMessage="1" showErrorMessage="1" errorTitle="Please only enter letters" error="This column only needs to be filled, in case there is more than one melody in a number. The versions should be sorted by small letters" promptTitle="Addition to Choral-Nr" prompt="If one number lists more than one melody, add a new line for each version and sort them with small letters entered in this column" sqref="F2:F1048576" xr:uid="{00D700DF-00FC-44E1-A743-002500C300C7}">
      <formula1>AND(EXACT(F2,LOWER(F2)),LEN(F2)=1)</formula1>
    </dataValidation>
    <dataValidation type="custom" allowBlank="1" showInputMessage="1" showErrorMessage="1" errorTitle="Please follow schema for SID" error="Schema: &quot;SID&quot; + number in three digits" promptTitle="SID" prompt="If identified, enter SID following the schema: &quot;SID&quot; + number in three digits" sqref="G4" xr:uid="{00DB0040-004F-4ECA-B58A-003200B30053}">
      <formula1>EXACT(LEFT(G4,3),"SID")</formula1>
    </dataValidation>
    <dataValidation type="list" allowBlank="1" showInputMessage="1" showErrorMessage="1" errorTitle="Possible Mode" error="Please select mode from dropdown list" promptTitle="Possible Mode" prompt="Enter mode of the key identified in the previous column" sqref="N2:N1048576 P2:P1048576" xr:uid="{005B00F1-005A-4314-9D31-005C00C900B6}">
      <formula1>"Major,Minor,Dorian,Phrygian,Lydian,Mixolydian,Aeolian,Locrian"</formula1>
    </dataValidation>
    <dataValidation type="custom"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2" xr:uid="{00480044-002A-4480-A524-007F00D9002B}">
      <formula1>AND(LEN(D2)&lt;8,LEN(D2)&gt;5,SUM(--ISNUMBER(FIND(MID(D2,ROW(INDIRECT("1:"&amp;"2")),1),"ABCDEFGHIJKLMNOPQRSTUVWXYZÄÖÜ")))=2,SUM(--ISNUMBER(FIND(MID(D2,ROW(INDIRECT("3:"&amp;"6")),1),"0123456789")))=4,--ISNUMBER(--MID(D2,7,1))=0)</formula1>
    </dataValidation>
  </dataValidations>
  <pageMargins left="0.7" right="0.7" top="0.78740157500000008" bottom="0.78740157500000008" header="0.3" footer="0.3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63"/>
  <sheetViews>
    <sheetView workbookViewId="0">
      <selection activeCell="H12" sqref="H12"/>
    </sheetView>
  </sheetViews>
  <sheetFormatPr baseColWidth="10" defaultRowHeight="15" x14ac:dyDescent="0.25"/>
  <cols>
    <col min="1" max="1" width="11.42578125" bestFit="1" customWidth="1"/>
    <col min="2" max="2" width="10.140625" bestFit="1" customWidth="1"/>
    <col min="3" max="3" width="12.140625" bestFit="1" customWidth="1"/>
    <col min="4" max="4" width="10.28515625" bestFit="1" customWidth="1"/>
    <col min="5" max="5" width="11.85546875" style="9" bestFit="1" customWidth="1"/>
    <col min="6" max="6" width="4" style="9" bestFit="1" customWidth="1"/>
    <col min="7" max="7" width="8.7109375" style="9" bestFit="1" customWidth="1"/>
    <col min="8" max="8" width="35.7109375" style="9" bestFit="1" customWidth="1"/>
    <col min="9" max="9" width="69.5703125" style="9" bestFit="1" customWidth="1"/>
    <col min="10" max="10" width="8.5703125" style="9" bestFit="1" customWidth="1"/>
    <col min="11" max="11" width="31.140625" style="9" bestFit="1" customWidth="1"/>
    <col min="12" max="15" width="9.5703125" style="9" bestFit="1" customWidth="1"/>
    <col min="16" max="16" width="21.28515625" bestFit="1" customWidth="1"/>
    <col min="17" max="17" width="108.7109375" bestFit="1" customWidth="1"/>
    <col min="18" max="18" width="8" bestFit="1" customWidth="1"/>
    <col min="19" max="19" width="7.28515625" bestFit="1" customWidth="1"/>
    <col min="20" max="20" width="9.85546875" style="9" bestFit="1" customWidth="1"/>
    <col min="21" max="21" width="40.5703125" style="9" bestFit="1" customWidth="1"/>
    <col min="22" max="22" width="34.42578125" style="9" bestFit="1" customWidth="1"/>
    <col min="23" max="24" width="18.85546875" style="9" bestFit="1" customWidth="1"/>
  </cols>
  <sheetData>
    <row r="1" spans="1:25" s="10" customFormat="1" x14ac:dyDescent="0.25">
      <c r="A1" s="10" t="s">
        <v>4</v>
      </c>
      <c r="B1" s="10" t="s">
        <v>339</v>
      </c>
      <c r="C1" s="10" t="s">
        <v>340</v>
      </c>
      <c r="D1" s="10" t="s">
        <v>341</v>
      </c>
      <c r="E1" s="10" t="s">
        <v>342</v>
      </c>
      <c r="F1" s="10" t="s">
        <v>343</v>
      </c>
      <c r="G1" s="10" t="s">
        <v>5</v>
      </c>
      <c r="H1" s="10" t="s">
        <v>344</v>
      </c>
      <c r="I1" s="2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345</v>
      </c>
      <c r="X1" s="10" t="s">
        <v>346</v>
      </c>
      <c r="Y1" s="10" t="s">
        <v>347</v>
      </c>
    </row>
    <row r="2" spans="1:25" x14ac:dyDescent="0.25">
      <c r="A2" s="28" t="str">
        <f t="shared" ref="A2:A65" si="0">D2&amp;"-"&amp;IF(E2&lt;10,"00",IF(E2&gt;99,"","0"))&amp;E2&amp;F2</f>
        <v>ZI1785-001</v>
      </c>
      <c r="B2">
        <v>457001764</v>
      </c>
      <c r="C2" s="22" t="str">
        <f t="shared" ref="C2:C65" si="1">HYPERLINK("https://opac.rism.info/search?id="&amp;B2&amp;"&amp;View=rism", "RISM")</f>
        <v>RISM</v>
      </c>
      <c r="D2" s="30" t="s">
        <v>1912</v>
      </c>
      <c r="E2" s="9">
        <v>1</v>
      </c>
      <c r="G2" s="30" t="s">
        <v>154</v>
      </c>
      <c r="H2" t="str">
        <f>_xlfn.IFNA(VLOOKUP(G2,Tabelle10[[SID]:[Zahn]],3,FALSE),"")</f>
        <v>I, 247b, Praetorius 1610</v>
      </c>
      <c r="I2" s="15" t="s">
        <v>1913</v>
      </c>
      <c r="L2" s="9" t="s">
        <v>605</v>
      </c>
      <c r="P2" s="9"/>
      <c r="Q2" s="9" t="s">
        <v>1914</v>
      </c>
      <c r="R2" s="9" t="s">
        <v>1915</v>
      </c>
      <c r="S2" s="9" t="s">
        <v>1916</v>
      </c>
      <c r="T2" s="9">
        <v>1785</v>
      </c>
      <c r="U2" s="9">
        <v>1</v>
      </c>
      <c r="V2" s="9" t="s">
        <v>155</v>
      </c>
      <c r="Y2" s="9"/>
    </row>
    <row r="3" spans="1:25" x14ac:dyDescent="0.25">
      <c r="A3" s="28" t="str">
        <f t="shared" si="0"/>
        <v>ZI1785-002a</v>
      </c>
      <c r="B3">
        <v>457001765</v>
      </c>
      <c r="C3" s="22" t="str">
        <f t="shared" si="1"/>
        <v>RISM</v>
      </c>
      <c r="D3" s="28" t="str">
        <f t="shared" ref="D3:D66" si="2">$D$2</f>
        <v>ZI1785</v>
      </c>
      <c r="E3" s="9">
        <v>2</v>
      </c>
      <c r="F3" s="9" t="s">
        <v>3</v>
      </c>
      <c r="G3" s="30" t="s">
        <v>58</v>
      </c>
      <c r="H3" t="str">
        <f>_xlfn.IFNA(VLOOKUP(G3,Tabelle10[[SID]:[Zahn]],3,FALSE),"")</f>
        <v>III, 5385a, Hassler 1601</v>
      </c>
      <c r="I3" s="15" t="s">
        <v>1917</v>
      </c>
      <c r="L3" s="9" t="s">
        <v>605</v>
      </c>
      <c r="P3" s="9"/>
      <c r="Q3" s="21" t="str">
        <f t="shared" ref="Q3:Q66" si="3">$Q$2</f>
        <v>Zinck, Bendix Friedrich</v>
      </c>
      <c r="R3" s="21" t="str">
        <f t="shared" ref="R3:R66" si="4">$R$2</f>
        <v>Vollständige Sammlung der Melodien zu den Gesängen des neuen allgemeinen Schleswig-Holsteinischen Gesangbuchs</v>
      </c>
      <c r="S3" s="21" t="str">
        <f t="shared" ref="S3:S66" si="5">$S$2</f>
        <v>Leipzig</v>
      </c>
      <c r="T3" s="21">
        <f t="shared" ref="T3:T66" si="6">$T$2</f>
        <v>1785</v>
      </c>
      <c r="U3" s="9">
        <v>1</v>
      </c>
      <c r="V3" s="9" t="s">
        <v>59</v>
      </c>
      <c r="Y3" s="9"/>
    </row>
    <row r="4" spans="1:25" x14ac:dyDescent="0.25">
      <c r="A4" s="28" t="str">
        <f t="shared" si="0"/>
        <v>ZI1785-002b</v>
      </c>
      <c r="B4">
        <v>457001766</v>
      </c>
      <c r="C4" s="22" t="str">
        <f t="shared" si="1"/>
        <v>RISM</v>
      </c>
      <c r="D4" s="28" t="str">
        <f t="shared" si="2"/>
        <v>ZI1785</v>
      </c>
      <c r="E4" s="9">
        <v>2</v>
      </c>
      <c r="F4" s="9" t="s">
        <v>358</v>
      </c>
      <c r="G4" s="30"/>
      <c r="H4" t="str">
        <f>_xlfn.IFNA(VLOOKUP(G4,Tabelle10[[SID]:[Zahn]],3,FALSE),"")</f>
        <v/>
      </c>
      <c r="I4" s="15" t="s">
        <v>1918</v>
      </c>
      <c r="P4" s="9"/>
      <c r="Q4" s="21" t="str">
        <f t="shared" si="3"/>
        <v>Zinck, Bendix Friedrich</v>
      </c>
      <c r="R4" s="21" t="str">
        <f t="shared" si="4"/>
        <v>Vollständige Sammlung der Melodien zu den Gesängen des neuen allgemeinen Schleswig-Holsteinischen Gesangbuchs</v>
      </c>
      <c r="S4" s="21" t="str">
        <f t="shared" si="5"/>
        <v>Leipzig</v>
      </c>
      <c r="T4" s="21">
        <f t="shared" si="6"/>
        <v>1785</v>
      </c>
      <c r="U4" s="9">
        <v>2</v>
      </c>
      <c r="Y4" s="9"/>
    </row>
    <row r="5" spans="1:25" x14ac:dyDescent="0.25">
      <c r="A5" s="28" t="str">
        <f t="shared" si="0"/>
        <v>ZI1785-002c</v>
      </c>
      <c r="B5">
        <v>457001767</v>
      </c>
      <c r="C5" s="22" t="str">
        <f t="shared" si="1"/>
        <v>RISM</v>
      </c>
      <c r="D5" s="28" t="str">
        <f t="shared" si="2"/>
        <v>ZI1785</v>
      </c>
      <c r="E5" s="9">
        <v>2</v>
      </c>
      <c r="F5" s="9" t="s">
        <v>457</v>
      </c>
      <c r="G5" s="30"/>
      <c r="H5" t="str">
        <f>_xlfn.IFNA(VLOOKUP(G5,Tabelle10[[SID]:[Zahn]],3,FALSE),"")</f>
        <v/>
      </c>
      <c r="I5" s="15" t="s">
        <v>1919</v>
      </c>
      <c r="P5" s="9"/>
      <c r="Q5" s="21" t="str">
        <f t="shared" si="3"/>
        <v>Zinck, Bendix Friedrich</v>
      </c>
      <c r="R5" s="21" t="str">
        <f t="shared" si="4"/>
        <v>Vollständige Sammlung der Melodien zu den Gesängen des neuen allgemeinen Schleswig-Holsteinischen Gesangbuchs</v>
      </c>
      <c r="S5" s="21" t="str">
        <f t="shared" si="5"/>
        <v>Leipzig</v>
      </c>
      <c r="T5" s="21">
        <f t="shared" si="6"/>
        <v>1785</v>
      </c>
      <c r="U5" s="9">
        <v>2</v>
      </c>
      <c r="V5" s="9" t="s">
        <v>887</v>
      </c>
      <c r="Y5" s="9"/>
    </row>
    <row r="6" spans="1:25" x14ac:dyDescent="0.25">
      <c r="A6" s="28" t="str">
        <f t="shared" si="0"/>
        <v>ZI1785-003</v>
      </c>
      <c r="B6">
        <v>457001768</v>
      </c>
      <c r="C6" s="22" t="str">
        <f t="shared" si="1"/>
        <v>RISM</v>
      </c>
      <c r="D6" s="28" t="str">
        <f t="shared" si="2"/>
        <v>ZI1785</v>
      </c>
      <c r="E6" s="9">
        <v>3</v>
      </c>
      <c r="G6" s="30" t="s">
        <v>318</v>
      </c>
      <c r="H6" t="str">
        <f>_xlfn.IFNA(VLOOKUP(G6,Tabelle10[[SID]:[Zahn]],3,FALSE),"")</f>
        <v>I, 159, N. Selnecker 1587</v>
      </c>
      <c r="I6" s="15" t="s">
        <v>1700</v>
      </c>
      <c r="P6" s="9"/>
      <c r="Q6" s="21" t="str">
        <f t="shared" si="3"/>
        <v>Zinck, Bendix Friedrich</v>
      </c>
      <c r="R6" s="21" t="str">
        <f t="shared" si="4"/>
        <v>Vollständige Sammlung der Melodien zu den Gesängen des neuen allgemeinen Schleswig-Holsteinischen Gesangbuchs</v>
      </c>
      <c r="S6" s="21" t="str">
        <f t="shared" si="5"/>
        <v>Leipzig</v>
      </c>
      <c r="T6" s="21">
        <f t="shared" si="6"/>
        <v>1785</v>
      </c>
      <c r="U6" s="9">
        <v>3</v>
      </c>
      <c r="V6" s="9" t="s">
        <v>1920</v>
      </c>
      <c r="Y6" s="9"/>
    </row>
    <row r="7" spans="1:25" x14ac:dyDescent="0.25">
      <c r="A7" s="28" t="str">
        <f t="shared" si="0"/>
        <v>ZI1785-004</v>
      </c>
      <c r="B7">
        <v>457001769</v>
      </c>
      <c r="C7" s="22" t="str">
        <f t="shared" si="1"/>
        <v>RISM</v>
      </c>
      <c r="D7" s="28" t="str">
        <f t="shared" si="2"/>
        <v>ZI1785</v>
      </c>
      <c r="E7" s="9">
        <v>4</v>
      </c>
      <c r="G7" s="30" t="s">
        <v>133</v>
      </c>
      <c r="H7" t="str">
        <f>_xlfn.IFNA(VLOOKUP(G7,Tabelle10[[SID]:[Zahn]],3,FALSE),"")</f>
        <v>II, 3614a, H. Albert 1642</v>
      </c>
      <c r="I7" s="15" t="s">
        <v>428</v>
      </c>
      <c r="L7" s="9" t="s">
        <v>605</v>
      </c>
      <c r="P7" s="9"/>
      <c r="Q7" s="21" t="str">
        <f t="shared" si="3"/>
        <v>Zinck, Bendix Friedrich</v>
      </c>
      <c r="R7" s="21" t="str">
        <f t="shared" si="4"/>
        <v>Vollständige Sammlung der Melodien zu den Gesängen des neuen allgemeinen Schleswig-Holsteinischen Gesangbuchs</v>
      </c>
      <c r="S7" s="21" t="str">
        <f t="shared" si="5"/>
        <v>Leipzig</v>
      </c>
      <c r="T7" s="21">
        <f t="shared" si="6"/>
        <v>1785</v>
      </c>
      <c r="U7" s="9">
        <v>3</v>
      </c>
      <c r="Y7" s="9"/>
    </row>
    <row r="8" spans="1:25" x14ac:dyDescent="0.25">
      <c r="A8" s="28" t="str">
        <f t="shared" si="0"/>
        <v>ZI1785-005</v>
      </c>
      <c r="B8">
        <v>457001770</v>
      </c>
      <c r="C8" s="22" t="str">
        <f t="shared" si="1"/>
        <v>RISM</v>
      </c>
      <c r="D8" s="28" t="str">
        <f t="shared" si="2"/>
        <v>ZI1785</v>
      </c>
      <c r="E8" s="9">
        <v>5</v>
      </c>
      <c r="G8" s="30" t="s">
        <v>51</v>
      </c>
      <c r="H8" t="str">
        <f>_xlfn.IFNA(VLOOKUP(G8,Tabelle10[[SID]:[Zahn]],3,FALSE),"")</f>
        <v>III, 5269e, Bodenschatz 1608</v>
      </c>
      <c r="I8" s="15" t="s">
        <v>1921</v>
      </c>
      <c r="L8" s="9" t="s">
        <v>605</v>
      </c>
      <c r="P8" s="9"/>
      <c r="Q8" s="21" t="str">
        <f t="shared" si="3"/>
        <v>Zinck, Bendix Friedrich</v>
      </c>
      <c r="R8" s="21" t="str">
        <f t="shared" si="4"/>
        <v>Vollständige Sammlung der Melodien zu den Gesängen des neuen allgemeinen Schleswig-Holsteinischen Gesangbuchs</v>
      </c>
      <c r="S8" s="21" t="str">
        <f t="shared" si="5"/>
        <v>Leipzig</v>
      </c>
      <c r="T8" s="21">
        <f t="shared" si="6"/>
        <v>1785</v>
      </c>
      <c r="U8" s="9">
        <v>4</v>
      </c>
      <c r="V8" s="9" t="s">
        <v>52</v>
      </c>
      <c r="Y8" s="9"/>
    </row>
    <row r="9" spans="1:25" x14ac:dyDescent="0.25">
      <c r="A9" s="28" t="str">
        <f t="shared" si="0"/>
        <v>ZI1785-006</v>
      </c>
      <c r="B9">
        <v>457001771</v>
      </c>
      <c r="C9" s="22" t="str">
        <f t="shared" si="1"/>
        <v>RISM</v>
      </c>
      <c r="D9" s="28" t="str">
        <f t="shared" si="2"/>
        <v>ZI1785</v>
      </c>
      <c r="E9" s="9">
        <v>6</v>
      </c>
      <c r="G9" s="30" t="s">
        <v>179</v>
      </c>
      <c r="H9" t="str">
        <f>_xlfn.IFNA(VLOOKUP(G9,Tabelle10[[SID]:[Zahn]],3,FALSE),"")</f>
        <v>II, 3498b, Darmstadt 1687</v>
      </c>
      <c r="I9" s="15" t="s">
        <v>1922</v>
      </c>
      <c r="L9" s="9" t="s">
        <v>605</v>
      </c>
      <c r="P9" s="9"/>
      <c r="Q9" s="21" t="str">
        <f t="shared" si="3"/>
        <v>Zinck, Bendix Friedrich</v>
      </c>
      <c r="R9" s="21" t="str">
        <f t="shared" si="4"/>
        <v>Vollständige Sammlung der Melodien zu den Gesängen des neuen allgemeinen Schleswig-Holsteinischen Gesangbuchs</v>
      </c>
      <c r="S9" s="21" t="str">
        <f t="shared" si="5"/>
        <v>Leipzig</v>
      </c>
      <c r="T9" s="21">
        <f t="shared" si="6"/>
        <v>1785</v>
      </c>
      <c r="U9" s="9">
        <v>4</v>
      </c>
      <c r="V9" s="9" t="s">
        <v>180</v>
      </c>
      <c r="Y9" s="9"/>
    </row>
    <row r="10" spans="1:25" x14ac:dyDescent="0.25">
      <c r="A10" s="28" t="str">
        <f t="shared" si="0"/>
        <v>ZI1785-007</v>
      </c>
      <c r="B10">
        <v>457001772</v>
      </c>
      <c r="C10" s="22" t="str">
        <f t="shared" si="1"/>
        <v>RISM</v>
      </c>
      <c r="D10" s="28" t="str">
        <f t="shared" si="2"/>
        <v>ZI1785</v>
      </c>
      <c r="E10" s="9">
        <v>7</v>
      </c>
      <c r="G10" s="30" t="s">
        <v>263</v>
      </c>
      <c r="H10" t="str">
        <f>_xlfn.IFNA(VLOOKUP(G10,Tabelle10[[SID]:[Zahn]],3,FALSE),"")</f>
        <v>I, 1689a, Crailsheim 1565</v>
      </c>
      <c r="I10" s="15" t="s">
        <v>1923</v>
      </c>
      <c r="L10" s="9" t="s">
        <v>605</v>
      </c>
      <c r="P10" s="9"/>
      <c r="Q10" s="21" t="str">
        <f t="shared" si="3"/>
        <v>Zinck, Bendix Friedrich</v>
      </c>
      <c r="R10" s="21" t="str">
        <f t="shared" si="4"/>
        <v>Vollständige Sammlung der Melodien zu den Gesängen des neuen allgemeinen Schleswig-Holsteinischen Gesangbuchs</v>
      </c>
      <c r="S10" s="21" t="str">
        <f t="shared" si="5"/>
        <v>Leipzig</v>
      </c>
      <c r="T10" s="21">
        <f t="shared" si="6"/>
        <v>1785</v>
      </c>
      <c r="U10" s="9">
        <v>5</v>
      </c>
      <c r="V10" s="9" t="s">
        <v>511</v>
      </c>
      <c r="Y10" s="9"/>
    </row>
    <row r="11" spans="1:25" x14ac:dyDescent="0.25">
      <c r="A11" s="28" t="str">
        <f t="shared" si="0"/>
        <v>ZI1785-008</v>
      </c>
      <c r="B11">
        <v>457001773</v>
      </c>
      <c r="C11" s="22" t="str">
        <f t="shared" si="1"/>
        <v>RISM</v>
      </c>
      <c r="D11" s="28" t="str">
        <f t="shared" si="2"/>
        <v>ZI1785</v>
      </c>
      <c r="E11" s="9">
        <v>8</v>
      </c>
      <c r="H11" t="str">
        <f>_xlfn.IFNA(VLOOKUP(G11,Tabelle10[[SID]:[Zahn]],3,FALSE),"")</f>
        <v/>
      </c>
      <c r="I11" s="15" t="s">
        <v>1924</v>
      </c>
      <c r="P11" s="9"/>
      <c r="Q11" s="21" t="str">
        <f t="shared" si="3"/>
        <v>Zinck, Bendix Friedrich</v>
      </c>
      <c r="R11" s="21" t="str">
        <f t="shared" si="4"/>
        <v>Vollständige Sammlung der Melodien zu den Gesängen des neuen allgemeinen Schleswig-Holsteinischen Gesangbuchs</v>
      </c>
      <c r="S11" s="21" t="str">
        <f t="shared" si="5"/>
        <v>Leipzig</v>
      </c>
      <c r="T11" s="21">
        <f t="shared" si="6"/>
        <v>1785</v>
      </c>
      <c r="U11" s="9">
        <v>5</v>
      </c>
      <c r="Y11" s="9"/>
    </row>
    <row r="12" spans="1:25" x14ac:dyDescent="0.25">
      <c r="A12" s="28" t="str">
        <f t="shared" si="0"/>
        <v>ZI1785-009</v>
      </c>
      <c r="B12">
        <v>457001774</v>
      </c>
      <c r="C12" s="22" t="str">
        <f t="shared" si="1"/>
        <v>RISM</v>
      </c>
      <c r="D12" s="28" t="str">
        <f t="shared" si="2"/>
        <v>ZI1785</v>
      </c>
      <c r="E12" s="9">
        <v>9</v>
      </c>
      <c r="G12" s="30" t="s">
        <v>145</v>
      </c>
      <c r="H12" t="str">
        <f>_xlfn.IFNA(VLOOKUP(G12,Tabelle10[[SID]:[Zahn]],3,FALSE),"")</f>
        <v>I, 533b, Dresden 1656</v>
      </c>
      <c r="I12" s="15" t="s">
        <v>1925</v>
      </c>
      <c r="L12" s="9" t="s">
        <v>605</v>
      </c>
      <c r="P12" s="9"/>
      <c r="Q12" s="21" t="str">
        <f t="shared" si="3"/>
        <v>Zinck, Bendix Friedrich</v>
      </c>
      <c r="R12" s="21" t="str">
        <f t="shared" si="4"/>
        <v>Vollständige Sammlung der Melodien zu den Gesängen des neuen allgemeinen Schleswig-Holsteinischen Gesangbuchs</v>
      </c>
      <c r="S12" s="21" t="str">
        <f t="shared" si="5"/>
        <v>Leipzig</v>
      </c>
      <c r="T12" s="21">
        <f t="shared" si="6"/>
        <v>1785</v>
      </c>
      <c r="U12" s="9">
        <v>6</v>
      </c>
      <c r="V12" s="9" t="s">
        <v>1926</v>
      </c>
      <c r="Y12" s="9"/>
    </row>
    <row r="13" spans="1:25" x14ac:dyDescent="0.25">
      <c r="A13" s="28" t="str">
        <f t="shared" si="0"/>
        <v>ZI1785-010a</v>
      </c>
      <c r="B13">
        <v>457001775</v>
      </c>
      <c r="C13" s="22" t="str">
        <f t="shared" si="1"/>
        <v>RISM</v>
      </c>
      <c r="D13" s="28" t="str">
        <f t="shared" si="2"/>
        <v>ZI1785</v>
      </c>
      <c r="E13" s="9">
        <v>10</v>
      </c>
      <c r="F13" s="9" t="s">
        <v>3</v>
      </c>
      <c r="G13" s="30" t="s">
        <v>182</v>
      </c>
      <c r="H13" t="str">
        <f>_xlfn.IFNA(VLOOKUP(G13,Tabelle10[[SID]:[Zahn]],3,FALSE),"")</f>
        <v>I, 198, N. Hermann 1554</v>
      </c>
      <c r="I13" s="15" t="s">
        <v>1927</v>
      </c>
      <c r="L13" s="9" t="s">
        <v>605</v>
      </c>
      <c r="P13" s="9"/>
      <c r="Q13" s="21" t="str">
        <f t="shared" si="3"/>
        <v>Zinck, Bendix Friedrich</v>
      </c>
      <c r="R13" s="21" t="str">
        <f t="shared" si="4"/>
        <v>Vollständige Sammlung der Melodien zu den Gesängen des neuen allgemeinen Schleswig-Holsteinischen Gesangbuchs</v>
      </c>
      <c r="S13" s="21" t="str">
        <f t="shared" si="5"/>
        <v>Leipzig</v>
      </c>
      <c r="T13" s="21">
        <f t="shared" si="6"/>
        <v>1785</v>
      </c>
      <c r="U13" s="9">
        <v>6</v>
      </c>
      <c r="V13" s="9" t="s">
        <v>1928</v>
      </c>
      <c r="Y13" s="9"/>
    </row>
    <row r="14" spans="1:25" x14ac:dyDescent="0.25">
      <c r="A14" s="28" t="str">
        <f t="shared" si="0"/>
        <v>ZI1785-010b</v>
      </c>
      <c r="B14">
        <v>457001776</v>
      </c>
      <c r="C14" s="22" t="str">
        <f t="shared" si="1"/>
        <v>RISM</v>
      </c>
      <c r="D14" s="28" t="str">
        <f t="shared" si="2"/>
        <v>ZI1785</v>
      </c>
      <c r="E14" s="9">
        <v>10</v>
      </c>
      <c r="F14" s="9" t="s">
        <v>358</v>
      </c>
      <c r="G14" s="30"/>
      <c r="H14" t="str">
        <f>_xlfn.IFNA(VLOOKUP(G14,Tabelle10[[SID]:[Zahn]],3,FALSE),"")</f>
        <v/>
      </c>
      <c r="I14" s="15" t="s">
        <v>1929</v>
      </c>
      <c r="P14" s="9"/>
      <c r="Q14" s="21" t="str">
        <f t="shared" si="3"/>
        <v>Zinck, Bendix Friedrich</v>
      </c>
      <c r="R14" s="21" t="str">
        <f t="shared" si="4"/>
        <v>Vollständige Sammlung der Melodien zu den Gesängen des neuen allgemeinen Schleswig-Holsteinischen Gesangbuchs</v>
      </c>
      <c r="S14" s="21" t="str">
        <f t="shared" si="5"/>
        <v>Leipzig</v>
      </c>
      <c r="T14" s="21">
        <f t="shared" si="6"/>
        <v>1785</v>
      </c>
      <c r="U14" s="9">
        <v>7</v>
      </c>
      <c r="Y14" s="9"/>
    </row>
    <row r="15" spans="1:25" x14ac:dyDescent="0.25">
      <c r="A15" s="28" t="str">
        <f t="shared" si="0"/>
        <v>ZI1785-011a</v>
      </c>
      <c r="B15">
        <v>457001777</v>
      </c>
      <c r="C15" s="22" t="str">
        <f t="shared" si="1"/>
        <v>RISM</v>
      </c>
      <c r="D15" s="28" t="str">
        <f t="shared" si="2"/>
        <v>ZI1785</v>
      </c>
      <c r="E15" s="9">
        <v>11</v>
      </c>
      <c r="F15" s="9" t="s">
        <v>3</v>
      </c>
      <c r="H15" t="str">
        <f>_xlfn.IFNA(VLOOKUP(G15,Tabelle10[[SID]:[Zahn]],3,FALSE),"")</f>
        <v/>
      </c>
      <c r="I15" s="15" t="s">
        <v>1930</v>
      </c>
      <c r="P15" s="9"/>
      <c r="Q15" s="21" t="str">
        <f t="shared" si="3"/>
        <v>Zinck, Bendix Friedrich</v>
      </c>
      <c r="R15" s="21" t="str">
        <f t="shared" si="4"/>
        <v>Vollständige Sammlung der Melodien zu den Gesängen des neuen allgemeinen Schleswig-Holsteinischen Gesangbuchs</v>
      </c>
      <c r="S15" s="21" t="str">
        <f t="shared" si="5"/>
        <v>Leipzig</v>
      </c>
      <c r="T15" s="21">
        <f t="shared" si="6"/>
        <v>1785</v>
      </c>
      <c r="U15" s="9">
        <v>7</v>
      </c>
      <c r="V15" s="9" t="s">
        <v>282</v>
      </c>
      <c r="Y15" s="9"/>
    </row>
    <row r="16" spans="1:25" x14ac:dyDescent="0.25">
      <c r="A16" s="28" t="str">
        <f t="shared" si="0"/>
        <v>ZI1785-011b</v>
      </c>
      <c r="B16">
        <v>457001778</v>
      </c>
      <c r="C16" s="22" t="str">
        <f t="shared" si="1"/>
        <v>RISM</v>
      </c>
      <c r="D16" s="28" t="str">
        <f t="shared" si="2"/>
        <v>ZI1785</v>
      </c>
      <c r="E16" s="9">
        <v>11</v>
      </c>
      <c r="F16" s="9" t="s">
        <v>358</v>
      </c>
      <c r="G16" s="9" t="s">
        <v>281</v>
      </c>
      <c r="H16" t="str">
        <f>_xlfn.IFNA(VLOOKUP(G16,Tabelle10[[SID]:[Zahn]],3,FALSE),"")</f>
        <v>II, 2778, G. Neumark 1657</v>
      </c>
      <c r="I16" s="15" t="s">
        <v>1931</v>
      </c>
      <c r="L16" s="9" t="s">
        <v>605</v>
      </c>
      <c r="P16" s="9"/>
      <c r="Q16" s="21" t="str">
        <f t="shared" si="3"/>
        <v>Zinck, Bendix Friedrich</v>
      </c>
      <c r="R16" s="21" t="str">
        <f t="shared" si="4"/>
        <v>Vollständige Sammlung der Melodien zu den Gesängen des neuen allgemeinen Schleswig-Holsteinischen Gesangbuchs</v>
      </c>
      <c r="S16" s="21" t="str">
        <f t="shared" si="5"/>
        <v>Leipzig</v>
      </c>
      <c r="T16" s="21">
        <f t="shared" si="6"/>
        <v>1785</v>
      </c>
      <c r="U16" s="9">
        <v>8</v>
      </c>
      <c r="Y16" s="9"/>
    </row>
    <row r="17" spans="1:25" x14ac:dyDescent="0.25">
      <c r="A17" s="28" t="str">
        <f t="shared" si="0"/>
        <v>ZI1785-011c</v>
      </c>
      <c r="B17">
        <v>457001779</v>
      </c>
      <c r="C17" s="22" t="str">
        <f t="shared" si="1"/>
        <v>RISM</v>
      </c>
      <c r="D17" s="28" t="str">
        <f t="shared" si="2"/>
        <v>ZI1785</v>
      </c>
      <c r="E17" s="9">
        <v>11</v>
      </c>
      <c r="F17" s="9" t="s">
        <v>457</v>
      </c>
      <c r="H17" t="str">
        <f>_xlfn.IFNA(VLOOKUP(G17,Tabelle10[[SID]:[Zahn]],3,FALSE),"")</f>
        <v/>
      </c>
      <c r="I17" s="15" t="s">
        <v>1932</v>
      </c>
      <c r="P17" s="9"/>
      <c r="Q17" s="21" t="str">
        <f t="shared" si="3"/>
        <v>Zinck, Bendix Friedrich</v>
      </c>
      <c r="R17" s="21" t="str">
        <f t="shared" si="4"/>
        <v>Vollständige Sammlung der Melodien zu den Gesängen des neuen allgemeinen Schleswig-Holsteinischen Gesangbuchs</v>
      </c>
      <c r="S17" s="21" t="str">
        <f t="shared" si="5"/>
        <v>Leipzig</v>
      </c>
      <c r="T17" s="21">
        <f t="shared" si="6"/>
        <v>1785</v>
      </c>
      <c r="U17" s="9">
        <v>8</v>
      </c>
      <c r="Y17" s="9"/>
    </row>
    <row r="18" spans="1:25" x14ac:dyDescent="0.25">
      <c r="A18" s="28" t="str">
        <f t="shared" si="0"/>
        <v>ZI1785-012</v>
      </c>
      <c r="B18">
        <v>457001780</v>
      </c>
      <c r="C18" s="22" t="str">
        <f t="shared" si="1"/>
        <v>RISM</v>
      </c>
      <c r="D18" s="28" t="str">
        <f t="shared" si="2"/>
        <v>ZI1785</v>
      </c>
      <c r="E18" s="9">
        <v>12</v>
      </c>
      <c r="G18" s="9" t="s">
        <v>300</v>
      </c>
      <c r="H18" t="str">
        <f>_xlfn.IFNA(VLOOKUP(G18,Tabelle10[[SID]:[Zahn]],3,FALSE),"")</f>
        <v>II, 2164, Schein 1627</v>
      </c>
      <c r="I18" s="15" t="s">
        <v>1933</v>
      </c>
      <c r="L18" s="9" t="s">
        <v>605</v>
      </c>
      <c r="P18" s="9"/>
      <c r="Q18" s="21" t="str">
        <f t="shared" si="3"/>
        <v>Zinck, Bendix Friedrich</v>
      </c>
      <c r="R18" s="21" t="str">
        <f t="shared" si="4"/>
        <v>Vollständige Sammlung der Melodien zu den Gesängen des neuen allgemeinen Schleswig-Holsteinischen Gesangbuchs</v>
      </c>
      <c r="S18" s="21" t="str">
        <f t="shared" si="5"/>
        <v>Leipzig</v>
      </c>
      <c r="T18" s="21">
        <f t="shared" si="6"/>
        <v>1785</v>
      </c>
      <c r="U18" s="9">
        <v>9</v>
      </c>
      <c r="V18" s="9" t="s">
        <v>301</v>
      </c>
      <c r="Y18" s="9"/>
    </row>
    <row r="19" spans="1:25" x14ac:dyDescent="0.25">
      <c r="A19" s="28" t="str">
        <f t="shared" si="0"/>
        <v>ZI1785-013</v>
      </c>
      <c r="B19">
        <v>457001781</v>
      </c>
      <c r="C19" s="22" t="str">
        <f t="shared" si="1"/>
        <v>RISM</v>
      </c>
      <c r="D19" s="28" t="str">
        <f t="shared" si="2"/>
        <v>ZI1785</v>
      </c>
      <c r="E19" s="9">
        <v>13</v>
      </c>
      <c r="G19" s="30" t="s">
        <v>315</v>
      </c>
      <c r="H19" t="str">
        <f>_xlfn.IFNA(VLOOKUP(G19,Tabelle10[[SID]:[Zahn]],3,FALSE),"")</f>
        <v>IV, 6551a, J. Schop 1642</v>
      </c>
      <c r="I19" s="15" t="s">
        <v>515</v>
      </c>
      <c r="L19" s="9" t="s">
        <v>605</v>
      </c>
      <c r="P19" s="9"/>
      <c r="Q19" s="21" t="str">
        <f t="shared" si="3"/>
        <v>Zinck, Bendix Friedrich</v>
      </c>
      <c r="R19" s="21" t="str">
        <f t="shared" si="4"/>
        <v>Vollständige Sammlung der Melodien zu den Gesängen des neuen allgemeinen Schleswig-Holsteinischen Gesangbuchs</v>
      </c>
      <c r="S19" s="21" t="str">
        <f t="shared" si="5"/>
        <v>Leipzig</v>
      </c>
      <c r="T19" s="21">
        <f t="shared" si="6"/>
        <v>1785</v>
      </c>
      <c r="U19" s="9">
        <v>9</v>
      </c>
      <c r="V19" s="9" t="s">
        <v>752</v>
      </c>
      <c r="Y19" s="9"/>
    </row>
    <row r="20" spans="1:25" x14ac:dyDescent="0.25">
      <c r="A20" s="28" t="str">
        <f t="shared" si="0"/>
        <v>ZI1785-014a</v>
      </c>
      <c r="B20">
        <v>457001782</v>
      </c>
      <c r="C20" s="22" t="str">
        <f t="shared" si="1"/>
        <v>RISM</v>
      </c>
      <c r="D20" s="28" t="str">
        <f t="shared" si="2"/>
        <v>ZI1785</v>
      </c>
      <c r="E20" s="9">
        <v>14</v>
      </c>
      <c r="F20" s="9" t="s">
        <v>3</v>
      </c>
      <c r="G20" s="30"/>
      <c r="H20" t="str">
        <f>_xlfn.IFNA(VLOOKUP(G20,Tabelle10[[SID]:[Zahn]],3,FALSE),"")</f>
        <v/>
      </c>
      <c r="I20" s="15" t="s">
        <v>1934</v>
      </c>
      <c r="P20" s="9"/>
      <c r="Q20" s="21" t="str">
        <f t="shared" si="3"/>
        <v>Zinck, Bendix Friedrich</v>
      </c>
      <c r="R20" s="21" t="str">
        <f t="shared" si="4"/>
        <v>Vollständige Sammlung der Melodien zu den Gesängen des neuen allgemeinen Schleswig-Holsteinischen Gesangbuchs</v>
      </c>
      <c r="S20" s="21" t="str">
        <f t="shared" si="5"/>
        <v>Leipzig</v>
      </c>
      <c r="T20" s="21">
        <f t="shared" si="6"/>
        <v>1785</v>
      </c>
      <c r="U20" s="9">
        <v>10</v>
      </c>
      <c r="V20" s="9" t="s">
        <v>1935</v>
      </c>
      <c r="Y20" s="9"/>
    </row>
    <row r="21" spans="1:25" x14ac:dyDescent="0.25">
      <c r="A21" s="28" t="str">
        <f t="shared" si="0"/>
        <v>ZI1785-014b</v>
      </c>
      <c r="B21">
        <v>457001783</v>
      </c>
      <c r="C21" s="22" t="str">
        <f t="shared" si="1"/>
        <v>RISM</v>
      </c>
      <c r="D21" s="28" t="str">
        <f t="shared" si="2"/>
        <v>ZI1785</v>
      </c>
      <c r="E21" s="9">
        <v>14</v>
      </c>
      <c r="F21" s="9" t="s">
        <v>358</v>
      </c>
      <c r="G21" s="30"/>
      <c r="H21" t="str">
        <f>_xlfn.IFNA(VLOOKUP(G21,Tabelle10[[SID]:[Zahn]],3,FALSE),"")</f>
        <v/>
      </c>
      <c r="I21" s="15" t="s">
        <v>1936</v>
      </c>
      <c r="P21" s="9"/>
      <c r="Q21" s="21" t="str">
        <f t="shared" si="3"/>
        <v>Zinck, Bendix Friedrich</v>
      </c>
      <c r="R21" s="21" t="str">
        <f t="shared" si="4"/>
        <v>Vollständige Sammlung der Melodien zu den Gesängen des neuen allgemeinen Schleswig-Holsteinischen Gesangbuchs</v>
      </c>
      <c r="S21" s="21" t="str">
        <f t="shared" si="5"/>
        <v>Leipzig</v>
      </c>
      <c r="T21" s="21">
        <f t="shared" si="6"/>
        <v>1785</v>
      </c>
      <c r="U21" s="9">
        <v>10</v>
      </c>
      <c r="Y21" s="9"/>
    </row>
    <row r="22" spans="1:25" x14ac:dyDescent="0.25">
      <c r="A22" s="28" t="str">
        <f t="shared" si="0"/>
        <v>ZI1785-015</v>
      </c>
      <c r="B22">
        <v>457001784</v>
      </c>
      <c r="C22" s="22" t="str">
        <f t="shared" si="1"/>
        <v>RISM</v>
      </c>
      <c r="D22" s="28" t="str">
        <f t="shared" si="2"/>
        <v>ZI1785</v>
      </c>
      <c r="E22" s="9">
        <v>15</v>
      </c>
      <c r="G22" s="30" t="s">
        <v>239</v>
      </c>
      <c r="H22" t="str">
        <f>_xlfn.IFNA(VLOOKUP(G22,Tabelle10[[SID]:[Zahn]],3,FALSE),"")</f>
        <v>III, 4816d, Rhau 1589</v>
      </c>
      <c r="I22" s="15" t="s">
        <v>1937</v>
      </c>
      <c r="L22" s="9" t="s">
        <v>605</v>
      </c>
      <c r="P22" s="9"/>
      <c r="Q22" s="21" t="str">
        <f t="shared" si="3"/>
        <v>Zinck, Bendix Friedrich</v>
      </c>
      <c r="R22" s="21" t="str">
        <f t="shared" si="4"/>
        <v>Vollständige Sammlung der Melodien zu den Gesängen des neuen allgemeinen Schleswig-Holsteinischen Gesangbuchs</v>
      </c>
      <c r="S22" s="21" t="str">
        <f t="shared" si="5"/>
        <v>Leipzig</v>
      </c>
      <c r="T22" s="21">
        <f t="shared" si="6"/>
        <v>1785</v>
      </c>
      <c r="U22" s="9">
        <v>11</v>
      </c>
      <c r="V22" s="9" t="s">
        <v>1938</v>
      </c>
      <c r="Y22" s="9"/>
    </row>
    <row r="23" spans="1:25" x14ac:dyDescent="0.25">
      <c r="A23" s="28" t="str">
        <f t="shared" si="0"/>
        <v>ZI1785-016a</v>
      </c>
      <c r="B23">
        <v>457001785</v>
      </c>
      <c r="C23" s="22" t="str">
        <f t="shared" si="1"/>
        <v>RISM</v>
      </c>
      <c r="D23" s="28" t="str">
        <f t="shared" si="2"/>
        <v>ZI1785</v>
      </c>
      <c r="E23" s="9">
        <v>16</v>
      </c>
      <c r="F23" s="9" t="s">
        <v>3</v>
      </c>
      <c r="G23" s="30" t="s">
        <v>198</v>
      </c>
      <c r="H23" t="str">
        <f>_xlfn.IFNA(VLOOKUP(G23,Tabelle10[[SID]:[Zahn]],3,FALSE),"")</f>
        <v>III, 5142, Crüger 1649</v>
      </c>
      <c r="I23" s="15" t="s">
        <v>1939</v>
      </c>
      <c r="L23" s="9" t="s">
        <v>605</v>
      </c>
      <c r="P23" s="9"/>
      <c r="Q23" s="21" t="str">
        <f t="shared" si="3"/>
        <v>Zinck, Bendix Friedrich</v>
      </c>
      <c r="R23" s="21" t="str">
        <f t="shared" si="4"/>
        <v>Vollständige Sammlung der Melodien zu den Gesängen des neuen allgemeinen Schleswig-Holsteinischen Gesangbuchs</v>
      </c>
      <c r="S23" s="21" t="str">
        <f t="shared" si="5"/>
        <v>Leipzig</v>
      </c>
      <c r="T23" s="21">
        <f t="shared" si="6"/>
        <v>1785</v>
      </c>
      <c r="U23" s="9">
        <v>11</v>
      </c>
      <c r="V23" s="9" t="s">
        <v>1940</v>
      </c>
      <c r="Y23" s="9"/>
    </row>
    <row r="24" spans="1:25" x14ac:dyDescent="0.25">
      <c r="A24" s="28" t="str">
        <f t="shared" si="0"/>
        <v>ZI1785-016b</v>
      </c>
      <c r="B24">
        <v>457001786</v>
      </c>
      <c r="C24" s="22" t="str">
        <f t="shared" si="1"/>
        <v>RISM</v>
      </c>
      <c r="D24" s="28" t="str">
        <f t="shared" si="2"/>
        <v>ZI1785</v>
      </c>
      <c r="E24" s="9">
        <v>16</v>
      </c>
      <c r="F24" s="9" t="s">
        <v>358</v>
      </c>
      <c r="G24" s="30"/>
      <c r="H24" t="str">
        <f>_xlfn.IFNA(VLOOKUP(G24,Tabelle10[[SID]:[Zahn]],3,FALSE),"")</f>
        <v/>
      </c>
      <c r="I24" s="15" t="s">
        <v>1941</v>
      </c>
      <c r="P24" s="9"/>
      <c r="Q24" s="21" t="str">
        <f t="shared" si="3"/>
        <v>Zinck, Bendix Friedrich</v>
      </c>
      <c r="R24" s="21" t="str">
        <f t="shared" si="4"/>
        <v>Vollständige Sammlung der Melodien zu den Gesängen des neuen allgemeinen Schleswig-Holsteinischen Gesangbuchs</v>
      </c>
      <c r="S24" s="21" t="str">
        <f t="shared" si="5"/>
        <v>Leipzig</v>
      </c>
      <c r="T24" s="21">
        <f t="shared" si="6"/>
        <v>1785</v>
      </c>
      <c r="U24" s="9">
        <v>12</v>
      </c>
      <c r="Y24" s="9"/>
    </row>
    <row r="25" spans="1:25" x14ac:dyDescent="0.25">
      <c r="A25" s="28" t="str">
        <f t="shared" si="0"/>
        <v>ZI1785-017</v>
      </c>
      <c r="B25">
        <v>457001787</v>
      </c>
      <c r="C25" s="22" t="str">
        <f t="shared" si="1"/>
        <v>RISM</v>
      </c>
      <c r="D25" s="28" t="str">
        <f t="shared" si="2"/>
        <v>ZI1785</v>
      </c>
      <c r="E25" s="9">
        <v>17</v>
      </c>
      <c r="G25" s="30" t="s">
        <v>325</v>
      </c>
      <c r="H25" t="str">
        <f>_xlfn.IFNA(VLOOKUP(G25,Tabelle10[[SID]:[Zahn]],3,FALSE),"")</f>
        <v>I, 423, J. Eccard 1597</v>
      </c>
      <c r="I25" s="15" t="s">
        <v>1942</v>
      </c>
      <c r="L25" s="9" t="s">
        <v>605</v>
      </c>
      <c r="P25" s="9"/>
      <c r="Q25" s="21" t="str">
        <f t="shared" si="3"/>
        <v>Zinck, Bendix Friedrich</v>
      </c>
      <c r="R25" s="21" t="str">
        <f t="shared" si="4"/>
        <v>Vollständige Sammlung der Melodien zu den Gesängen des neuen allgemeinen Schleswig-Holsteinischen Gesangbuchs</v>
      </c>
      <c r="S25" s="21" t="str">
        <f t="shared" si="5"/>
        <v>Leipzig</v>
      </c>
      <c r="T25" s="21">
        <f t="shared" si="6"/>
        <v>1785</v>
      </c>
      <c r="U25" s="9">
        <v>12</v>
      </c>
      <c r="V25" s="9" t="s">
        <v>1943</v>
      </c>
      <c r="Y25" s="9"/>
    </row>
    <row r="26" spans="1:25" x14ac:dyDescent="0.25">
      <c r="A26" s="28" t="str">
        <f t="shared" si="0"/>
        <v>ZI1785-018</v>
      </c>
      <c r="B26">
        <v>457001788</v>
      </c>
      <c r="C26" s="22" t="str">
        <f t="shared" si="1"/>
        <v>RISM</v>
      </c>
      <c r="D26" s="28" t="str">
        <f t="shared" si="2"/>
        <v>ZI1785</v>
      </c>
      <c r="E26" s="9">
        <v>18</v>
      </c>
      <c r="G26" s="30" t="s">
        <v>312</v>
      </c>
      <c r="H26" t="str">
        <f>_xlfn.IFNA(VLOOKUP(G26,Tabelle10[[SID]:[Zahn]],3,FALSE),"")</f>
        <v>I, 343, Klug 1535</v>
      </c>
      <c r="I26" s="15" t="s">
        <v>1944</v>
      </c>
      <c r="L26" s="9" t="s">
        <v>605</v>
      </c>
      <c r="P26" s="9"/>
      <c r="Q26" s="21" t="str">
        <f t="shared" si="3"/>
        <v>Zinck, Bendix Friedrich</v>
      </c>
      <c r="R26" s="21" t="str">
        <f t="shared" si="4"/>
        <v>Vollständige Sammlung der Melodien zu den Gesängen des neuen allgemeinen Schleswig-Holsteinischen Gesangbuchs</v>
      </c>
      <c r="S26" s="21" t="str">
        <f t="shared" si="5"/>
        <v>Leipzig</v>
      </c>
      <c r="T26" s="21">
        <f t="shared" si="6"/>
        <v>1785</v>
      </c>
      <c r="U26" s="9">
        <v>13</v>
      </c>
      <c r="V26" s="9" t="s">
        <v>1945</v>
      </c>
      <c r="Y26" s="9"/>
    </row>
    <row r="27" spans="1:25" x14ac:dyDescent="0.25">
      <c r="A27" s="28" t="str">
        <f t="shared" si="0"/>
        <v>ZI1785-019</v>
      </c>
      <c r="B27">
        <v>457001789</v>
      </c>
      <c r="C27" s="22" t="str">
        <f t="shared" si="1"/>
        <v>RISM</v>
      </c>
      <c r="D27" s="28" t="str">
        <f t="shared" si="2"/>
        <v>ZI1785</v>
      </c>
      <c r="E27" s="9">
        <v>19</v>
      </c>
      <c r="G27" s="30" t="s">
        <v>214</v>
      </c>
      <c r="H27" t="str">
        <f>_xlfn.IFNA(VLOOKUP(G27,Tabelle10[[SID]:[Zahn]],3,FALSE),"")</f>
        <v>II, 2293, Isaak 1539</v>
      </c>
      <c r="I27" s="15" t="s">
        <v>1946</v>
      </c>
      <c r="L27" s="9" t="s">
        <v>605</v>
      </c>
      <c r="P27" s="9"/>
      <c r="Q27" s="21" t="str">
        <f t="shared" si="3"/>
        <v>Zinck, Bendix Friedrich</v>
      </c>
      <c r="R27" s="21" t="str">
        <f t="shared" si="4"/>
        <v>Vollständige Sammlung der Melodien zu den Gesängen des neuen allgemeinen Schleswig-Holsteinischen Gesangbuchs</v>
      </c>
      <c r="S27" s="21" t="str">
        <f t="shared" si="5"/>
        <v>Leipzig</v>
      </c>
      <c r="T27" s="21">
        <f t="shared" si="6"/>
        <v>1785</v>
      </c>
      <c r="U27" s="9">
        <v>13</v>
      </c>
      <c r="V27" s="9" t="s">
        <v>458</v>
      </c>
      <c r="W27" s="9" t="s">
        <v>215</v>
      </c>
      <c r="Y27" s="9"/>
    </row>
    <row r="28" spans="1:25" x14ac:dyDescent="0.25">
      <c r="A28" s="28" t="str">
        <f t="shared" si="0"/>
        <v>ZI1785-020</v>
      </c>
      <c r="B28">
        <v>457001790</v>
      </c>
      <c r="C28" s="22" t="str">
        <f t="shared" si="1"/>
        <v>RISM</v>
      </c>
      <c r="D28" s="28" t="str">
        <f t="shared" si="2"/>
        <v>ZI1785</v>
      </c>
      <c r="E28" s="9">
        <v>20</v>
      </c>
      <c r="G28" s="30" t="s">
        <v>220</v>
      </c>
      <c r="H28" t="str">
        <f>_xlfn.IFNA(VLOOKUP(G28,Tabelle10[[SID]:[Zahn]],3,FALSE),"")</f>
        <v>III, 5138, Hannover 1646, Hamburg 1690</v>
      </c>
      <c r="I28" s="15" t="s">
        <v>1947</v>
      </c>
      <c r="L28" s="9" t="s">
        <v>605</v>
      </c>
      <c r="P28" s="9"/>
      <c r="Q28" s="21" t="str">
        <f t="shared" si="3"/>
        <v>Zinck, Bendix Friedrich</v>
      </c>
      <c r="R28" s="21" t="str">
        <f t="shared" si="4"/>
        <v>Vollständige Sammlung der Melodien zu den Gesängen des neuen allgemeinen Schleswig-Holsteinischen Gesangbuchs</v>
      </c>
      <c r="S28" s="21" t="str">
        <f t="shared" si="5"/>
        <v>Leipzig</v>
      </c>
      <c r="T28" s="21">
        <f t="shared" si="6"/>
        <v>1785</v>
      </c>
      <c r="U28" s="9">
        <v>14</v>
      </c>
      <c r="V28" s="9" t="s">
        <v>221</v>
      </c>
      <c r="Y28" s="9"/>
    </row>
    <row r="29" spans="1:25" x14ac:dyDescent="0.25">
      <c r="A29" s="28" t="str">
        <f t="shared" si="0"/>
        <v>ZI1785-021</v>
      </c>
      <c r="B29">
        <v>457001791</v>
      </c>
      <c r="C29" s="22" t="str">
        <f t="shared" si="1"/>
        <v>RISM</v>
      </c>
      <c r="D29" s="28" t="str">
        <f t="shared" si="2"/>
        <v>ZI1785</v>
      </c>
      <c r="E29" s="9">
        <v>21</v>
      </c>
      <c r="G29" s="30" t="s">
        <v>163</v>
      </c>
      <c r="H29" t="str">
        <f>_xlfn.IFNA(VLOOKUP(G29,Tabelle10[[SID]:[Zahn]],3,FALSE),"")</f>
        <v>II, 2459, Straßburg 1560</v>
      </c>
      <c r="I29" s="15" t="s">
        <v>1948</v>
      </c>
      <c r="L29" s="9" t="s">
        <v>605</v>
      </c>
      <c r="P29" s="9"/>
      <c r="Q29" s="21" t="str">
        <f t="shared" si="3"/>
        <v>Zinck, Bendix Friedrich</v>
      </c>
      <c r="R29" s="21" t="str">
        <f t="shared" si="4"/>
        <v>Vollständige Sammlung der Melodien zu den Gesängen des neuen allgemeinen Schleswig-Holsteinischen Gesangbuchs</v>
      </c>
      <c r="S29" s="21" t="str">
        <f t="shared" si="5"/>
        <v>Leipzig</v>
      </c>
      <c r="T29" s="21">
        <f t="shared" si="6"/>
        <v>1785</v>
      </c>
      <c r="U29" s="9">
        <v>14</v>
      </c>
      <c r="V29" s="9" t="s">
        <v>571</v>
      </c>
      <c r="Y29" s="9"/>
    </row>
    <row r="30" spans="1:25" x14ac:dyDescent="0.25">
      <c r="A30" s="28" t="str">
        <f t="shared" si="0"/>
        <v>ZI1785-022</v>
      </c>
      <c r="B30">
        <v>457001792</v>
      </c>
      <c r="C30" s="22" t="str">
        <f t="shared" si="1"/>
        <v>RISM</v>
      </c>
      <c r="D30" s="28" t="str">
        <f t="shared" si="2"/>
        <v>ZI1785</v>
      </c>
      <c r="E30" s="9">
        <v>22</v>
      </c>
      <c r="G30" s="30"/>
      <c r="H30" t="str">
        <f>_xlfn.IFNA(VLOOKUP(G30,Tabelle10[[SID]:[Zahn]],3,FALSE),"")</f>
        <v/>
      </c>
      <c r="I30" s="15" t="s">
        <v>423</v>
      </c>
      <c r="P30" s="9"/>
      <c r="Q30" s="21" t="str">
        <f t="shared" si="3"/>
        <v>Zinck, Bendix Friedrich</v>
      </c>
      <c r="R30" s="21" t="str">
        <f t="shared" si="4"/>
        <v>Vollständige Sammlung der Melodien zu den Gesängen des neuen allgemeinen Schleswig-Holsteinischen Gesangbuchs</v>
      </c>
      <c r="S30" s="21" t="str">
        <f t="shared" si="5"/>
        <v>Leipzig</v>
      </c>
      <c r="T30" s="21">
        <f t="shared" si="6"/>
        <v>1785</v>
      </c>
      <c r="U30" s="9">
        <v>15</v>
      </c>
      <c r="Y30" s="9"/>
    </row>
    <row r="31" spans="1:25" x14ac:dyDescent="0.25">
      <c r="A31" s="28" t="str">
        <f t="shared" si="0"/>
        <v>ZI1785-023</v>
      </c>
      <c r="B31">
        <v>457001793</v>
      </c>
      <c r="C31" s="22" t="str">
        <f t="shared" si="1"/>
        <v>RISM</v>
      </c>
      <c r="D31" s="28" t="str">
        <f t="shared" si="2"/>
        <v>ZI1785</v>
      </c>
      <c r="E31" s="9">
        <v>23</v>
      </c>
      <c r="G31" s="30" t="s">
        <v>124</v>
      </c>
      <c r="H31" t="str">
        <f>_xlfn.IFNA(VLOOKUP(G31,Tabelle10[[SID]:[Zahn]],3,FALSE),"")</f>
        <v>IV, 6543, Görlitz 1613</v>
      </c>
      <c r="I31" s="15" t="s">
        <v>1949</v>
      </c>
      <c r="L31" s="9" t="s">
        <v>605</v>
      </c>
      <c r="P31" s="9"/>
      <c r="Q31" s="21" t="str">
        <f t="shared" si="3"/>
        <v>Zinck, Bendix Friedrich</v>
      </c>
      <c r="R31" s="21" t="str">
        <f t="shared" si="4"/>
        <v>Vollständige Sammlung der Melodien zu den Gesängen des neuen allgemeinen Schleswig-Holsteinischen Gesangbuchs</v>
      </c>
      <c r="S31" s="21" t="str">
        <f t="shared" si="5"/>
        <v>Leipzig</v>
      </c>
      <c r="T31" s="21">
        <f t="shared" si="6"/>
        <v>1785</v>
      </c>
      <c r="U31" s="9">
        <v>15</v>
      </c>
      <c r="V31" s="9" t="s">
        <v>1462</v>
      </c>
      <c r="Y31" s="9"/>
    </row>
    <row r="32" spans="1:25" x14ac:dyDescent="0.25">
      <c r="A32" s="28" t="str">
        <f t="shared" si="0"/>
        <v>ZI1785-024</v>
      </c>
      <c r="B32">
        <v>457001794</v>
      </c>
      <c r="C32" s="22" t="str">
        <f t="shared" si="1"/>
        <v>RISM</v>
      </c>
      <c r="D32" s="28" t="str">
        <f t="shared" si="2"/>
        <v>ZI1785</v>
      </c>
      <c r="E32" s="9">
        <v>24</v>
      </c>
      <c r="G32" s="30" t="s">
        <v>112</v>
      </c>
      <c r="H32" t="str">
        <f>_xlfn.IFNA(VLOOKUP(G32,Tabelle10[[SID]:[Zahn]],3,FALSE),"")</f>
        <v>III, 4430, 1524</v>
      </c>
      <c r="I32" s="15" t="s">
        <v>1950</v>
      </c>
      <c r="L32" s="9" t="s">
        <v>605</v>
      </c>
      <c r="P32" s="9"/>
      <c r="Q32" s="21" t="str">
        <f t="shared" si="3"/>
        <v>Zinck, Bendix Friedrich</v>
      </c>
      <c r="R32" s="21" t="str">
        <f t="shared" si="4"/>
        <v>Vollständige Sammlung der Melodien zu den Gesängen des neuen allgemeinen Schleswig-Holsteinischen Gesangbuchs</v>
      </c>
      <c r="S32" s="21" t="str">
        <f t="shared" si="5"/>
        <v>Leipzig</v>
      </c>
      <c r="T32" s="21">
        <f t="shared" si="6"/>
        <v>1785</v>
      </c>
      <c r="U32" s="9">
        <v>16</v>
      </c>
      <c r="V32" s="9" t="s">
        <v>113</v>
      </c>
      <c r="Y32" s="9"/>
    </row>
    <row r="33" spans="1:25" x14ac:dyDescent="0.25">
      <c r="A33" s="28" t="str">
        <f t="shared" si="0"/>
        <v>ZI1785-025</v>
      </c>
      <c r="B33">
        <v>457001795</v>
      </c>
      <c r="C33" s="22" t="str">
        <f t="shared" si="1"/>
        <v>RISM</v>
      </c>
      <c r="D33" s="28" t="str">
        <f t="shared" si="2"/>
        <v>ZI1785</v>
      </c>
      <c r="E33" s="9">
        <v>25</v>
      </c>
      <c r="G33" s="30" t="s">
        <v>142</v>
      </c>
      <c r="H33" t="str">
        <f>_xlfn.IFNA(VLOOKUP(G33,Tabelle10[[SID]:[Zahn]],3,FALSE),"")</f>
        <v>I, 624, Görlitz 1648</v>
      </c>
      <c r="I33" s="15" t="s">
        <v>440</v>
      </c>
      <c r="L33" s="9" t="s">
        <v>605</v>
      </c>
      <c r="P33" s="9"/>
      <c r="Q33" s="21" t="str">
        <f t="shared" si="3"/>
        <v>Zinck, Bendix Friedrich</v>
      </c>
      <c r="R33" s="21" t="str">
        <f t="shared" si="4"/>
        <v>Vollständige Sammlung der Melodien zu den Gesängen des neuen allgemeinen Schleswig-Holsteinischen Gesangbuchs</v>
      </c>
      <c r="S33" s="21" t="str">
        <f t="shared" si="5"/>
        <v>Leipzig</v>
      </c>
      <c r="T33" s="21">
        <f t="shared" si="6"/>
        <v>1785</v>
      </c>
      <c r="U33" s="9">
        <v>16</v>
      </c>
      <c r="V33" s="9" t="s">
        <v>441</v>
      </c>
      <c r="Y33" s="9"/>
    </row>
    <row r="34" spans="1:25" x14ac:dyDescent="0.25">
      <c r="A34" s="28" t="str">
        <f t="shared" si="0"/>
        <v>ZI1785-026</v>
      </c>
      <c r="B34">
        <v>457001796</v>
      </c>
      <c r="C34" s="22" t="str">
        <f t="shared" si="1"/>
        <v>RISM</v>
      </c>
      <c r="D34" s="28" t="str">
        <f t="shared" si="2"/>
        <v>ZI1785</v>
      </c>
      <c r="E34" s="9">
        <v>26</v>
      </c>
      <c r="G34" s="30" t="s">
        <v>236</v>
      </c>
      <c r="H34" t="str">
        <f>_xlfn.IFNA(VLOOKUP(G34,Tabelle10[[SID]:[Zahn]],3,FALSE),"")</f>
        <v>IV, 6923, Crüger 1649</v>
      </c>
      <c r="I34" s="15" t="s">
        <v>1951</v>
      </c>
      <c r="L34" s="9" t="s">
        <v>605</v>
      </c>
      <c r="P34" s="9"/>
      <c r="Q34" s="21" t="str">
        <f t="shared" si="3"/>
        <v>Zinck, Bendix Friedrich</v>
      </c>
      <c r="R34" s="21" t="str">
        <f t="shared" si="4"/>
        <v>Vollständige Sammlung der Melodien zu den Gesängen des neuen allgemeinen Schleswig-Holsteinischen Gesangbuchs</v>
      </c>
      <c r="S34" s="21" t="str">
        <f t="shared" si="5"/>
        <v>Leipzig</v>
      </c>
      <c r="T34" s="21">
        <f t="shared" si="6"/>
        <v>1785</v>
      </c>
      <c r="U34" s="9">
        <v>17</v>
      </c>
      <c r="V34" s="9" t="s">
        <v>237</v>
      </c>
      <c r="Y34" s="9"/>
    </row>
    <row r="35" spans="1:25" x14ac:dyDescent="0.25">
      <c r="A35" s="28" t="str">
        <f t="shared" si="0"/>
        <v>ZI1785-027a</v>
      </c>
      <c r="B35">
        <v>457001797</v>
      </c>
      <c r="C35" s="22" t="str">
        <f t="shared" si="1"/>
        <v>RISM</v>
      </c>
      <c r="D35" s="28" t="str">
        <f t="shared" si="2"/>
        <v>ZI1785</v>
      </c>
      <c r="E35" s="9">
        <v>27</v>
      </c>
      <c r="F35" s="9" t="s">
        <v>3</v>
      </c>
      <c r="G35" s="30" t="s">
        <v>89</v>
      </c>
      <c r="H35" t="str">
        <f>_xlfn.IFNA(VLOOKUP(G35,Tabelle10[[SID]:[Zahn]],3,FALSE),"")</f>
        <v>IV, 7377d, König 1738</v>
      </c>
      <c r="I35" s="15" t="s">
        <v>1952</v>
      </c>
      <c r="L35" s="9" t="s">
        <v>605</v>
      </c>
      <c r="P35" s="9"/>
      <c r="Q35" s="21" t="str">
        <f t="shared" si="3"/>
        <v>Zinck, Bendix Friedrich</v>
      </c>
      <c r="R35" s="21" t="str">
        <f t="shared" si="4"/>
        <v>Vollständige Sammlung der Melodien zu den Gesängen des neuen allgemeinen Schleswig-Holsteinischen Gesangbuchs</v>
      </c>
      <c r="S35" s="21" t="str">
        <f t="shared" si="5"/>
        <v>Leipzig</v>
      </c>
      <c r="T35" s="21">
        <f t="shared" si="6"/>
        <v>1785</v>
      </c>
      <c r="U35" s="9">
        <v>18</v>
      </c>
      <c r="V35" s="9" t="s">
        <v>1953</v>
      </c>
      <c r="W35" s="9" t="s">
        <v>1954</v>
      </c>
      <c r="Y35" s="9"/>
    </row>
    <row r="36" spans="1:25" x14ac:dyDescent="0.25">
      <c r="A36" s="28" t="str">
        <f t="shared" si="0"/>
        <v>ZI1785-027b</v>
      </c>
      <c r="B36">
        <v>457001798</v>
      </c>
      <c r="C36" s="22" t="str">
        <f t="shared" si="1"/>
        <v>RISM</v>
      </c>
      <c r="D36" s="28" t="str">
        <f t="shared" si="2"/>
        <v>ZI1785</v>
      </c>
      <c r="E36" s="9">
        <v>27</v>
      </c>
      <c r="F36" s="9" t="s">
        <v>358</v>
      </c>
      <c r="G36" s="30"/>
      <c r="H36" t="str">
        <f>_xlfn.IFNA(VLOOKUP(G36,Tabelle10[[SID]:[Zahn]],3,FALSE),"")</f>
        <v/>
      </c>
      <c r="I36" s="15" t="s">
        <v>1955</v>
      </c>
      <c r="P36" s="9"/>
      <c r="Q36" s="21" t="str">
        <f t="shared" si="3"/>
        <v>Zinck, Bendix Friedrich</v>
      </c>
      <c r="R36" s="21" t="str">
        <f t="shared" si="4"/>
        <v>Vollständige Sammlung der Melodien zu den Gesängen des neuen allgemeinen Schleswig-Holsteinischen Gesangbuchs</v>
      </c>
      <c r="S36" s="21" t="str">
        <f t="shared" si="5"/>
        <v>Leipzig</v>
      </c>
      <c r="T36" s="21">
        <f t="shared" si="6"/>
        <v>1785</v>
      </c>
      <c r="U36" s="9">
        <v>18</v>
      </c>
      <c r="Y36" s="9"/>
    </row>
    <row r="37" spans="1:25" x14ac:dyDescent="0.25">
      <c r="A37" s="28" t="str">
        <f t="shared" si="0"/>
        <v>ZI1785-027c</v>
      </c>
      <c r="B37">
        <v>457001799</v>
      </c>
      <c r="C37" s="22" t="str">
        <f t="shared" si="1"/>
        <v>RISM</v>
      </c>
      <c r="D37" s="28" t="str">
        <f t="shared" si="2"/>
        <v>ZI1785</v>
      </c>
      <c r="E37" s="9">
        <v>27</v>
      </c>
      <c r="F37" s="9" t="s">
        <v>457</v>
      </c>
      <c r="G37" s="30"/>
      <c r="H37" t="str">
        <f>_xlfn.IFNA(VLOOKUP(G37,Tabelle10[[SID]:[Zahn]],3,FALSE),"")</f>
        <v/>
      </c>
      <c r="I37" s="15" t="s">
        <v>1956</v>
      </c>
      <c r="P37" s="9"/>
      <c r="Q37" s="21" t="str">
        <f t="shared" si="3"/>
        <v>Zinck, Bendix Friedrich</v>
      </c>
      <c r="R37" s="21" t="str">
        <f t="shared" si="4"/>
        <v>Vollständige Sammlung der Melodien zu den Gesängen des neuen allgemeinen Schleswig-Holsteinischen Gesangbuchs</v>
      </c>
      <c r="S37" s="21" t="str">
        <f t="shared" si="5"/>
        <v>Leipzig</v>
      </c>
      <c r="T37" s="21">
        <f t="shared" si="6"/>
        <v>1785</v>
      </c>
      <c r="U37" s="9">
        <v>18</v>
      </c>
      <c r="Y37" s="9"/>
    </row>
    <row r="38" spans="1:25" x14ac:dyDescent="0.25">
      <c r="A38" s="28" t="str">
        <f t="shared" si="0"/>
        <v>ZI1785-028a</v>
      </c>
      <c r="B38">
        <v>457001800</v>
      </c>
      <c r="C38" s="22" t="str">
        <f t="shared" si="1"/>
        <v>RISM</v>
      </c>
      <c r="D38" s="28" t="str">
        <f t="shared" si="2"/>
        <v>ZI1785</v>
      </c>
      <c r="E38" s="9">
        <v>28</v>
      </c>
      <c r="F38" s="9" t="s">
        <v>3</v>
      </c>
      <c r="H38" t="str">
        <f>_xlfn.IFNA(VLOOKUP(G38,Tabelle10[[SID]:[Zahn]],3,FALSE),"")</f>
        <v/>
      </c>
      <c r="I38" s="15" t="s">
        <v>1957</v>
      </c>
      <c r="P38" s="9"/>
      <c r="Q38" s="21" t="str">
        <f t="shared" si="3"/>
        <v>Zinck, Bendix Friedrich</v>
      </c>
      <c r="R38" s="21" t="str">
        <f t="shared" si="4"/>
        <v>Vollständige Sammlung der Melodien zu den Gesängen des neuen allgemeinen Schleswig-Holsteinischen Gesangbuchs</v>
      </c>
      <c r="S38" s="21" t="str">
        <f t="shared" si="5"/>
        <v>Leipzig</v>
      </c>
      <c r="T38" s="21">
        <f t="shared" si="6"/>
        <v>1785</v>
      </c>
      <c r="U38" s="9">
        <v>19</v>
      </c>
      <c r="Y38" s="9"/>
    </row>
    <row r="39" spans="1:25" x14ac:dyDescent="0.25">
      <c r="A39" s="28" t="str">
        <f t="shared" si="0"/>
        <v>ZI1785-028b</v>
      </c>
      <c r="B39">
        <v>457001801</v>
      </c>
      <c r="C39" s="22" t="str">
        <f t="shared" si="1"/>
        <v>RISM</v>
      </c>
      <c r="D39" s="28" t="str">
        <f t="shared" si="2"/>
        <v>ZI1785</v>
      </c>
      <c r="E39" s="9">
        <v>28</v>
      </c>
      <c r="F39" s="9" t="s">
        <v>358</v>
      </c>
      <c r="G39" s="9" t="s">
        <v>254</v>
      </c>
      <c r="H39" t="str">
        <f>_xlfn.IFNA(VLOOKUP(G39,Tabelle10[[SID]:[Zahn]],3,FALSE),"")</f>
        <v>I, 346, Schumann 1539</v>
      </c>
      <c r="I39" s="15" t="s">
        <v>1958</v>
      </c>
      <c r="L39" s="9" t="s">
        <v>605</v>
      </c>
      <c r="P39" s="9"/>
      <c r="Q39" s="21" t="str">
        <f t="shared" si="3"/>
        <v>Zinck, Bendix Friedrich</v>
      </c>
      <c r="R39" s="21" t="str">
        <f t="shared" si="4"/>
        <v>Vollständige Sammlung der Melodien zu den Gesängen des neuen allgemeinen Schleswig-Holsteinischen Gesangbuchs</v>
      </c>
      <c r="S39" s="21" t="str">
        <f t="shared" si="5"/>
        <v>Leipzig</v>
      </c>
      <c r="T39" s="21">
        <f t="shared" si="6"/>
        <v>1785</v>
      </c>
      <c r="U39" s="9">
        <v>19</v>
      </c>
      <c r="V39" s="9" t="s">
        <v>547</v>
      </c>
      <c r="Y39" s="9"/>
    </row>
    <row r="40" spans="1:25" x14ac:dyDescent="0.25">
      <c r="A40" s="28" t="str">
        <f t="shared" si="0"/>
        <v>ZI1785-029</v>
      </c>
      <c r="B40">
        <v>457001802</v>
      </c>
      <c r="C40" s="22" t="str">
        <f t="shared" si="1"/>
        <v>RISM</v>
      </c>
      <c r="D40" s="28" t="str">
        <f t="shared" si="2"/>
        <v>ZI1785</v>
      </c>
      <c r="E40" s="9">
        <v>29</v>
      </c>
      <c r="G40" s="30" t="s">
        <v>257</v>
      </c>
      <c r="H40" t="str">
        <f>_xlfn.IFNA(VLOOKUP(G40,Tabelle10[[SID]:[Zahn]],3,FALSE),"")</f>
        <v>III, 5264b, Magdeburg 1571</v>
      </c>
      <c r="I40" s="15" t="s">
        <v>1959</v>
      </c>
      <c r="L40" s="9" t="s">
        <v>605</v>
      </c>
      <c r="P40" s="9"/>
      <c r="Q40" s="21" t="str">
        <f t="shared" si="3"/>
        <v>Zinck, Bendix Friedrich</v>
      </c>
      <c r="R40" s="21" t="str">
        <f t="shared" si="4"/>
        <v>Vollständige Sammlung der Melodien zu den Gesängen des neuen allgemeinen Schleswig-Holsteinischen Gesangbuchs</v>
      </c>
      <c r="S40" s="21" t="str">
        <f t="shared" si="5"/>
        <v>Leipzig</v>
      </c>
      <c r="T40" s="21">
        <f t="shared" si="6"/>
        <v>1785</v>
      </c>
      <c r="U40" s="9">
        <v>20</v>
      </c>
      <c r="V40" s="9" t="s">
        <v>1960</v>
      </c>
      <c r="W40" s="9" t="s">
        <v>258</v>
      </c>
      <c r="Y40" s="9"/>
    </row>
    <row r="41" spans="1:25" x14ac:dyDescent="0.25">
      <c r="A41" s="28" t="str">
        <f t="shared" si="0"/>
        <v>ZI1785-030</v>
      </c>
      <c r="B41">
        <v>457001803</v>
      </c>
      <c r="C41" s="22" t="str">
        <f t="shared" si="1"/>
        <v>RISM</v>
      </c>
      <c r="D41" s="28" t="str">
        <f t="shared" si="2"/>
        <v>ZI1785</v>
      </c>
      <c r="E41" s="9">
        <v>30</v>
      </c>
      <c r="G41" s="30" t="s">
        <v>130</v>
      </c>
      <c r="H41" t="str">
        <f>_xlfn.IFNA(VLOOKUP(G41,Tabelle10[[SID]:[Zahn]],3,FALSE),"")</f>
        <v>V, 8507, Walter 1524</v>
      </c>
      <c r="I41" s="15" t="s">
        <v>1961</v>
      </c>
      <c r="L41" s="9" t="s">
        <v>605</v>
      </c>
      <c r="P41" s="9"/>
      <c r="Q41" s="21" t="str">
        <f t="shared" si="3"/>
        <v>Zinck, Bendix Friedrich</v>
      </c>
      <c r="R41" s="21" t="str">
        <f t="shared" si="4"/>
        <v>Vollständige Sammlung der Melodien zu den Gesängen des neuen allgemeinen Schleswig-Holsteinischen Gesangbuchs</v>
      </c>
      <c r="S41" s="21" t="str">
        <f t="shared" si="5"/>
        <v>Leipzig</v>
      </c>
      <c r="T41" s="21">
        <f t="shared" si="6"/>
        <v>1785</v>
      </c>
      <c r="U41" s="9" t="s">
        <v>1962</v>
      </c>
      <c r="V41" s="9" t="s">
        <v>562</v>
      </c>
      <c r="Y41" s="9"/>
    </row>
    <row r="42" spans="1:25" x14ac:dyDescent="0.25">
      <c r="A42" s="28" t="str">
        <f t="shared" si="0"/>
        <v>ZI1785-031</v>
      </c>
      <c r="B42">
        <v>457001804</v>
      </c>
      <c r="C42" s="22" t="str">
        <f t="shared" si="1"/>
        <v>RISM</v>
      </c>
      <c r="D42" s="28" t="str">
        <f t="shared" si="2"/>
        <v>ZI1785</v>
      </c>
      <c r="E42" s="9">
        <v>31</v>
      </c>
      <c r="G42" s="30" t="s">
        <v>306</v>
      </c>
      <c r="H42" t="str">
        <f>_xlfn.IFNA(VLOOKUP(G42,Tabelle10[[SID]:[Zahn]],3,FALSE),"")</f>
        <v>II, 3695, Crüger 1649, Witt 1715</v>
      </c>
      <c r="I42" s="15" t="s">
        <v>1963</v>
      </c>
      <c r="L42" s="9" t="s">
        <v>605</v>
      </c>
      <c r="P42" s="9"/>
      <c r="Q42" s="21" t="str">
        <f t="shared" si="3"/>
        <v>Zinck, Bendix Friedrich</v>
      </c>
      <c r="R42" s="21" t="str">
        <f t="shared" si="4"/>
        <v>Vollständige Sammlung der Melodien zu den Gesängen des neuen allgemeinen Schleswig-Holsteinischen Gesangbuchs</v>
      </c>
      <c r="S42" s="21" t="str">
        <f t="shared" si="5"/>
        <v>Leipzig</v>
      </c>
      <c r="T42" s="21">
        <f t="shared" si="6"/>
        <v>1785</v>
      </c>
      <c r="U42" s="9">
        <v>21</v>
      </c>
      <c r="V42" s="9" t="s">
        <v>1964</v>
      </c>
      <c r="Y42" s="9"/>
    </row>
    <row r="43" spans="1:25" x14ac:dyDescent="0.25">
      <c r="A43" s="28" t="str">
        <f t="shared" si="0"/>
        <v>ZI1785-032</v>
      </c>
      <c r="B43">
        <v>457001805</v>
      </c>
      <c r="C43" s="22" t="str">
        <f t="shared" si="1"/>
        <v>RISM</v>
      </c>
      <c r="D43" s="28" t="str">
        <f t="shared" si="2"/>
        <v>ZI1785</v>
      </c>
      <c r="E43" s="9">
        <v>32</v>
      </c>
      <c r="G43" s="30"/>
      <c r="H43" t="str">
        <f>_xlfn.IFNA(VLOOKUP(G43,Tabelle10[[SID]:[Zahn]],3,FALSE),"")</f>
        <v/>
      </c>
      <c r="I43" s="15" t="s">
        <v>530</v>
      </c>
      <c r="P43" s="9"/>
      <c r="Q43" s="21" t="str">
        <f t="shared" si="3"/>
        <v>Zinck, Bendix Friedrich</v>
      </c>
      <c r="R43" s="21" t="str">
        <f t="shared" si="4"/>
        <v>Vollständige Sammlung der Melodien zu den Gesängen des neuen allgemeinen Schleswig-Holsteinischen Gesangbuchs</v>
      </c>
      <c r="S43" s="21" t="str">
        <f t="shared" si="5"/>
        <v>Leipzig</v>
      </c>
      <c r="T43" s="21">
        <f t="shared" si="6"/>
        <v>1785</v>
      </c>
      <c r="U43" s="9">
        <v>22</v>
      </c>
      <c r="Y43" s="9"/>
    </row>
    <row r="44" spans="1:25" x14ac:dyDescent="0.25">
      <c r="A44" s="28" t="str">
        <f t="shared" si="0"/>
        <v>ZI1785-033</v>
      </c>
      <c r="B44">
        <v>457001806</v>
      </c>
      <c r="C44" s="22" t="str">
        <f t="shared" si="1"/>
        <v>RISM</v>
      </c>
      <c r="D44" s="28" t="str">
        <f t="shared" si="2"/>
        <v>ZI1785</v>
      </c>
      <c r="E44" s="9">
        <v>33</v>
      </c>
      <c r="G44" s="30" t="s">
        <v>71</v>
      </c>
      <c r="H44" t="str">
        <f>_xlfn.IFNA(VLOOKUP(G44,Tabelle10[[SID]:[Zahn]],3,FALSE),"")</f>
        <v>IV, 7246, Walter 1524</v>
      </c>
      <c r="I44" s="15" t="s">
        <v>1965</v>
      </c>
      <c r="L44" s="9" t="s">
        <v>605</v>
      </c>
      <c r="P44" s="9"/>
      <c r="Q44" s="21" t="str">
        <f t="shared" si="3"/>
        <v>Zinck, Bendix Friedrich</v>
      </c>
      <c r="R44" s="21" t="str">
        <f t="shared" si="4"/>
        <v>Vollständige Sammlung der Melodien zu den Gesängen des neuen allgemeinen Schleswig-Holsteinischen Gesangbuchs</v>
      </c>
      <c r="S44" s="21" t="str">
        <f t="shared" si="5"/>
        <v>Leipzig</v>
      </c>
      <c r="T44" s="21">
        <f t="shared" si="6"/>
        <v>1785</v>
      </c>
      <c r="U44" s="9">
        <v>22</v>
      </c>
      <c r="V44" s="9" t="s">
        <v>1966</v>
      </c>
      <c r="W44" s="9" t="s">
        <v>1967</v>
      </c>
      <c r="Y44" s="9"/>
    </row>
    <row r="45" spans="1:25" x14ac:dyDescent="0.25">
      <c r="A45" s="28" t="str">
        <f t="shared" si="0"/>
        <v>ZI1785-034</v>
      </c>
      <c r="B45">
        <v>457001807</v>
      </c>
      <c r="C45" s="22" t="str">
        <f t="shared" si="1"/>
        <v>RISM</v>
      </c>
      <c r="D45" s="28" t="str">
        <f t="shared" si="2"/>
        <v>ZI1785</v>
      </c>
      <c r="E45" s="9">
        <v>34</v>
      </c>
      <c r="G45" s="30" t="s">
        <v>204</v>
      </c>
      <c r="H45" t="str">
        <f>_xlfn.IFNA(VLOOKUP(G45,Tabelle10[[SID]:[Zahn]],3,FALSE),"")</f>
        <v>I, 1174, Erf. Enchiridion 1524</v>
      </c>
      <c r="I45" s="15" t="s">
        <v>1968</v>
      </c>
      <c r="L45" s="9" t="s">
        <v>605</v>
      </c>
      <c r="P45" s="9"/>
      <c r="Q45" s="21" t="str">
        <f t="shared" si="3"/>
        <v>Zinck, Bendix Friedrich</v>
      </c>
      <c r="R45" s="21" t="str">
        <f t="shared" si="4"/>
        <v>Vollständige Sammlung der Melodien zu den Gesängen des neuen allgemeinen Schleswig-Holsteinischen Gesangbuchs</v>
      </c>
      <c r="S45" s="21" t="str">
        <f t="shared" si="5"/>
        <v>Leipzig</v>
      </c>
      <c r="T45" s="21">
        <f t="shared" si="6"/>
        <v>1785</v>
      </c>
      <c r="U45" s="9">
        <v>23</v>
      </c>
      <c r="V45" s="9" t="s">
        <v>1969</v>
      </c>
      <c r="Y45" s="9"/>
    </row>
    <row r="46" spans="1:25" x14ac:dyDescent="0.25">
      <c r="A46" s="28" t="str">
        <f t="shared" si="0"/>
        <v>ZI1785-035</v>
      </c>
      <c r="B46">
        <v>457001808</v>
      </c>
      <c r="C46" s="22" t="str">
        <f t="shared" si="1"/>
        <v>RISM</v>
      </c>
      <c r="D46" s="28" t="str">
        <f t="shared" si="2"/>
        <v>ZI1785</v>
      </c>
      <c r="E46" s="9">
        <v>35</v>
      </c>
      <c r="G46" s="30" t="s">
        <v>80</v>
      </c>
      <c r="H46" t="str">
        <f>_xlfn.IFNA(VLOOKUP(G46,Tabelle10[[SID]:[Zahn]],3,FALSE),"")</f>
        <v>III, 6009, Freylinghausen 1704</v>
      </c>
      <c r="I46" s="15" t="s">
        <v>1970</v>
      </c>
      <c r="L46" s="9" t="s">
        <v>605</v>
      </c>
      <c r="P46" s="9"/>
      <c r="Q46" s="21" t="str">
        <f t="shared" si="3"/>
        <v>Zinck, Bendix Friedrich</v>
      </c>
      <c r="R46" s="21" t="str">
        <f t="shared" si="4"/>
        <v>Vollständige Sammlung der Melodien zu den Gesängen des neuen allgemeinen Schleswig-Holsteinischen Gesangbuchs</v>
      </c>
      <c r="S46" s="21" t="str">
        <f t="shared" si="5"/>
        <v>Leipzig</v>
      </c>
      <c r="T46" s="21">
        <f t="shared" si="6"/>
        <v>1785</v>
      </c>
      <c r="U46" s="9">
        <v>23</v>
      </c>
      <c r="Y46" s="9"/>
    </row>
    <row r="47" spans="1:25" x14ac:dyDescent="0.25">
      <c r="A47" s="28" t="str">
        <f t="shared" si="0"/>
        <v>ZI1785-036</v>
      </c>
      <c r="B47">
        <v>457001809</v>
      </c>
      <c r="C47" s="22" t="str">
        <f t="shared" si="1"/>
        <v>RISM</v>
      </c>
      <c r="D47" s="28" t="str">
        <f t="shared" si="2"/>
        <v>ZI1785</v>
      </c>
      <c r="E47" s="9">
        <v>36</v>
      </c>
      <c r="G47" s="30" t="s">
        <v>115</v>
      </c>
      <c r="H47" t="str">
        <f>_xlfn.IFNA(VLOOKUP(G47,Tabelle10[[SID]:[Zahn]],3,FALSE),"")</f>
        <v>III, 4429a, Klug 1535</v>
      </c>
      <c r="I47" s="15" t="s">
        <v>1971</v>
      </c>
      <c r="L47" s="9" t="s">
        <v>605</v>
      </c>
      <c r="P47" s="9"/>
      <c r="Q47" s="21" t="str">
        <f t="shared" si="3"/>
        <v>Zinck, Bendix Friedrich</v>
      </c>
      <c r="R47" s="21" t="str">
        <f t="shared" si="4"/>
        <v>Vollständige Sammlung der Melodien zu den Gesängen des neuen allgemeinen Schleswig-Holsteinischen Gesangbuchs</v>
      </c>
      <c r="S47" s="21" t="str">
        <f t="shared" si="5"/>
        <v>Leipzig</v>
      </c>
      <c r="T47" s="21">
        <f t="shared" si="6"/>
        <v>1785</v>
      </c>
      <c r="U47" s="9">
        <v>24</v>
      </c>
      <c r="V47" s="9" t="s">
        <v>116</v>
      </c>
      <c r="Y47" s="9"/>
    </row>
    <row r="48" spans="1:25" x14ac:dyDescent="0.25">
      <c r="A48" s="28" t="str">
        <f t="shared" si="0"/>
        <v>ZI1785-037</v>
      </c>
      <c r="B48">
        <v>457001810</v>
      </c>
      <c r="C48" s="22" t="str">
        <f t="shared" si="1"/>
        <v>RISM</v>
      </c>
      <c r="D48" s="28" t="str">
        <f t="shared" si="2"/>
        <v>ZI1785</v>
      </c>
      <c r="E48" s="9">
        <v>37</v>
      </c>
      <c r="G48" s="30" t="s">
        <v>291</v>
      </c>
      <c r="H48" t="str">
        <f>_xlfn.IFNA(VLOOKUP(G48,Tabelle10[[SID]:[Zahn]],3,FALSE),"")</f>
        <v>II, 2072, Dresden 1593</v>
      </c>
      <c r="I48" s="15" t="s">
        <v>1972</v>
      </c>
      <c r="L48" s="9" t="s">
        <v>605</v>
      </c>
      <c r="P48" s="9"/>
      <c r="Q48" s="21" t="str">
        <f t="shared" si="3"/>
        <v>Zinck, Bendix Friedrich</v>
      </c>
      <c r="R48" s="21" t="str">
        <f t="shared" si="4"/>
        <v>Vollständige Sammlung der Melodien zu den Gesängen des neuen allgemeinen Schleswig-Holsteinischen Gesangbuchs</v>
      </c>
      <c r="S48" s="21" t="str">
        <f t="shared" si="5"/>
        <v>Leipzig</v>
      </c>
      <c r="T48" s="21">
        <f t="shared" si="6"/>
        <v>1785</v>
      </c>
      <c r="U48" s="9">
        <v>24</v>
      </c>
      <c r="V48" s="9" t="s">
        <v>376</v>
      </c>
      <c r="Y48" s="9"/>
    </row>
    <row r="49" spans="1:25" x14ac:dyDescent="0.25">
      <c r="A49" s="28" t="str">
        <f t="shared" si="0"/>
        <v>ZI1785-038</v>
      </c>
      <c r="B49">
        <v>457001811</v>
      </c>
      <c r="C49" s="22" t="str">
        <f t="shared" si="1"/>
        <v>RISM</v>
      </c>
      <c r="D49" s="28" t="str">
        <f t="shared" si="2"/>
        <v>ZI1785</v>
      </c>
      <c r="E49" s="9">
        <v>38</v>
      </c>
      <c r="G49" s="30" t="s">
        <v>210</v>
      </c>
      <c r="H49" t="str">
        <f>_xlfn.IFNA(VLOOKUP(G49,Tabelle10[[SID]:[Zahn]],3,FALSE),"")</f>
        <v>V, 8244, Kugelmann 1540</v>
      </c>
      <c r="I49" s="15" t="s">
        <v>1973</v>
      </c>
      <c r="L49" s="9" t="s">
        <v>605</v>
      </c>
      <c r="P49" s="9"/>
      <c r="Q49" s="21" t="str">
        <f t="shared" si="3"/>
        <v>Zinck, Bendix Friedrich</v>
      </c>
      <c r="R49" s="21" t="str">
        <f t="shared" si="4"/>
        <v>Vollständige Sammlung der Melodien zu den Gesängen des neuen allgemeinen Schleswig-Holsteinischen Gesangbuchs</v>
      </c>
      <c r="S49" s="21" t="str">
        <f t="shared" si="5"/>
        <v>Leipzig</v>
      </c>
      <c r="T49" s="21">
        <f t="shared" si="6"/>
        <v>1785</v>
      </c>
      <c r="U49" s="9">
        <v>25</v>
      </c>
      <c r="V49" s="9" t="s">
        <v>211</v>
      </c>
      <c r="Y49" s="9"/>
    </row>
    <row r="50" spans="1:25" x14ac:dyDescent="0.25">
      <c r="A50" s="28" t="str">
        <f t="shared" si="0"/>
        <v>ZI1785-039</v>
      </c>
      <c r="B50">
        <v>457001812</v>
      </c>
      <c r="C50" s="22" t="str">
        <f t="shared" si="1"/>
        <v>RISM</v>
      </c>
      <c r="D50" s="28" t="str">
        <f t="shared" si="2"/>
        <v>ZI1785</v>
      </c>
      <c r="E50" s="9">
        <v>39</v>
      </c>
      <c r="G50" s="30" t="s">
        <v>201</v>
      </c>
      <c r="H50" t="str">
        <f>_xlfn.IFNA(VLOOKUP(G50,Tabelle10[[SID]:[Zahn]],3,FALSE),"")</f>
        <v>III, 4427, Walter 1524</v>
      </c>
      <c r="I50" s="15" t="s">
        <v>1974</v>
      </c>
      <c r="L50" s="9" t="s">
        <v>605</v>
      </c>
      <c r="P50" s="9"/>
      <c r="Q50" s="21" t="str">
        <f t="shared" si="3"/>
        <v>Zinck, Bendix Friedrich</v>
      </c>
      <c r="R50" s="21" t="str">
        <f t="shared" si="4"/>
        <v>Vollständige Sammlung der Melodien zu den Gesängen des neuen allgemeinen Schleswig-Holsteinischen Gesangbuchs</v>
      </c>
      <c r="S50" s="21" t="str">
        <f t="shared" si="5"/>
        <v>Leipzig</v>
      </c>
      <c r="T50" s="21">
        <f t="shared" si="6"/>
        <v>1785</v>
      </c>
      <c r="U50" s="9">
        <v>26</v>
      </c>
      <c r="V50" s="9" t="s">
        <v>1975</v>
      </c>
      <c r="Y50" s="9"/>
    </row>
    <row r="51" spans="1:25" x14ac:dyDescent="0.25">
      <c r="A51" s="28" t="str">
        <f t="shared" si="0"/>
        <v>ZI1785-040</v>
      </c>
      <c r="B51">
        <v>457001813</v>
      </c>
      <c r="C51" s="22" t="str">
        <f t="shared" si="1"/>
        <v>RISM</v>
      </c>
      <c r="D51" s="28" t="str">
        <f t="shared" si="2"/>
        <v>ZI1785</v>
      </c>
      <c r="E51" s="9">
        <v>40</v>
      </c>
      <c r="G51" s="30" t="s">
        <v>260</v>
      </c>
      <c r="H51" t="str">
        <f>_xlfn.IFNA(VLOOKUP(G51,Tabelle10[[SID]:[Zahn]],3,FALSE),"")</f>
        <v>V, 8405a, Ph. Nicolai 1599</v>
      </c>
      <c r="I51" s="15" t="s">
        <v>1976</v>
      </c>
      <c r="L51" s="9" t="s">
        <v>605</v>
      </c>
      <c r="P51" s="9"/>
      <c r="Q51" s="21" t="str">
        <f t="shared" si="3"/>
        <v>Zinck, Bendix Friedrich</v>
      </c>
      <c r="R51" s="21" t="str">
        <f t="shared" si="4"/>
        <v>Vollständige Sammlung der Melodien zu den Gesängen des neuen allgemeinen Schleswig-Holsteinischen Gesangbuchs</v>
      </c>
      <c r="S51" s="21" t="str">
        <f t="shared" si="5"/>
        <v>Leipzig</v>
      </c>
      <c r="T51" s="21">
        <f t="shared" si="6"/>
        <v>1785</v>
      </c>
      <c r="U51" s="9" t="s">
        <v>1977</v>
      </c>
      <c r="V51" s="9" t="s">
        <v>738</v>
      </c>
      <c r="Y51" s="9"/>
    </row>
    <row r="52" spans="1:25" x14ac:dyDescent="0.25">
      <c r="A52" s="28" t="str">
        <f t="shared" si="0"/>
        <v>ZI1785-041</v>
      </c>
      <c r="B52">
        <v>457001814</v>
      </c>
      <c r="C52" s="22" t="str">
        <f t="shared" si="1"/>
        <v>RISM</v>
      </c>
      <c r="D52" s="28" t="str">
        <f t="shared" si="2"/>
        <v>ZI1785</v>
      </c>
      <c r="E52" s="9">
        <v>41</v>
      </c>
      <c r="G52" s="30" t="s">
        <v>96</v>
      </c>
      <c r="H52" t="str">
        <f>_xlfn.IFNA(VLOOKUP(G52,Tabelle10[[SID]:[Zahn]],3,FALSE),"")</f>
        <v>IV, 7663, Straßburg 1526</v>
      </c>
      <c r="I52" s="15" t="s">
        <v>1978</v>
      </c>
      <c r="L52" s="9" t="s">
        <v>605</v>
      </c>
      <c r="P52" s="9"/>
      <c r="Q52" s="21" t="str">
        <f t="shared" si="3"/>
        <v>Zinck, Bendix Friedrich</v>
      </c>
      <c r="R52" s="21" t="str">
        <f t="shared" si="4"/>
        <v>Vollständige Sammlung der Melodien zu den Gesängen des neuen allgemeinen Schleswig-Holsteinischen Gesangbuchs</v>
      </c>
      <c r="S52" s="21" t="str">
        <f t="shared" si="5"/>
        <v>Leipzig</v>
      </c>
      <c r="T52" s="21">
        <f t="shared" si="6"/>
        <v>1785</v>
      </c>
      <c r="U52" s="9">
        <v>27</v>
      </c>
      <c r="V52" s="9" t="s">
        <v>892</v>
      </c>
      <c r="Y52" s="9"/>
    </row>
    <row r="53" spans="1:25" x14ac:dyDescent="0.25">
      <c r="A53" s="28" t="str">
        <f t="shared" si="0"/>
        <v>ZI1785-042</v>
      </c>
      <c r="B53">
        <v>457001815</v>
      </c>
      <c r="C53" s="22" t="str">
        <f t="shared" si="1"/>
        <v>RISM</v>
      </c>
      <c r="D53" s="28" t="str">
        <f t="shared" si="2"/>
        <v>ZI1785</v>
      </c>
      <c r="E53" s="9">
        <v>42</v>
      </c>
      <c r="G53" s="30" t="s">
        <v>322</v>
      </c>
      <c r="H53" t="str">
        <f>_xlfn.IFNA(VLOOKUP(G53,Tabelle10[[SID]:[Zahn]],3,FALSE),"")</f>
        <v>II, 2383, Schein 1628</v>
      </c>
      <c r="I53" s="15" t="s">
        <v>1979</v>
      </c>
      <c r="L53" s="9" t="s">
        <v>605</v>
      </c>
      <c r="P53" s="9"/>
      <c r="Q53" s="21" t="str">
        <f t="shared" si="3"/>
        <v>Zinck, Bendix Friedrich</v>
      </c>
      <c r="R53" s="21" t="str">
        <f t="shared" si="4"/>
        <v>Vollständige Sammlung der Melodien zu den Gesängen des neuen allgemeinen Schleswig-Holsteinischen Gesangbuchs</v>
      </c>
      <c r="S53" s="21" t="str">
        <f t="shared" si="5"/>
        <v>Leipzig</v>
      </c>
      <c r="T53" s="21">
        <f t="shared" si="6"/>
        <v>1785</v>
      </c>
      <c r="U53" s="9">
        <v>28</v>
      </c>
      <c r="V53" s="9" t="s">
        <v>477</v>
      </c>
      <c r="Y53" s="9"/>
    </row>
    <row r="54" spans="1:25" x14ac:dyDescent="0.25">
      <c r="A54" s="28" t="str">
        <f t="shared" si="0"/>
        <v>ZI1785-043</v>
      </c>
      <c r="B54">
        <v>457001816</v>
      </c>
      <c r="C54" s="22" t="str">
        <f t="shared" si="1"/>
        <v>RISM</v>
      </c>
      <c r="D54" s="28" t="str">
        <f t="shared" si="2"/>
        <v>ZI1785</v>
      </c>
      <c r="E54" s="9">
        <v>43</v>
      </c>
      <c r="G54" s="30" t="s">
        <v>77</v>
      </c>
      <c r="H54" t="str">
        <f>_xlfn.IFNA(VLOOKUP(G54,Tabelle10[[SID]:[Zahn]],3,FALSE),"")</f>
        <v>IV, 6283b, Calvisius 1598</v>
      </c>
      <c r="I54" s="15" t="s">
        <v>1980</v>
      </c>
      <c r="L54" s="9" t="s">
        <v>605</v>
      </c>
      <c r="P54" s="9"/>
      <c r="Q54" s="21" t="str">
        <f t="shared" si="3"/>
        <v>Zinck, Bendix Friedrich</v>
      </c>
      <c r="R54" s="21" t="str">
        <f t="shared" si="4"/>
        <v>Vollständige Sammlung der Melodien zu den Gesängen des neuen allgemeinen Schleswig-Holsteinischen Gesangbuchs</v>
      </c>
      <c r="S54" s="21" t="str">
        <f t="shared" si="5"/>
        <v>Leipzig</v>
      </c>
      <c r="T54" s="21">
        <f t="shared" si="6"/>
        <v>1785</v>
      </c>
      <c r="U54" s="9">
        <v>28</v>
      </c>
      <c r="V54" s="9" t="s">
        <v>78</v>
      </c>
      <c r="Y54" s="9"/>
    </row>
    <row r="55" spans="1:25" x14ac:dyDescent="0.25">
      <c r="A55" s="28" t="str">
        <f t="shared" si="0"/>
        <v>ZI1785-044</v>
      </c>
      <c r="B55">
        <v>457001817</v>
      </c>
      <c r="C55" s="22" t="str">
        <f t="shared" si="1"/>
        <v>RISM</v>
      </c>
      <c r="D55" s="28" t="str">
        <f t="shared" si="2"/>
        <v>ZI1785</v>
      </c>
      <c r="E55" s="9">
        <v>44</v>
      </c>
      <c r="G55" s="30"/>
      <c r="H55" t="str">
        <f>_xlfn.IFNA(VLOOKUP(G55,Tabelle10[[SID]:[Zahn]],3,FALSE),"")</f>
        <v/>
      </c>
      <c r="I55" s="15" t="s">
        <v>1981</v>
      </c>
      <c r="P55" s="9"/>
      <c r="Q55" s="21" t="str">
        <f t="shared" si="3"/>
        <v>Zinck, Bendix Friedrich</v>
      </c>
      <c r="R55" s="21" t="str">
        <f t="shared" si="4"/>
        <v>Vollständige Sammlung der Melodien zu den Gesängen des neuen allgemeinen Schleswig-Holsteinischen Gesangbuchs</v>
      </c>
      <c r="S55" s="21" t="str">
        <f t="shared" si="5"/>
        <v>Leipzig</v>
      </c>
      <c r="T55" s="21">
        <f t="shared" si="6"/>
        <v>1785</v>
      </c>
      <c r="U55" s="9">
        <v>29</v>
      </c>
      <c r="V55" s="9" t="s">
        <v>1982</v>
      </c>
      <c r="Y55" s="9"/>
    </row>
    <row r="56" spans="1:25" x14ac:dyDescent="0.25">
      <c r="A56" s="28" t="str">
        <f t="shared" si="0"/>
        <v>ZI1785-045</v>
      </c>
      <c r="B56">
        <v>457001818</v>
      </c>
      <c r="C56" s="22" t="str">
        <f t="shared" si="1"/>
        <v>RISM</v>
      </c>
      <c r="D56" s="28" t="str">
        <f t="shared" si="2"/>
        <v>ZI1785</v>
      </c>
      <c r="E56" s="9">
        <v>45</v>
      </c>
      <c r="G56" s="30" t="s">
        <v>45</v>
      </c>
      <c r="H56" t="str">
        <f>_xlfn.IFNA(VLOOKUP(G56,Tabelle10[[SID]:[Zahn]],3,FALSE),"")</f>
        <v>III, 4457, Schumann 1539</v>
      </c>
      <c r="I56" s="15" t="s">
        <v>365</v>
      </c>
      <c r="L56" s="9" t="s">
        <v>605</v>
      </c>
      <c r="P56" s="9"/>
      <c r="Q56" s="21" t="str">
        <f t="shared" si="3"/>
        <v>Zinck, Bendix Friedrich</v>
      </c>
      <c r="R56" s="21" t="str">
        <f t="shared" si="4"/>
        <v>Vollständige Sammlung der Melodien zu den Gesängen des neuen allgemeinen Schleswig-Holsteinischen Gesangbuchs</v>
      </c>
      <c r="S56" s="21" t="str">
        <f t="shared" si="5"/>
        <v>Leipzig</v>
      </c>
      <c r="T56" s="21">
        <f t="shared" si="6"/>
        <v>1785</v>
      </c>
      <c r="U56" s="9">
        <v>29</v>
      </c>
      <c r="Y56" s="9"/>
    </row>
    <row r="57" spans="1:25" x14ac:dyDescent="0.25">
      <c r="A57" s="28" t="str">
        <f t="shared" si="0"/>
        <v>ZI1785-046</v>
      </c>
      <c r="B57">
        <v>457001819</v>
      </c>
      <c r="C57" s="22" t="str">
        <f t="shared" si="1"/>
        <v>RISM</v>
      </c>
      <c r="D57" s="28" t="str">
        <f t="shared" si="2"/>
        <v>ZI1785</v>
      </c>
      <c r="E57" s="9">
        <v>46</v>
      </c>
      <c r="G57" s="30" t="s">
        <v>294</v>
      </c>
      <c r="H57" t="str">
        <f>_xlfn.IFNA(VLOOKUP(G57,Tabelle10[[SID]:[Zahn]],3,FALSE),"")</f>
        <v>IV, 7971, Walter 1524</v>
      </c>
      <c r="I57" s="15" t="s">
        <v>295</v>
      </c>
      <c r="L57" s="9" t="s">
        <v>605</v>
      </c>
      <c r="P57" s="9"/>
      <c r="Q57" s="21" t="str">
        <f t="shared" si="3"/>
        <v>Zinck, Bendix Friedrich</v>
      </c>
      <c r="R57" s="21" t="str">
        <f t="shared" si="4"/>
        <v>Vollständige Sammlung der Melodien zu den Gesängen des neuen allgemeinen Schleswig-Holsteinischen Gesangbuchs</v>
      </c>
      <c r="S57" s="21" t="str">
        <f t="shared" si="5"/>
        <v>Leipzig</v>
      </c>
      <c r="T57" s="21">
        <f t="shared" si="6"/>
        <v>1785</v>
      </c>
      <c r="U57" s="9">
        <v>30</v>
      </c>
      <c r="Y57" s="9"/>
    </row>
    <row r="58" spans="1:25" x14ac:dyDescent="0.25">
      <c r="A58" s="28" t="str">
        <f t="shared" si="0"/>
        <v>ZI1785-047</v>
      </c>
      <c r="B58">
        <v>457001820</v>
      </c>
      <c r="C58" s="22" t="str">
        <f t="shared" si="1"/>
        <v>RISM</v>
      </c>
      <c r="D58" s="28" t="str">
        <f t="shared" si="2"/>
        <v>ZI1785</v>
      </c>
      <c r="E58" s="9">
        <v>47</v>
      </c>
      <c r="G58" s="30" t="s">
        <v>331</v>
      </c>
      <c r="H58" t="str">
        <f>_xlfn.IFNA(VLOOKUP(G58,Tabelle10[[SID]:[Zahn]],3,FALSE),"")</f>
        <v>V, 8451, Straßburg 1526</v>
      </c>
      <c r="I58" s="15" t="s">
        <v>1983</v>
      </c>
      <c r="L58" s="9" t="s">
        <v>605</v>
      </c>
      <c r="P58" s="9"/>
      <c r="Q58" s="21" t="str">
        <f t="shared" si="3"/>
        <v>Zinck, Bendix Friedrich</v>
      </c>
      <c r="R58" s="21" t="str">
        <f t="shared" si="4"/>
        <v>Vollständige Sammlung der Melodien zu den Gesängen des neuen allgemeinen Schleswig-Holsteinischen Gesangbuchs</v>
      </c>
      <c r="S58" s="21" t="str">
        <f t="shared" si="5"/>
        <v>Leipzig</v>
      </c>
      <c r="T58" s="21">
        <f t="shared" si="6"/>
        <v>1785</v>
      </c>
      <c r="U58" s="9">
        <v>31</v>
      </c>
      <c r="Y58" s="9"/>
    </row>
    <row r="59" spans="1:25" x14ac:dyDescent="0.25">
      <c r="A59" s="28" t="str">
        <f t="shared" si="0"/>
        <v>ZI1785-048a</v>
      </c>
      <c r="B59">
        <v>457001821</v>
      </c>
      <c r="C59" s="22" t="str">
        <f t="shared" si="1"/>
        <v>RISM</v>
      </c>
      <c r="D59" s="28" t="str">
        <f t="shared" si="2"/>
        <v>ZI1785</v>
      </c>
      <c r="E59" s="9">
        <v>48</v>
      </c>
      <c r="F59" s="9" t="s">
        <v>3</v>
      </c>
      <c r="G59" s="30"/>
      <c r="H59" t="str">
        <f>_xlfn.IFNA(VLOOKUP(G59,Tabelle10[[SID]:[Zahn]],3,FALSE),"")</f>
        <v/>
      </c>
      <c r="I59" s="15" t="s">
        <v>1984</v>
      </c>
      <c r="P59" s="9"/>
      <c r="Q59" s="21" t="str">
        <f t="shared" si="3"/>
        <v>Zinck, Bendix Friedrich</v>
      </c>
      <c r="R59" s="21" t="str">
        <f t="shared" si="4"/>
        <v>Vollständige Sammlung der Melodien zu den Gesängen des neuen allgemeinen Schleswig-Holsteinischen Gesangbuchs</v>
      </c>
      <c r="S59" s="21" t="str">
        <f t="shared" si="5"/>
        <v>Leipzig</v>
      </c>
      <c r="T59" s="21">
        <f t="shared" si="6"/>
        <v>1785</v>
      </c>
      <c r="U59" s="9">
        <v>32</v>
      </c>
      <c r="Y59" s="9"/>
    </row>
    <row r="60" spans="1:25" x14ac:dyDescent="0.25">
      <c r="A60" s="28" t="str">
        <f t="shared" si="0"/>
        <v>ZI1785-048b</v>
      </c>
      <c r="B60">
        <v>457001822</v>
      </c>
      <c r="C60" s="22" t="str">
        <f t="shared" si="1"/>
        <v>RISM</v>
      </c>
      <c r="D60" s="28" t="str">
        <f t="shared" si="2"/>
        <v>ZI1785</v>
      </c>
      <c r="E60" s="9">
        <v>48</v>
      </c>
      <c r="F60" s="9" t="s">
        <v>358</v>
      </c>
      <c r="G60" s="30"/>
      <c r="H60" t="str">
        <f>_xlfn.IFNA(VLOOKUP(G60,Tabelle10[[SID]:[Zahn]],3,FALSE),"")</f>
        <v/>
      </c>
      <c r="I60" s="15" t="s">
        <v>1985</v>
      </c>
      <c r="P60" s="9"/>
      <c r="Q60" s="21" t="str">
        <f t="shared" si="3"/>
        <v>Zinck, Bendix Friedrich</v>
      </c>
      <c r="R60" s="21" t="str">
        <f t="shared" si="4"/>
        <v>Vollständige Sammlung der Melodien zu den Gesängen des neuen allgemeinen Schleswig-Holsteinischen Gesangbuchs</v>
      </c>
      <c r="S60" s="21" t="str">
        <f t="shared" si="5"/>
        <v>Leipzig</v>
      </c>
      <c r="T60" s="21">
        <f t="shared" si="6"/>
        <v>1785</v>
      </c>
      <c r="U60" s="9">
        <v>33</v>
      </c>
      <c r="Y60" s="9"/>
    </row>
    <row r="61" spans="1:25" x14ac:dyDescent="0.25">
      <c r="A61" s="28" t="str">
        <f t="shared" si="0"/>
        <v>ZI1785-049</v>
      </c>
      <c r="B61">
        <v>457001823</v>
      </c>
      <c r="C61" s="22" t="str">
        <f t="shared" si="1"/>
        <v>RISM</v>
      </c>
      <c r="D61" s="28" t="str">
        <f t="shared" si="2"/>
        <v>ZI1785</v>
      </c>
      <c r="E61" s="9">
        <v>49</v>
      </c>
      <c r="G61" s="30" t="s">
        <v>172</v>
      </c>
      <c r="H61" t="str">
        <f>_xlfn.IFNA(VLOOKUP(G61,Tabelle10[[SID]:[Zahn]],3,FALSE),"")</f>
        <v>IV, 7445, Erf. Enchiridion 1524</v>
      </c>
      <c r="I61" s="15" t="s">
        <v>1986</v>
      </c>
      <c r="L61" s="9" t="s">
        <v>605</v>
      </c>
      <c r="P61" s="9"/>
      <c r="Q61" s="21" t="str">
        <f t="shared" si="3"/>
        <v>Zinck, Bendix Friedrich</v>
      </c>
      <c r="R61" s="21" t="str">
        <f t="shared" si="4"/>
        <v>Vollständige Sammlung der Melodien zu den Gesängen des neuen allgemeinen Schleswig-Holsteinischen Gesangbuchs</v>
      </c>
      <c r="S61" s="21" t="str">
        <f t="shared" si="5"/>
        <v>Leipzig</v>
      </c>
      <c r="T61" s="21">
        <f t="shared" si="6"/>
        <v>1785</v>
      </c>
      <c r="U61" s="9">
        <v>34</v>
      </c>
      <c r="V61" s="9" t="s">
        <v>1987</v>
      </c>
      <c r="Y61" s="9"/>
    </row>
    <row r="62" spans="1:25" x14ac:dyDescent="0.25">
      <c r="A62" s="28" t="str">
        <f t="shared" si="0"/>
        <v>ZI1785-050</v>
      </c>
      <c r="B62">
        <v>457001824</v>
      </c>
      <c r="C62" s="22" t="str">
        <f t="shared" si="1"/>
        <v>RISM</v>
      </c>
      <c r="D62" s="28" t="str">
        <f t="shared" si="2"/>
        <v>ZI1785</v>
      </c>
      <c r="E62" s="9">
        <v>50</v>
      </c>
      <c r="G62" s="30" t="s">
        <v>127</v>
      </c>
      <c r="H62" t="str">
        <f>_xlfn.IFNA(VLOOKUP(G62,Tabelle10[[SID]:[Zahn]],3,FALSE),"")</f>
        <v>I, 1947, Walter 1524</v>
      </c>
      <c r="I62" s="15" t="s">
        <v>1988</v>
      </c>
      <c r="L62" s="9" t="s">
        <v>605</v>
      </c>
      <c r="P62" s="9"/>
      <c r="Q62" s="21" t="str">
        <f t="shared" si="3"/>
        <v>Zinck, Bendix Friedrich</v>
      </c>
      <c r="R62" s="21" t="str">
        <f t="shared" si="4"/>
        <v>Vollständige Sammlung der Melodien zu den Gesängen des neuen allgemeinen Schleswig-Holsteinischen Gesangbuchs</v>
      </c>
      <c r="S62" s="21" t="str">
        <f t="shared" si="5"/>
        <v>Leipzig</v>
      </c>
      <c r="T62" s="21">
        <f t="shared" si="6"/>
        <v>1785</v>
      </c>
      <c r="U62" s="9">
        <v>35</v>
      </c>
      <c r="V62" s="9" t="s">
        <v>917</v>
      </c>
      <c r="Y62" s="9"/>
    </row>
    <row r="63" spans="1:25" x14ac:dyDescent="0.25">
      <c r="A63" s="28" t="str">
        <f t="shared" si="0"/>
        <v>ZI1785-051</v>
      </c>
      <c r="B63">
        <v>457001825</v>
      </c>
      <c r="C63" s="22" t="str">
        <f t="shared" si="1"/>
        <v>RISM</v>
      </c>
      <c r="D63" s="28" t="str">
        <f t="shared" si="2"/>
        <v>ZI1785</v>
      </c>
      <c r="E63" s="9">
        <v>51</v>
      </c>
      <c r="G63" s="30"/>
      <c r="H63" t="str">
        <f>_xlfn.IFNA(VLOOKUP(G63,Tabelle10[[SID]:[Zahn]],3,FALSE),"")</f>
        <v/>
      </c>
      <c r="I63" s="15" t="s">
        <v>1989</v>
      </c>
      <c r="P63" s="9"/>
      <c r="Q63" s="21" t="str">
        <f t="shared" si="3"/>
        <v>Zinck, Bendix Friedrich</v>
      </c>
      <c r="R63" s="21" t="str">
        <f t="shared" si="4"/>
        <v>Vollständige Sammlung der Melodien zu den Gesängen des neuen allgemeinen Schleswig-Holsteinischen Gesangbuchs</v>
      </c>
      <c r="S63" s="21" t="str">
        <f t="shared" si="5"/>
        <v>Leipzig</v>
      </c>
      <c r="T63" s="21">
        <f t="shared" si="6"/>
        <v>1785</v>
      </c>
      <c r="U63" s="9">
        <v>35</v>
      </c>
      <c r="Y63" s="9"/>
    </row>
    <row r="64" spans="1:25" x14ac:dyDescent="0.25">
      <c r="A64" s="28" t="str">
        <f t="shared" si="0"/>
        <v>ZI1785-052</v>
      </c>
      <c r="B64">
        <v>457001826</v>
      </c>
      <c r="C64" s="22" t="str">
        <f t="shared" si="1"/>
        <v>RISM</v>
      </c>
      <c r="D64" s="28" t="str">
        <f t="shared" si="2"/>
        <v>ZI1785</v>
      </c>
      <c r="E64" s="9">
        <v>52</v>
      </c>
      <c r="G64" s="30"/>
      <c r="H64" t="str">
        <f>_xlfn.IFNA(VLOOKUP(G64,Tabelle10[[SID]:[Zahn]],3,FALSE),"")</f>
        <v/>
      </c>
      <c r="I64" s="15" t="s">
        <v>1990</v>
      </c>
      <c r="P64" s="9"/>
      <c r="Q64" s="21" t="str">
        <f t="shared" si="3"/>
        <v>Zinck, Bendix Friedrich</v>
      </c>
      <c r="R64" s="21" t="str">
        <f t="shared" si="4"/>
        <v>Vollständige Sammlung der Melodien zu den Gesängen des neuen allgemeinen Schleswig-Holsteinischen Gesangbuchs</v>
      </c>
      <c r="S64" s="21" t="str">
        <f t="shared" si="5"/>
        <v>Leipzig</v>
      </c>
      <c r="T64" s="21">
        <f t="shared" si="6"/>
        <v>1785</v>
      </c>
      <c r="U64" s="9">
        <v>36</v>
      </c>
      <c r="Y64" s="9"/>
    </row>
    <row r="65" spans="1:25" x14ac:dyDescent="0.25">
      <c r="A65" s="28" t="str">
        <f t="shared" si="0"/>
        <v>ZI1785-053</v>
      </c>
      <c r="B65">
        <v>457001827</v>
      </c>
      <c r="C65" s="22" t="str">
        <f t="shared" si="1"/>
        <v>RISM</v>
      </c>
      <c r="D65" s="28" t="str">
        <f t="shared" si="2"/>
        <v>ZI1785</v>
      </c>
      <c r="E65" s="9">
        <v>53</v>
      </c>
      <c r="G65" s="30" t="s">
        <v>139</v>
      </c>
      <c r="H65" t="str">
        <f>_xlfn.IFNA(VLOOKUP(G65,Tabelle10[[SID]:[Zahn]],3,FALSE),"")</f>
        <v>V, 8652, Babst 1545</v>
      </c>
      <c r="I65" s="15" t="s">
        <v>1991</v>
      </c>
      <c r="L65" s="9" t="s">
        <v>605</v>
      </c>
      <c r="P65" s="9"/>
      <c r="Q65" s="21" t="str">
        <f t="shared" si="3"/>
        <v>Zinck, Bendix Friedrich</v>
      </c>
      <c r="R65" s="21" t="str">
        <f t="shared" si="4"/>
        <v>Vollständige Sammlung der Melodien zu den Gesängen des neuen allgemeinen Schleswig-Holsteinischen Gesangbuchs</v>
      </c>
      <c r="S65" s="21" t="str">
        <f t="shared" si="5"/>
        <v>Leipzig</v>
      </c>
      <c r="T65" s="21">
        <f t="shared" si="6"/>
        <v>1785</v>
      </c>
      <c r="U65" s="9" t="s">
        <v>1992</v>
      </c>
      <c r="V65" s="9" t="s">
        <v>1993</v>
      </c>
      <c r="Y65" s="9"/>
    </row>
    <row r="66" spans="1:25" x14ac:dyDescent="0.25">
      <c r="A66" s="28" t="str">
        <f t="shared" ref="A66:A129" si="7">D66&amp;"-"&amp;IF(E66&lt;10,"00",IF(E66&gt;99,"","0"))&amp;E66&amp;F66</f>
        <v>ZI1785-054</v>
      </c>
      <c r="B66">
        <v>457001828</v>
      </c>
      <c r="C66" s="22" t="str">
        <f t="shared" ref="C66:C129" si="8">HYPERLINK("https://opac.rism.info/search?id="&amp;B66&amp;"&amp;View=rism", "RISM")</f>
        <v>RISM</v>
      </c>
      <c r="D66" s="28" t="str">
        <f t="shared" si="2"/>
        <v>ZI1785</v>
      </c>
      <c r="E66" s="9">
        <v>54</v>
      </c>
      <c r="G66" s="30"/>
      <c r="H66" t="str">
        <f>_xlfn.IFNA(VLOOKUP(G66,Tabelle10[[SID]:[Zahn]],3,FALSE),"")</f>
        <v/>
      </c>
      <c r="I66" s="15" t="s">
        <v>393</v>
      </c>
      <c r="P66" s="9"/>
      <c r="Q66" s="21" t="str">
        <f t="shared" si="3"/>
        <v>Zinck, Bendix Friedrich</v>
      </c>
      <c r="R66" s="21" t="str">
        <f t="shared" si="4"/>
        <v>Vollständige Sammlung der Melodien zu den Gesängen des neuen allgemeinen Schleswig-Holsteinischen Gesangbuchs</v>
      </c>
      <c r="S66" s="21" t="str">
        <f t="shared" si="5"/>
        <v>Leipzig</v>
      </c>
      <c r="T66" s="21">
        <f t="shared" si="6"/>
        <v>1785</v>
      </c>
      <c r="U66" s="9">
        <v>41</v>
      </c>
      <c r="Y66" s="9"/>
    </row>
    <row r="67" spans="1:25" x14ac:dyDescent="0.25">
      <c r="A67" s="28" t="str">
        <f t="shared" si="7"/>
        <v>ZI1785-055a</v>
      </c>
      <c r="B67">
        <v>457001829</v>
      </c>
      <c r="C67" s="22" t="str">
        <f t="shared" si="8"/>
        <v>RISM</v>
      </c>
      <c r="D67" s="28" t="str">
        <f t="shared" ref="D67:D130" si="9">$D$2</f>
        <v>ZI1785</v>
      </c>
      <c r="E67" s="9">
        <v>55</v>
      </c>
      <c r="F67" s="9" t="s">
        <v>3</v>
      </c>
      <c r="G67" s="30" t="s">
        <v>328</v>
      </c>
      <c r="H67" t="str">
        <f>_xlfn.IFNA(VLOOKUP(G67,Tabelle10[[SID]:[Zahn]],3,FALSE),"")</f>
        <v>IV, 6795, 1661</v>
      </c>
      <c r="I67" s="15" t="s">
        <v>1994</v>
      </c>
      <c r="L67" s="9" t="s">
        <v>605</v>
      </c>
      <c r="P67" s="9"/>
      <c r="Q67" s="21" t="str">
        <f t="shared" ref="Q67:Q130" si="10">$Q$2</f>
        <v>Zinck, Bendix Friedrich</v>
      </c>
      <c r="R67" s="21" t="str">
        <f t="shared" ref="R67:R130" si="11">$R$2</f>
        <v>Vollständige Sammlung der Melodien zu den Gesängen des neuen allgemeinen Schleswig-Holsteinischen Gesangbuchs</v>
      </c>
      <c r="S67" s="21" t="str">
        <f t="shared" ref="S67:S130" si="12">$S$2</f>
        <v>Leipzig</v>
      </c>
      <c r="T67" s="21">
        <f t="shared" ref="T67:T130" si="13">$T$2</f>
        <v>1785</v>
      </c>
      <c r="U67" s="9">
        <v>42</v>
      </c>
      <c r="V67" s="9" t="s">
        <v>1995</v>
      </c>
      <c r="W67" s="9" t="s">
        <v>453</v>
      </c>
      <c r="Y67" s="9"/>
    </row>
    <row r="68" spans="1:25" x14ac:dyDescent="0.25">
      <c r="A68" s="28" t="str">
        <f t="shared" si="7"/>
        <v>ZI1785-055b</v>
      </c>
      <c r="B68">
        <v>457001830</v>
      </c>
      <c r="C68" s="22" t="str">
        <f t="shared" si="8"/>
        <v>RISM</v>
      </c>
      <c r="D68" s="28" t="str">
        <f t="shared" si="9"/>
        <v>ZI1785</v>
      </c>
      <c r="E68" s="9">
        <v>55</v>
      </c>
      <c r="F68" s="9" t="s">
        <v>358</v>
      </c>
      <c r="G68" s="30"/>
      <c r="H68" t="str">
        <f>_xlfn.IFNA(VLOOKUP(G68,Tabelle10[[SID]:[Zahn]],3,FALSE),"")</f>
        <v/>
      </c>
      <c r="I68" s="15" t="s">
        <v>1996</v>
      </c>
      <c r="P68" s="9"/>
      <c r="Q68" s="21" t="str">
        <f t="shared" si="10"/>
        <v>Zinck, Bendix Friedrich</v>
      </c>
      <c r="R68" s="21" t="str">
        <f t="shared" si="11"/>
        <v>Vollständige Sammlung der Melodien zu den Gesängen des neuen allgemeinen Schleswig-Holsteinischen Gesangbuchs</v>
      </c>
      <c r="S68" s="21" t="str">
        <f t="shared" si="12"/>
        <v>Leipzig</v>
      </c>
      <c r="T68" s="21">
        <f t="shared" si="13"/>
        <v>1785</v>
      </c>
      <c r="U68" s="9">
        <v>42</v>
      </c>
      <c r="V68" s="9" t="s">
        <v>335</v>
      </c>
      <c r="Y68" s="9"/>
    </row>
    <row r="69" spans="1:25" x14ac:dyDescent="0.25">
      <c r="A69" s="28" t="str">
        <f t="shared" si="7"/>
        <v>ZI1785-055c</v>
      </c>
      <c r="B69">
        <v>457001831</v>
      </c>
      <c r="C69" s="22" t="str">
        <f t="shared" si="8"/>
        <v>RISM</v>
      </c>
      <c r="D69" s="28" t="str">
        <f t="shared" si="9"/>
        <v>ZI1785</v>
      </c>
      <c r="E69" s="9">
        <v>55</v>
      </c>
      <c r="F69" s="9" t="s">
        <v>457</v>
      </c>
      <c r="G69" s="30" t="s">
        <v>334</v>
      </c>
      <c r="H69" t="str">
        <f>_xlfn.IFNA(VLOOKUP(G69,Tabelle10[[SID]:[Zahn]],3,FALSE),"")</f>
        <v>IV, 6804, Frankfurt 1662</v>
      </c>
      <c r="I69" s="15" t="s">
        <v>1997</v>
      </c>
      <c r="L69" s="9" t="s">
        <v>605</v>
      </c>
      <c r="P69" s="9"/>
      <c r="Q69" s="21" t="str">
        <f t="shared" si="10"/>
        <v>Zinck, Bendix Friedrich</v>
      </c>
      <c r="R69" s="21" t="str">
        <f t="shared" si="11"/>
        <v>Vollständige Sammlung der Melodien zu den Gesängen des neuen allgemeinen Schleswig-Holsteinischen Gesangbuchs</v>
      </c>
      <c r="S69" s="21" t="str">
        <f t="shared" si="12"/>
        <v>Leipzig</v>
      </c>
      <c r="T69" s="21">
        <f t="shared" si="13"/>
        <v>1785</v>
      </c>
      <c r="U69" s="9">
        <v>43</v>
      </c>
      <c r="V69" s="9" t="s">
        <v>1554</v>
      </c>
      <c r="Y69" s="9"/>
    </row>
    <row r="70" spans="1:25" x14ac:dyDescent="0.25">
      <c r="A70" s="28" t="str">
        <f t="shared" si="7"/>
        <v>ZI1785-056</v>
      </c>
      <c r="B70">
        <v>457001832</v>
      </c>
      <c r="C70" s="22" t="str">
        <f t="shared" si="8"/>
        <v>RISM</v>
      </c>
      <c r="D70" s="28" t="str">
        <f t="shared" si="9"/>
        <v>ZI1785</v>
      </c>
      <c r="E70" s="9">
        <v>56</v>
      </c>
      <c r="G70" s="30" t="s">
        <v>160</v>
      </c>
      <c r="H70" t="str">
        <f>_xlfn.IFNA(VLOOKUP(G70,Tabelle10[[SID]:[Zahn]],3,FALSE),"")</f>
        <v>IV, 7400, Klug 1535</v>
      </c>
      <c r="I70" s="15" t="s">
        <v>1998</v>
      </c>
      <c r="L70" s="9" t="s">
        <v>605</v>
      </c>
      <c r="P70" s="9"/>
      <c r="Q70" s="21" t="str">
        <f t="shared" si="10"/>
        <v>Zinck, Bendix Friedrich</v>
      </c>
      <c r="R70" s="21" t="str">
        <f t="shared" si="11"/>
        <v>Vollständige Sammlung der Melodien zu den Gesängen des neuen allgemeinen Schleswig-Holsteinischen Gesangbuchs</v>
      </c>
      <c r="S70" s="21" t="str">
        <f t="shared" si="12"/>
        <v>Leipzig</v>
      </c>
      <c r="T70" s="21">
        <f t="shared" si="13"/>
        <v>1785</v>
      </c>
      <c r="U70" s="9">
        <v>43</v>
      </c>
      <c r="V70" s="9" t="s">
        <v>1999</v>
      </c>
      <c r="W70" s="9" t="s">
        <v>450</v>
      </c>
      <c r="Y70" s="9"/>
    </row>
    <row r="71" spans="1:25" x14ac:dyDescent="0.25">
      <c r="A71" s="28" t="str">
        <f t="shared" si="7"/>
        <v>ZI1785-057</v>
      </c>
      <c r="B71">
        <v>457001833</v>
      </c>
      <c r="C71" s="22" t="str">
        <f t="shared" si="8"/>
        <v>RISM</v>
      </c>
      <c r="D71" s="28" t="str">
        <f t="shared" si="9"/>
        <v>ZI1785</v>
      </c>
      <c r="E71" s="9">
        <v>57</v>
      </c>
      <c r="G71" s="30" t="s">
        <v>285</v>
      </c>
      <c r="H71" t="str">
        <f>_xlfn.IFNA(VLOOKUP(G71,Tabelle10[[SID]:[Zahn]],3,FALSE),"")</f>
        <v>V, 8359, Ph. Nicolai 1599</v>
      </c>
      <c r="I71" s="15" t="s">
        <v>2000</v>
      </c>
      <c r="L71" s="9" t="s">
        <v>605</v>
      </c>
      <c r="P71" s="9"/>
      <c r="Q71" s="21" t="str">
        <f t="shared" si="10"/>
        <v>Zinck, Bendix Friedrich</v>
      </c>
      <c r="R71" s="21" t="str">
        <f t="shared" si="11"/>
        <v>Vollständige Sammlung der Melodien zu den Gesängen des neuen allgemeinen Schleswig-Holsteinischen Gesangbuchs</v>
      </c>
      <c r="S71" s="21" t="str">
        <f t="shared" si="12"/>
        <v>Leipzig</v>
      </c>
      <c r="T71" s="21">
        <f t="shared" si="13"/>
        <v>1785</v>
      </c>
      <c r="U71" s="9">
        <v>44</v>
      </c>
      <c r="V71" s="9" t="s">
        <v>286</v>
      </c>
      <c r="Y71" s="9"/>
    </row>
    <row r="72" spans="1:25" x14ac:dyDescent="0.25">
      <c r="A72" s="28" t="str">
        <f t="shared" si="7"/>
        <v>ZI1785-058</v>
      </c>
      <c r="B72">
        <v>457001834</v>
      </c>
      <c r="C72" s="22" t="str">
        <f t="shared" si="8"/>
        <v>RISM</v>
      </c>
      <c r="D72" s="28" t="str">
        <f t="shared" si="9"/>
        <v>ZI1785</v>
      </c>
      <c r="E72" s="9">
        <v>58</v>
      </c>
      <c r="G72" s="30"/>
      <c r="H72" t="str">
        <f>_xlfn.IFNA(VLOOKUP(G72,Tabelle10[[SID]:[Zahn]],3,FALSE),"")</f>
        <v/>
      </c>
      <c r="I72" s="15" t="s">
        <v>619</v>
      </c>
      <c r="P72" s="9"/>
      <c r="Q72" s="21" t="str">
        <f t="shared" si="10"/>
        <v>Zinck, Bendix Friedrich</v>
      </c>
      <c r="R72" s="21" t="str">
        <f t="shared" si="11"/>
        <v>Vollständige Sammlung der Melodien zu den Gesängen des neuen allgemeinen Schleswig-Holsteinischen Gesangbuchs</v>
      </c>
      <c r="S72" s="21" t="str">
        <f t="shared" si="12"/>
        <v>Leipzig</v>
      </c>
      <c r="T72" s="21">
        <f t="shared" si="13"/>
        <v>1785</v>
      </c>
      <c r="U72" s="9">
        <v>44</v>
      </c>
      <c r="Y72" s="9"/>
    </row>
    <row r="73" spans="1:25" x14ac:dyDescent="0.25">
      <c r="A73" s="28" t="str">
        <f t="shared" si="7"/>
        <v>ZI1785-059a</v>
      </c>
      <c r="B73">
        <v>457001835</v>
      </c>
      <c r="C73" s="22" t="str">
        <f t="shared" si="8"/>
        <v>RISM</v>
      </c>
      <c r="D73" s="28" t="str">
        <f t="shared" si="9"/>
        <v>ZI1785</v>
      </c>
      <c r="E73" s="9">
        <v>59</v>
      </c>
      <c r="F73" s="9" t="s">
        <v>3</v>
      </c>
      <c r="G73" s="30" t="s">
        <v>269</v>
      </c>
      <c r="H73" t="str">
        <f>_xlfn.IFNA(VLOOKUP(G73,Tabelle10[[SID]:[Zahn]],3,FALSE),"")</f>
        <v>deest</v>
      </c>
      <c r="I73" s="15" t="s">
        <v>2001</v>
      </c>
      <c r="L73" s="9" t="s">
        <v>605</v>
      </c>
      <c r="P73" s="9"/>
      <c r="Q73" s="21" t="str">
        <f t="shared" si="10"/>
        <v>Zinck, Bendix Friedrich</v>
      </c>
      <c r="R73" s="21" t="str">
        <f t="shared" si="11"/>
        <v>Vollständige Sammlung der Melodien zu den Gesängen des neuen allgemeinen Schleswig-Holsteinischen Gesangbuchs</v>
      </c>
      <c r="S73" s="21" t="str">
        <f t="shared" si="12"/>
        <v>Leipzig</v>
      </c>
      <c r="T73" s="21">
        <f t="shared" si="13"/>
        <v>1785</v>
      </c>
      <c r="U73" s="9">
        <v>45</v>
      </c>
      <c r="V73" s="9" t="s">
        <v>833</v>
      </c>
      <c r="Y73" s="9"/>
    </row>
    <row r="74" spans="1:25" x14ac:dyDescent="0.25">
      <c r="A74" s="28" t="str">
        <f t="shared" si="7"/>
        <v>ZI1785-059b</v>
      </c>
      <c r="B74">
        <v>457001836</v>
      </c>
      <c r="C74" s="22" t="str">
        <f t="shared" si="8"/>
        <v>RISM</v>
      </c>
      <c r="D74" s="28" t="str">
        <f t="shared" si="9"/>
        <v>ZI1785</v>
      </c>
      <c r="E74" s="9">
        <v>59</v>
      </c>
      <c r="F74" s="9" t="s">
        <v>358</v>
      </c>
      <c r="G74" s="30"/>
      <c r="H74" t="str">
        <f>_xlfn.IFNA(VLOOKUP(G74,Tabelle10[[SID]:[Zahn]],3,FALSE),"")</f>
        <v/>
      </c>
      <c r="I74" s="15" t="s">
        <v>2002</v>
      </c>
      <c r="P74" s="9"/>
      <c r="Q74" s="21" t="str">
        <f t="shared" si="10"/>
        <v>Zinck, Bendix Friedrich</v>
      </c>
      <c r="R74" s="21" t="str">
        <f t="shared" si="11"/>
        <v>Vollständige Sammlung der Melodien zu den Gesängen des neuen allgemeinen Schleswig-Holsteinischen Gesangbuchs</v>
      </c>
      <c r="S74" s="21" t="str">
        <f t="shared" si="12"/>
        <v>Leipzig</v>
      </c>
      <c r="T74" s="21">
        <f t="shared" si="13"/>
        <v>1785</v>
      </c>
      <c r="U74" s="9">
        <v>45</v>
      </c>
      <c r="Y74" s="9"/>
    </row>
    <row r="75" spans="1:25" x14ac:dyDescent="0.25">
      <c r="A75" s="28" t="str">
        <f t="shared" si="7"/>
        <v>ZI1785-060</v>
      </c>
      <c r="B75">
        <v>457001837</v>
      </c>
      <c r="C75" s="22" t="str">
        <f t="shared" si="8"/>
        <v>RISM</v>
      </c>
      <c r="D75" s="28" t="str">
        <f t="shared" si="9"/>
        <v>ZI1785</v>
      </c>
      <c r="E75" s="9">
        <v>60</v>
      </c>
      <c r="G75" s="30" t="s">
        <v>248</v>
      </c>
      <c r="H75" t="str">
        <f>_xlfn.IFNA(VLOOKUP(G75,Tabelle10[[SID]:[Zahn]],3,FALSE),"")</f>
        <v>II, 2561, Leipzig 1539</v>
      </c>
      <c r="I75" s="15" t="s">
        <v>2003</v>
      </c>
      <c r="L75" s="9" t="s">
        <v>605</v>
      </c>
      <c r="P75" s="9"/>
      <c r="Q75" s="21" t="str">
        <f t="shared" si="10"/>
        <v>Zinck, Bendix Friedrich</v>
      </c>
      <c r="R75" s="21" t="str">
        <f t="shared" si="11"/>
        <v>Vollständige Sammlung der Melodien zu den Gesängen des neuen allgemeinen Schleswig-Holsteinischen Gesangbuchs</v>
      </c>
      <c r="S75" s="21" t="str">
        <f t="shared" si="12"/>
        <v>Leipzig</v>
      </c>
      <c r="T75" s="21">
        <f t="shared" si="13"/>
        <v>1785</v>
      </c>
      <c r="U75" s="9">
        <v>45</v>
      </c>
      <c r="V75" s="9" t="s">
        <v>249</v>
      </c>
      <c r="Y75" s="9"/>
    </row>
    <row r="76" spans="1:25" x14ac:dyDescent="0.25">
      <c r="A76" s="28" t="str">
        <f t="shared" si="7"/>
        <v>ZI1785-061</v>
      </c>
      <c r="B76">
        <v>457001838</v>
      </c>
      <c r="C76" s="22" t="str">
        <f t="shared" si="8"/>
        <v>RISM</v>
      </c>
      <c r="D76" s="28" t="str">
        <f t="shared" si="9"/>
        <v>ZI1785</v>
      </c>
      <c r="E76" s="9">
        <v>61</v>
      </c>
      <c r="G76" s="30"/>
      <c r="H76" t="str">
        <f>_xlfn.IFNA(VLOOKUP(G76,Tabelle10[[SID]:[Zahn]],3,FALSE),"")</f>
        <v/>
      </c>
      <c r="I76" s="15" t="s">
        <v>2004</v>
      </c>
      <c r="P76" s="9"/>
      <c r="Q76" s="21" t="str">
        <f t="shared" si="10"/>
        <v>Zinck, Bendix Friedrich</v>
      </c>
      <c r="R76" s="21" t="str">
        <f t="shared" si="11"/>
        <v>Vollständige Sammlung der Melodien zu den Gesängen des neuen allgemeinen Schleswig-Holsteinischen Gesangbuchs</v>
      </c>
      <c r="S76" s="21" t="str">
        <f t="shared" si="12"/>
        <v>Leipzig</v>
      </c>
      <c r="T76" s="21">
        <f t="shared" si="13"/>
        <v>1785</v>
      </c>
      <c r="U76" s="9">
        <v>46</v>
      </c>
      <c r="Y76" s="9"/>
    </row>
    <row r="77" spans="1:25" x14ac:dyDescent="0.25">
      <c r="A77" s="28" t="str">
        <f t="shared" si="7"/>
        <v>ZI1785-062</v>
      </c>
      <c r="B77">
        <v>457001839</v>
      </c>
      <c r="C77" s="22" t="str">
        <f t="shared" si="8"/>
        <v>RISM</v>
      </c>
      <c r="D77" s="28" t="str">
        <f t="shared" si="9"/>
        <v>ZI1785</v>
      </c>
      <c r="E77" s="9">
        <v>62</v>
      </c>
      <c r="G77" s="30"/>
      <c r="H77" t="str">
        <f>_xlfn.IFNA(VLOOKUP(G77,Tabelle10[[SID]:[Zahn]],3,FALSE),"")</f>
        <v/>
      </c>
      <c r="I77" s="15" t="s">
        <v>2005</v>
      </c>
      <c r="P77" s="9"/>
      <c r="Q77" s="21" t="str">
        <f t="shared" si="10"/>
        <v>Zinck, Bendix Friedrich</v>
      </c>
      <c r="R77" s="21" t="str">
        <f t="shared" si="11"/>
        <v>Vollständige Sammlung der Melodien zu den Gesängen des neuen allgemeinen Schleswig-Holsteinischen Gesangbuchs</v>
      </c>
      <c r="S77" s="21" t="str">
        <f t="shared" si="12"/>
        <v>Leipzig</v>
      </c>
      <c r="T77" s="21">
        <f t="shared" si="13"/>
        <v>1785</v>
      </c>
      <c r="U77" s="9">
        <v>46</v>
      </c>
      <c r="Y77" s="9"/>
    </row>
    <row r="78" spans="1:25" x14ac:dyDescent="0.25">
      <c r="A78" s="28" t="str">
        <f t="shared" si="7"/>
        <v>ZI1785-063</v>
      </c>
      <c r="B78">
        <v>457001840</v>
      </c>
      <c r="C78" s="22" t="str">
        <f t="shared" si="8"/>
        <v>RISM</v>
      </c>
      <c r="D78" s="28" t="str">
        <f t="shared" si="9"/>
        <v>ZI1785</v>
      </c>
      <c r="E78" s="9">
        <v>63</v>
      </c>
      <c r="G78" s="30"/>
      <c r="H78" t="str">
        <f>_xlfn.IFNA(VLOOKUP(G78,Tabelle10[[SID]:[Zahn]],3,FALSE),"")</f>
        <v/>
      </c>
      <c r="I78" s="15" t="s">
        <v>2006</v>
      </c>
      <c r="P78" s="9"/>
      <c r="Q78" s="21" t="str">
        <f t="shared" si="10"/>
        <v>Zinck, Bendix Friedrich</v>
      </c>
      <c r="R78" s="21" t="str">
        <f t="shared" si="11"/>
        <v>Vollständige Sammlung der Melodien zu den Gesängen des neuen allgemeinen Schleswig-Holsteinischen Gesangbuchs</v>
      </c>
      <c r="S78" s="21" t="str">
        <f t="shared" si="12"/>
        <v>Leipzig</v>
      </c>
      <c r="T78" s="21">
        <f t="shared" si="13"/>
        <v>1785</v>
      </c>
      <c r="U78" s="9">
        <v>47</v>
      </c>
      <c r="Y78" s="9"/>
    </row>
    <row r="79" spans="1:25" x14ac:dyDescent="0.25">
      <c r="A79" s="28" t="str">
        <f t="shared" si="7"/>
        <v>ZI1785-064</v>
      </c>
      <c r="B79">
        <v>457001841</v>
      </c>
      <c r="C79" s="22" t="str">
        <f t="shared" si="8"/>
        <v>RISM</v>
      </c>
      <c r="D79" s="28" t="str">
        <f t="shared" si="9"/>
        <v>ZI1785</v>
      </c>
      <c r="E79" s="9">
        <v>64</v>
      </c>
      <c r="G79" s="30"/>
      <c r="H79" t="str">
        <f>_xlfn.IFNA(VLOOKUP(G79,Tabelle10[[SID]:[Zahn]],3,FALSE),"")</f>
        <v/>
      </c>
      <c r="I79" s="15" t="s">
        <v>655</v>
      </c>
      <c r="P79" s="9"/>
      <c r="Q79" s="21" t="str">
        <f t="shared" si="10"/>
        <v>Zinck, Bendix Friedrich</v>
      </c>
      <c r="R79" s="21" t="str">
        <f t="shared" si="11"/>
        <v>Vollständige Sammlung der Melodien zu den Gesängen des neuen allgemeinen Schleswig-Holsteinischen Gesangbuchs</v>
      </c>
      <c r="S79" s="21" t="str">
        <f t="shared" si="12"/>
        <v>Leipzig</v>
      </c>
      <c r="T79" s="21">
        <f t="shared" si="13"/>
        <v>1785</v>
      </c>
      <c r="U79" s="9">
        <v>48</v>
      </c>
      <c r="Y79" s="9"/>
    </row>
    <row r="80" spans="1:25" x14ac:dyDescent="0.25">
      <c r="A80" s="28" t="str">
        <f t="shared" si="7"/>
        <v>ZI1785-065a</v>
      </c>
      <c r="B80">
        <v>457001842</v>
      </c>
      <c r="C80" s="22" t="str">
        <f t="shared" si="8"/>
        <v>RISM</v>
      </c>
      <c r="D80" s="28" t="str">
        <f t="shared" si="9"/>
        <v>ZI1785</v>
      </c>
      <c r="E80" s="9">
        <v>65</v>
      </c>
      <c r="F80" s="9" t="s">
        <v>3</v>
      </c>
      <c r="G80" s="30" t="s">
        <v>272</v>
      </c>
      <c r="H80" t="str">
        <f>_xlfn.IFNA(VLOOKUP(G80,Tabelle10[[SID]:[Zahn]],3,FALSE),"")</f>
        <v>IV, 7568, 1572</v>
      </c>
      <c r="I80" s="15" t="s">
        <v>2007</v>
      </c>
      <c r="L80" s="9" t="s">
        <v>605</v>
      </c>
      <c r="P80" s="9"/>
      <c r="Q80" s="21" t="str">
        <f t="shared" si="10"/>
        <v>Zinck, Bendix Friedrich</v>
      </c>
      <c r="R80" s="21" t="str">
        <f t="shared" si="11"/>
        <v>Vollständige Sammlung der Melodien zu den Gesängen des neuen allgemeinen Schleswig-Holsteinischen Gesangbuchs</v>
      </c>
      <c r="S80" s="21" t="str">
        <f t="shared" si="12"/>
        <v>Leipzig</v>
      </c>
      <c r="T80" s="21">
        <f t="shared" si="13"/>
        <v>1785</v>
      </c>
      <c r="U80" s="9">
        <v>48</v>
      </c>
      <c r="V80" s="9" t="s">
        <v>273</v>
      </c>
      <c r="Y80" s="9"/>
    </row>
    <row r="81" spans="1:25" x14ac:dyDescent="0.25">
      <c r="A81" s="28" t="str">
        <f t="shared" si="7"/>
        <v>ZI1785-065b</v>
      </c>
      <c r="B81">
        <v>457001843</v>
      </c>
      <c r="C81" s="22" t="str">
        <f t="shared" si="8"/>
        <v>RISM</v>
      </c>
      <c r="D81" s="28" t="str">
        <f t="shared" si="9"/>
        <v>ZI1785</v>
      </c>
      <c r="E81" s="9">
        <v>65</v>
      </c>
      <c r="F81" s="9" t="s">
        <v>358</v>
      </c>
      <c r="G81" s="30" t="s">
        <v>86</v>
      </c>
      <c r="H81" t="str">
        <f>_xlfn.IFNA(VLOOKUP(G81,Tabelle10[[SID]:[Zahn]],3,FALSE),"")</f>
        <v>IV, 7549, Klug 1535</v>
      </c>
      <c r="I81" s="15" t="s">
        <v>2008</v>
      </c>
      <c r="L81" s="9" t="s">
        <v>605</v>
      </c>
      <c r="P81" s="9"/>
      <c r="Q81" s="21" t="str">
        <f t="shared" si="10"/>
        <v>Zinck, Bendix Friedrich</v>
      </c>
      <c r="R81" s="21" t="str">
        <f t="shared" si="11"/>
        <v>Vollständige Sammlung der Melodien zu den Gesängen des neuen allgemeinen Schleswig-Holsteinischen Gesangbuchs</v>
      </c>
      <c r="S81" s="21" t="str">
        <f t="shared" si="12"/>
        <v>Leipzig</v>
      </c>
      <c r="T81" s="21">
        <f t="shared" si="13"/>
        <v>1785</v>
      </c>
      <c r="U81" s="9">
        <v>49</v>
      </c>
      <c r="V81" s="9" t="s">
        <v>589</v>
      </c>
      <c r="Y81" s="9"/>
    </row>
    <row r="82" spans="1:25" x14ac:dyDescent="0.25">
      <c r="A82" s="28" t="str">
        <f t="shared" si="7"/>
        <v>ZI1785-066</v>
      </c>
      <c r="B82">
        <v>457001844</v>
      </c>
      <c r="C82" s="22" t="str">
        <f t="shared" si="8"/>
        <v>RISM</v>
      </c>
      <c r="D82" s="28" t="str">
        <f t="shared" si="9"/>
        <v>ZI1785</v>
      </c>
      <c r="E82" s="9">
        <v>66</v>
      </c>
      <c r="G82" s="30" t="s">
        <v>106</v>
      </c>
      <c r="H82" t="str">
        <f>_xlfn.IFNA(VLOOKUP(G82,Tabelle10[[SID]:[Zahn]],3,FALSE),"")</f>
        <v>III, 5741a, Schop 1641</v>
      </c>
      <c r="I82" s="15" t="s">
        <v>2009</v>
      </c>
      <c r="L82" s="9" t="s">
        <v>605</v>
      </c>
      <c r="P82" s="9"/>
      <c r="Q82" s="21" t="str">
        <f t="shared" si="10"/>
        <v>Zinck, Bendix Friedrich</v>
      </c>
      <c r="R82" s="21" t="str">
        <f t="shared" si="11"/>
        <v>Vollständige Sammlung der Melodien zu den Gesängen des neuen allgemeinen Schleswig-Holsteinischen Gesangbuchs</v>
      </c>
      <c r="S82" s="21" t="str">
        <f t="shared" si="12"/>
        <v>Leipzig</v>
      </c>
      <c r="T82" s="21">
        <f t="shared" si="13"/>
        <v>1785</v>
      </c>
      <c r="U82" s="9">
        <v>50</v>
      </c>
      <c r="V82" s="9" t="s">
        <v>820</v>
      </c>
      <c r="Y82" s="9"/>
    </row>
    <row r="83" spans="1:25" x14ac:dyDescent="0.25">
      <c r="A83" s="28" t="str">
        <f t="shared" si="7"/>
        <v>ZI1785-067a</v>
      </c>
      <c r="B83">
        <v>457001845</v>
      </c>
      <c r="C83" s="22" t="str">
        <f t="shared" si="8"/>
        <v>RISM</v>
      </c>
      <c r="D83" s="28" t="str">
        <f t="shared" si="9"/>
        <v>ZI1785</v>
      </c>
      <c r="E83" s="9">
        <v>67</v>
      </c>
      <c r="F83" s="9" t="s">
        <v>3</v>
      </c>
      <c r="G83" s="30"/>
      <c r="H83" t="str">
        <f>_xlfn.IFNA(VLOOKUP(G83,Tabelle10[[SID]:[Zahn]],3,FALSE),"")</f>
        <v/>
      </c>
      <c r="I83" s="15" t="s">
        <v>2010</v>
      </c>
      <c r="P83" s="9"/>
      <c r="Q83" s="21" t="str">
        <f t="shared" si="10"/>
        <v>Zinck, Bendix Friedrich</v>
      </c>
      <c r="R83" s="21" t="str">
        <f t="shared" si="11"/>
        <v>Vollständige Sammlung der Melodien zu den Gesängen des neuen allgemeinen Schleswig-Holsteinischen Gesangbuchs</v>
      </c>
      <c r="S83" s="21" t="str">
        <f t="shared" si="12"/>
        <v>Leipzig</v>
      </c>
      <c r="T83" s="21">
        <f t="shared" si="13"/>
        <v>1785</v>
      </c>
      <c r="U83" s="9">
        <v>51</v>
      </c>
      <c r="Y83" s="9"/>
    </row>
    <row r="84" spans="1:25" x14ac:dyDescent="0.25">
      <c r="A84" s="28" t="str">
        <f t="shared" si="7"/>
        <v>ZI1785-067b</v>
      </c>
      <c r="B84">
        <v>457001846</v>
      </c>
      <c r="C84" s="22" t="str">
        <f t="shared" si="8"/>
        <v>RISM</v>
      </c>
      <c r="D84" s="28" t="str">
        <f t="shared" si="9"/>
        <v>ZI1785</v>
      </c>
      <c r="E84" s="9">
        <v>67</v>
      </c>
      <c r="F84" s="9" t="s">
        <v>358</v>
      </c>
      <c r="G84" s="30" t="s">
        <v>109</v>
      </c>
      <c r="H84" t="str">
        <f>_xlfn.IFNA(VLOOKUP(G84,Tabelle10[[SID]:[Zahn]],3,FALSE),"")</f>
        <v>I, 1743, N. Hermann 1560</v>
      </c>
      <c r="I84" s="15" t="s">
        <v>2011</v>
      </c>
      <c r="L84" s="9" t="s">
        <v>605</v>
      </c>
      <c r="P84" s="9"/>
      <c r="Q84" s="21" t="str">
        <f t="shared" si="10"/>
        <v>Zinck, Bendix Friedrich</v>
      </c>
      <c r="R84" s="21" t="str">
        <f t="shared" si="11"/>
        <v>Vollständige Sammlung der Melodien zu den Gesängen des neuen allgemeinen Schleswig-Holsteinischen Gesangbuchs</v>
      </c>
      <c r="S84" s="21" t="str">
        <f t="shared" si="12"/>
        <v>Leipzig</v>
      </c>
      <c r="T84" s="21">
        <f t="shared" si="13"/>
        <v>1785</v>
      </c>
      <c r="U84" s="9">
        <v>51</v>
      </c>
      <c r="V84" s="9" t="s">
        <v>110</v>
      </c>
      <c r="Y84" s="9"/>
    </row>
    <row r="85" spans="1:25" x14ac:dyDescent="0.25">
      <c r="A85" s="28" t="str">
        <f t="shared" si="7"/>
        <v>ZI1785-068</v>
      </c>
      <c r="B85">
        <v>457001847</v>
      </c>
      <c r="C85" s="22" t="str">
        <f t="shared" si="8"/>
        <v>RISM</v>
      </c>
      <c r="D85" s="28" t="str">
        <f t="shared" si="9"/>
        <v>ZI1785</v>
      </c>
      <c r="E85" s="9">
        <v>68</v>
      </c>
      <c r="G85" s="30" t="s">
        <v>217</v>
      </c>
      <c r="H85" t="str">
        <f>_xlfn.IFNA(VLOOKUP(G85,Tabelle10[[SID]:[Zahn]],3,FALSE),"")</f>
        <v>III, 5820, Crüger 1653</v>
      </c>
      <c r="I85" s="15" t="s">
        <v>2012</v>
      </c>
      <c r="L85" s="9" t="s">
        <v>605</v>
      </c>
      <c r="P85" s="9"/>
      <c r="Q85" s="21" t="str">
        <f t="shared" si="10"/>
        <v>Zinck, Bendix Friedrich</v>
      </c>
      <c r="R85" s="21" t="str">
        <f t="shared" si="11"/>
        <v>Vollständige Sammlung der Melodien zu den Gesängen des neuen allgemeinen Schleswig-Holsteinischen Gesangbuchs</v>
      </c>
      <c r="S85" s="21" t="str">
        <f t="shared" si="12"/>
        <v>Leipzig</v>
      </c>
      <c r="T85" s="21">
        <f t="shared" si="13"/>
        <v>1785</v>
      </c>
      <c r="U85" s="9">
        <v>52</v>
      </c>
      <c r="V85" s="9" t="s">
        <v>2013</v>
      </c>
      <c r="Y85" s="9"/>
    </row>
    <row r="86" spans="1:25" x14ac:dyDescent="0.25">
      <c r="A86" s="28" t="str">
        <f t="shared" si="7"/>
        <v>ZI1785-069</v>
      </c>
      <c r="B86">
        <v>457001848</v>
      </c>
      <c r="C86" s="22" t="str">
        <f t="shared" si="8"/>
        <v>RISM</v>
      </c>
      <c r="D86" s="28" t="str">
        <f t="shared" si="9"/>
        <v>ZI1785</v>
      </c>
      <c r="E86" s="9">
        <v>69</v>
      </c>
      <c r="G86" s="30" t="s">
        <v>54</v>
      </c>
      <c r="H86" t="str">
        <f>_xlfn.IFNA(VLOOKUP(G86,Tabelle10[[SID]:[Zahn]],3,FALSE),"")</f>
        <v>III, 4438b, Straßburg 1559</v>
      </c>
      <c r="I86" s="15" t="s">
        <v>2014</v>
      </c>
      <c r="L86" s="9" t="s">
        <v>605</v>
      </c>
      <c r="P86" s="9"/>
      <c r="Q86" s="21" t="str">
        <f t="shared" si="10"/>
        <v>Zinck, Bendix Friedrich</v>
      </c>
      <c r="R86" s="21" t="str">
        <f t="shared" si="11"/>
        <v>Vollständige Sammlung der Melodien zu den Gesängen des neuen allgemeinen Schleswig-Holsteinischen Gesangbuchs</v>
      </c>
      <c r="S86" s="21" t="str">
        <f t="shared" si="12"/>
        <v>Leipzig</v>
      </c>
      <c r="T86" s="21">
        <f t="shared" si="13"/>
        <v>1785</v>
      </c>
      <c r="U86" s="9">
        <v>52</v>
      </c>
      <c r="V86" s="9" t="s">
        <v>626</v>
      </c>
      <c r="Y86" s="9"/>
    </row>
    <row r="87" spans="1:25" x14ac:dyDescent="0.25">
      <c r="A87" s="28" t="str">
        <f t="shared" si="7"/>
        <v>ZI1785-070</v>
      </c>
      <c r="B87">
        <v>457001849</v>
      </c>
      <c r="C87" s="22" t="str">
        <f t="shared" si="8"/>
        <v>RISM</v>
      </c>
      <c r="D87" s="28" t="str">
        <f t="shared" si="9"/>
        <v>ZI1785</v>
      </c>
      <c r="E87" s="9">
        <v>70</v>
      </c>
      <c r="G87" s="30" t="s">
        <v>39</v>
      </c>
      <c r="H87" t="str">
        <f>_xlfn.IFNA(VLOOKUP(G87,Tabelle10[[SID]:[Zahn]],3,FALSE),"")</f>
        <v>III, 4431, Erf. Enchiridion 1524</v>
      </c>
      <c r="I87" s="15" t="s">
        <v>2015</v>
      </c>
      <c r="L87" s="9" t="s">
        <v>605</v>
      </c>
      <c r="P87" s="9"/>
      <c r="Q87" s="21" t="str">
        <f t="shared" si="10"/>
        <v>Zinck, Bendix Friedrich</v>
      </c>
      <c r="R87" s="21" t="str">
        <f t="shared" si="11"/>
        <v>Vollständige Sammlung der Melodien zu den Gesängen des neuen allgemeinen Schleswig-Holsteinischen Gesangbuchs</v>
      </c>
      <c r="S87" s="21" t="str">
        <f t="shared" si="12"/>
        <v>Leipzig</v>
      </c>
      <c r="T87" s="21">
        <f t="shared" si="13"/>
        <v>1785</v>
      </c>
      <c r="U87" s="9">
        <v>53</v>
      </c>
      <c r="V87" s="9" t="s">
        <v>2016</v>
      </c>
      <c r="Y87" s="9"/>
    </row>
    <row r="88" spans="1:25" x14ac:dyDescent="0.25">
      <c r="A88" s="28" t="str">
        <f t="shared" si="7"/>
        <v>ZI1785-071a</v>
      </c>
      <c r="B88">
        <v>457001850</v>
      </c>
      <c r="C88" s="22" t="str">
        <f t="shared" si="8"/>
        <v>RISM</v>
      </c>
      <c r="D88" s="28" t="str">
        <f t="shared" si="9"/>
        <v>ZI1785</v>
      </c>
      <c r="E88" s="9">
        <v>71</v>
      </c>
      <c r="F88" s="9" t="s">
        <v>3</v>
      </c>
      <c r="G88" s="30" t="s">
        <v>188</v>
      </c>
      <c r="H88" t="str">
        <f>_xlfn.IFNA(VLOOKUP(G88,Tabelle10[[SID]:[Zahn]],3,FALSE),"")</f>
        <v>II, 3986, Walter 1524</v>
      </c>
      <c r="I88" s="15" t="s">
        <v>2017</v>
      </c>
      <c r="L88" s="9" t="s">
        <v>605</v>
      </c>
      <c r="P88" s="9"/>
      <c r="Q88" s="21" t="str">
        <f t="shared" si="10"/>
        <v>Zinck, Bendix Friedrich</v>
      </c>
      <c r="R88" s="21" t="str">
        <f t="shared" si="11"/>
        <v>Vollständige Sammlung der Melodien zu den Gesängen des neuen allgemeinen Schleswig-Holsteinischen Gesangbuchs</v>
      </c>
      <c r="S88" s="21" t="str">
        <f t="shared" si="12"/>
        <v>Leipzig</v>
      </c>
      <c r="T88" s="21">
        <f t="shared" si="13"/>
        <v>1785</v>
      </c>
      <c r="U88" s="9">
        <v>53</v>
      </c>
      <c r="V88" s="9" t="s">
        <v>2018</v>
      </c>
      <c r="W88" s="9" t="s">
        <v>702</v>
      </c>
      <c r="Y88" s="9"/>
    </row>
    <row r="89" spans="1:25" x14ac:dyDescent="0.25">
      <c r="A89" s="28" t="str">
        <f t="shared" si="7"/>
        <v>ZI1785-071b</v>
      </c>
      <c r="B89">
        <v>457001851</v>
      </c>
      <c r="C89" s="22" t="str">
        <f t="shared" si="8"/>
        <v>RISM</v>
      </c>
      <c r="D89" s="28" t="str">
        <f t="shared" si="9"/>
        <v>ZI1785</v>
      </c>
      <c r="E89" s="9">
        <v>71</v>
      </c>
      <c r="F89" s="9" t="s">
        <v>358</v>
      </c>
      <c r="G89" s="30"/>
      <c r="H89" t="str">
        <f>_xlfn.IFNA(VLOOKUP(G89,Tabelle10[[SID]:[Zahn]],3,FALSE),"")</f>
        <v/>
      </c>
      <c r="I89" s="15" t="s">
        <v>2019</v>
      </c>
      <c r="P89" s="9"/>
      <c r="Q89" s="21" t="str">
        <f t="shared" si="10"/>
        <v>Zinck, Bendix Friedrich</v>
      </c>
      <c r="R89" s="21" t="str">
        <f t="shared" si="11"/>
        <v>Vollständige Sammlung der Melodien zu den Gesängen des neuen allgemeinen Schleswig-Holsteinischen Gesangbuchs</v>
      </c>
      <c r="S89" s="21" t="str">
        <f t="shared" si="12"/>
        <v>Leipzig</v>
      </c>
      <c r="T89" s="21">
        <f t="shared" si="13"/>
        <v>1785</v>
      </c>
      <c r="U89" s="9">
        <v>54</v>
      </c>
      <c r="Y89" s="9"/>
    </row>
    <row r="90" spans="1:25" x14ac:dyDescent="0.25">
      <c r="A90" s="28" t="str">
        <f t="shared" si="7"/>
        <v>ZI1785-072</v>
      </c>
      <c r="B90">
        <v>457001852</v>
      </c>
      <c r="C90" s="22" t="str">
        <f t="shared" si="8"/>
        <v>RISM</v>
      </c>
      <c r="D90" s="28" t="str">
        <f t="shared" si="9"/>
        <v>ZI1785</v>
      </c>
      <c r="E90" s="9">
        <v>72</v>
      </c>
      <c r="H90" t="str">
        <f>_xlfn.IFNA(VLOOKUP(G90,Tabelle10[[SID]:[Zahn]],3,FALSE),"")</f>
        <v/>
      </c>
      <c r="I90" s="15" t="s">
        <v>2020</v>
      </c>
      <c r="P90" s="9"/>
      <c r="Q90" s="21" t="str">
        <f t="shared" si="10"/>
        <v>Zinck, Bendix Friedrich</v>
      </c>
      <c r="R90" s="21" t="str">
        <f t="shared" si="11"/>
        <v>Vollständige Sammlung der Melodien zu den Gesängen des neuen allgemeinen Schleswig-Holsteinischen Gesangbuchs</v>
      </c>
      <c r="S90" s="21" t="str">
        <f t="shared" si="12"/>
        <v>Leipzig</v>
      </c>
      <c r="T90" s="21">
        <f t="shared" si="13"/>
        <v>1785</v>
      </c>
      <c r="U90" s="9">
        <v>54</v>
      </c>
      <c r="Y90" s="9"/>
    </row>
    <row r="91" spans="1:25" x14ac:dyDescent="0.25">
      <c r="A91" s="28" t="str">
        <f t="shared" si="7"/>
        <v>ZI1785-073</v>
      </c>
      <c r="B91">
        <v>457001853</v>
      </c>
      <c r="C91" s="22" t="str">
        <f t="shared" si="8"/>
        <v>RISM</v>
      </c>
      <c r="D91" s="28" t="str">
        <f t="shared" si="9"/>
        <v>ZI1785</v>
      </c>
      <c r="E91" s="9">
        <v>73</v>
      </c>
      <c r="G91" s="30" t="s">
        <v>148</v>
      </c>
      <c r="H91" t="str">
        <f>_xlfn.IFNA(VLOOKUP(G91,Tabelle10[[SID]:[Zahn]],3,FALSE),"")</f>
        <v>III, 4489, Scheidt 1650</v>
      </c>
      <c r="I91" s="15" t="s">
        <v>2021</v>
      </c>
      <c r="L91" s="9" t="s">
        <v>605</v>
      </c>
      <c r="P91" s="9"/>
      <c r="Q91" s="21" t="str">
        <f t="shared" si="10"/>
        <v>Zinck, Bendix Friedrich</v>
      </c>
      <c r="R91" s="21" t="str">
        <f t="shared" si="11"/>
        <v>Vollständige Sammlung der Melodien zu den Gesängen des neuen allgemeinen Schleswig-Holsteinischen Gesangbuchs</v>
      </c>
      <c r="S91" s="21" t="str">
        <f t="shared" si="12"/>
        <v>Leipzig</v>
      </c>
      <c r="T91" s="21">
        <f t="shared" si="13"/>
        <v>1785</v>
      </c>
      <c r="U91" s="9">
        <v>55</v>
      </c>
      <c r="V91" s="9" t="s">
        <v>1509</v>
      </c>
      <c r="Y91" s="9"/>
    </row>
    <row r="92" spans="1:25" x14ac:dyDescent="0.25">
      <c r="A92" s="28" t="str">
        <f t="shared" si="7"/>
        <v>ZI1785-074</v>
      </c>
      <c r="B92">
        <v>457001854</v>
      </c>
      <c r="C92" s="22" t="str">
        <f t="shared" si="8"/>
        <v>RISM</v>
      </c>
      <c r="D92" s="28" t="str">
        <f t="shared" si="9"/>
        <v>ZI1785</v>
      </c>
      <c r="E92" s="9">
        <v>74</v>
      </c>
      <c r="H92" t="str">
        <f>_xlfn.IFNA(VLOOKUP(G92,Tabelle10[[SID]:[Zahn]],3,FALSE),"")</f>
        <v/>
      </c>
      <c r="I92" s="15" t="s">
        <v>2022</v>
      </c>
      <c r="P92" s="9"/>
      <c r="Q92" s="21" t="str">
        <f t="shared" si="10"/>
        <v>Zinck, Bendix Friedrich</v>
      </c>
      <c r="R92" s="21" t="str">
        <f t="shared" si="11"/>
        <v>Vollständige Sammlung der Melodien zu den Gesängen des neuen allgemeinen Schleswig-Holsteinischen Gesangbuchs</v>
      </c>
      <c r="S92" s="21" t="str">
        <f t="shared" si="12"/>
        <v>Leipzig</v>
      </c>
      <c r="T92" s="21">
        <f t="shared" si="13"/>
        <v>1785</v>
      </c>
      <c r="U92" s="9">
        <v>55</v>
      </c>
      <c r="Y92" s="9"/>
    </row>
    <row r="93" spans="1:25" x14ac:dyDescent="0.25">
      <c r="A93" s="28" t="str">
        <f t="shared" si="7"/>
        <v>ZI1785-075</v>
      </c>
      <c r="B93">
        <v>457001855</v>
      </c>
      <c r="C93" s="22" t="str">
        <f t="shared" si="8"/>
        <v>RISM</v>
      </c>
      <c r="D93" s="28" t="str">
        <f t="shared" si="9"/>
        <v>ZI1785</v>
      </c>
      <c r="E93" s="9">
        <v>75</v>
      </c>
      <c r="G93" s="30" t="s">
        <v>166</v>
      </c>
      <c r="H93" t="str">
        <f>_xlfn.IFNA(VLOOKUP(G93,Tabelle10[[SID]:[Zahn]],3,FALSE),"")</f>
        <v>IV, 8032, Crüger 1653</v>
      </c>
      <c r="I93" s="15" t="s">
        <v>2023</v>
      </c>
      <c r="L93" s="9" t="s">
        <v>605</v>
      </c>
      <c r="P93" s="9"/>
      <c r="Q93" s="21" t="str">
        <f t="shared" si="10"/>
        <v>Zinck, Bendix Friedrich</v>
      </c>
      <c r="R93" s="21" t="str">
        <f t="shared" si="11"/>
        <v>Vollständige Sammlung der Melodien zu den Gesängen des neuen allgemeinen Schleswig-Holsteinischen Gesangbuchs</v>
      </c>
      <c r="S93" s="21" t="str">
        <f t="shared" si="12"/>
        <v>Leipzig</v>
      </c>
      <c r="T93" s="21">
        <f t="shared" si="13"/>
        <v>1785</v>
      </c>
      <c r="U93" s="9">
        <v>56</v>
      </c>
      <c r="V93" s="9" t="s">
        <v>167</v>
      </c>
      <c r="Y93" s="9"/>
    </row>
    <row r="94" spans="1:25" x14ac:dyDescent="0.25">
      <c r="A94" s="28" t="str">
        <f t="shared" si="7"/>
        <v>ZI1785-076a</v>
      </c>
      <c r="B94">
        <v>457001856</v>
      </c>
      <c r="C94" s="22" t="str">
        <f t="shared" si="8"/>
        <v>RISM</v>
      </c>
      <c r="D94" s="28" t="str">
        <f t="shared" si="9"/>
        <v>ZI1785</v>
      </c>
      <c r="E94" s="9">
        <v>76</v>
      </c>
      <c r="F94" s="9" t="s">
        <v>3</v>
      </c>
      <c r="G94" s="30"/>
      <c r="H94" t="str">
        <f>_xlfn.IFNA(VLOOKUP(G94,Tabelle10[[SID]:[Zahn]],3,FALSE),"")</f>
        <v/>
      </c>
      <c r="I94" s="15" t="s">
        <v>2024</v>
      </c>
      <c r="P94" s="9"/>
      <c r="Q94" s="21" t="str">
        <f t="shared" si="10"/>
        <v>Zinck, Bendix Friedrich</v>
      </c>
      <c r="R94" s="21" t="str">
        <f t="shared" si="11"/>
        <v>Vollständige Sammlung der Melodien zu den Gesängen des neuen allgemeinen Schleswig-Holsteinischen Gesangbuchs</v>
      </c>
      <c r="S94" s="21" t="str">
        <f t="shared" si="12"/>
        <v>Leipzig</v>
      </c>
      <c r="T94" s="21">
        <f t="shared" si="13"/>
        <v>1785</v>
      </c>
      <c r="U94" s="9">
        <v>56</v>
      </c>
      <c r="V94" s="9" t="s">
        <v>390</v>
      </c>
      <c r="Y94" s="9"/>
    </row>
    <row r="95" spans="1:25" x14ac:dyDescent="0.25">
      <c r="A95" s="28" t="str">
        <f t="shared" si="7"/>
        <v>ZI1785-076b</v>
      </c>
      <c r="B95">
        <v>457001857</v>
      </c>
      <c r="C95" s="22" t="str">
        <f t="shared" si="8"/>
        <v>RISM</v>
      </c>
      <c r="D95" s="28" t="str">
        <f t="shared" si="9"/>
        <v>ZI1785</v>
      </c>
      <c r="E95" s="9">
        <v>76</v>
      </c>
      <c r="F95" s="9" t="s">
        <v>358</v>
      </c>
      <c r="H95" t="str">
        <f>_xlfn.IFNA(VLOOKUP(G95,Tabelle10[[SID]:[Zahn]],3,FALSE),"")</f>
        <v/>
      </c>
      <c r="I95" s="15" t="s">
        <v>2025</v>
      </c>
      <c r="P95" s="9"/>
      <c r="Q95" s="21" t="str">
        <f t="shared" si="10"/>
        <v>Zinck, Bendix Friedrich</v>
      </c>
      <c r="R95" s="21" t="str">
        <f t="shared" si="11"/>
        <v>Vollständige Sammlung der Melodien zu den Gesängen des neuen allgemeinen Schleswig-Holsteinischen Gesangbuchs</v>
      </c>
      <c r="S95" s="21" t="str">
        <f t="shared" si="12"/>
        <v>Leipzig</v>
      </c>
      <c r="T95" s="21">
        <f t="shared" si="13"/>
        <v>1785</v>
      </c>
      <c r="U95" s="9" t="s">
        <v>935</v>
      </c>
      <c r="Y95" s="9"/>
    </row>
    <row r="96" spans="1:25" x14ac:dyDescent="0.25">
      <c r="A96" s="28" t="str">
        <f t="shared" si="7"/>
        <v>ZI1785-077</v>
      </c>
      <c r="B96">
        <v>457001858</v>
      </c>
      <c r="C96" s="22" t="str">
        <f t="shared" si="8"/>
        <v>RISM</v>
      </c>
      <c r="D96" s="28" t="str">
        <f t="shared" si="9"/>
        <v>ZI1785</v>
      </c>
      <c r="E96" s="9">
        <v>77</v>
      </c>
      <c r="G96" s="30" t="s">
        <v>92</v>
      </c>
      <c r="H96" t="str">
        <f>_xlfn.IFNA(VLOOKUP(G96,Tabelle10[[SID]:[Zahn]],3,FALSE),"")</f>
        <v>IV, 7870, Klug 1535</v>
      </c>
      <c r="I96" s="15" t="s">
        <v>529</v>
      </c>
      <c r="L96" s="9" t="s">
        <v>605</v>
      </c>
      <c r="P96" s="9"/>
      <c r="Q96" s="21" t="str">
        <f t="shared" si="10"/>
        <v>Zinck, Bendix Friedrich</v>
      </c>
      <c r="R96" s="21" t="str">
        <f t="shared" si="11"/>
        <v>Vollständige Sammlung der Melodien zu den Gesängen des neuen allgemeinen Schleswig-Holsteinischen Gesangbuchs</v>
      </c>
      <c r="S96" s="21" t="str">
        <f t="shared" si="12"/>
        <v>Leipzig</v>
      </c>
      <c r="T96" s="21">
        <f t="shared" si="13"/>
        <v>1785</v>
      </c>
      <c r="U96" s="9">
        <v>57</v>
      </c>
      <c r="V96" s="9" t="s">
        <v>93</v>
      </c>
      <c r="Y96" s="9"/>
    </row>
    <row r="97" spans="1:25" x14ac:dyDescent="0.25">
      <c r="A97" s="28" t="str">
        <f t="shared" si="7"/>
        <v>ZI1785-078a</v>
      </c>
      <c r="B97">
        <v>457001859</v>
      </c>
      <c r="C97" s="22" t="str">
        <f t="shared" si="8"/>
        <v>RISM</v>
      </c>
      <c r="D97" s="28" t="str">
        <f t="shared" si="9"/>
        <v>ZI1785</v>
      </c>
      <c r="E97" s="9">
        <v>78</v>
      </c>
      <c r="F97" s="9" t="s">
        <v>3</v>
      </c>
      <c r="G97" s="30"/>
      <c r="H97" t="str">
        <f>_xlfn.IFNA(VLOOKUP(G97,Tabelle10[[SID]:[Zahn]],3,FALSE),"")</f>
        <v/>
      </c>
      <c r="I97" s="15" t="s">
        <v>2026</v>
      </c>
      <c r="P97" s="9"/>
      <c r="Q97" s="21" t="str">
        <f t="shared" si="10"/>
        <v>Zinck, Bendix Friedrich</v>
      </c>
      <c r="R97" s="21" t="str">
        <f t="shared" si="11"/>
        <v>Vollständige Sammlung der Melodien zu den Gesängen des neuen allgemeinen Schleswig-Holsteinischen Gesangbuchs</v>
      </c>
      <c r="S97" s="21" t="str">
        <f t="shared" si="12"/>
        <v>Leipzig</v>
      </c>
      <c r="T97" s="21">
        <f t="shared" si="13"/>
        <v>1785</v>
      </c>
      <c r="U97" s="9">
        <v>58</v>
      </c>
      <c r="V97" s="9" t="s">
        <v>2027</v>
      </c>
      <c r="W97" s="9" t="s">
        <v>2028</v>
      </c>
      <c r="Y97" s="9"/>
    </row>
    <row r="98" spans="1:25" x14ac:dyDescent="0.25">
      <c r="A98" s="28" t="str">
        <f t="shared" si="7"/>
        <v>ZI1785-078b</v>
      </c>
      <c r="B98">
        <v>457001860</v>
      </c>
      <c r="C98" s="22" t="str">
        <f t="shared" si="8"/>
        <v>RISM</v>
      </c>
      <c r="D98" s="28" t="str">
        <f t="shared" si="9"/>
        <v>ZI1785</v>
      </c>
      <c r="E98" s="9">
        <v>78</v>
      </c>
      <c r="F98" s="9" t="s">
        <v>358</v>
      </c>
      <c r="G98" s="30"/>
      <c r="H98" t="str">
        <f>_xlfn.IFNA(VLOOKUP(G98,Tabelle10[[SID]:[Zahn]],3,FALSE),"")</f>
        <v/>
      </c>
      <c r="I98" s="15" t="s">
        <v>2029</v>
      </c>
      <c r="P98" s="9"/>
      <c r="Q98" s="21" t="str">
        <f t="shared" si="10"/>
        <v>Zinck, Bendix Friedrich</v>
      </c>
      <c r="R98" s="21" t="str">
        <f t="shared" si="11"/>
        <v>Vollständige Sammlung der Melodien zu den Gesängen des neuen allgemeinen Schleswig-Holsteinischen Gesangbuchs</v>
      </c>
      <c r="S98" s="21" t="str">
        <f t="shared" si="12"/>
        <v>Leipzig</v>
      </c>
      <c r="T98" s="21">
        <f t="shared" si="13"/>
        <v>1785</v>
      </c>
      <c r="U98" s="9">
        <v>59</v>
      </c>
      <c r="Y98" s="9"/>
    </row>
    <row r="99" spans="1:25" x14ac:dyDescent="0.25">
      <c r="A99" s="28" t="str">
        <f t="shared" si="7"/>
        <v>ZI1785-078c</v>
      </c>
      <c r="B99">
        <v>457001861</v>
      </c>
      <c r="C99" s="22" t="str">
        <f t="shared" si="8"/>
        <v>RISM</v>
      </c>
      <c r="D99" s="28" t="str">
        <f t="shared" si="9"/>
        <v>ZI1785</v>
      </c>
      <c r="E99" s="9">
        <v>78</v>
      </c>
      <c r="F99" s="9" t="s">
        <v>457</v>
      </c>
      <c r="G99" s="30"/>
      <c r="H99" t="str">
        <f>_xlfn.IFNA(VLOOKUP(G99,Tabelle10[[SID]:[Zahn]],3,FALSE),"")</f>
        <v/>
      </c>
      <c r="I99" s="15" t="s">
        <v>2030</v>
      </c>
      <c r="P99" s="9"/>
      <c r="Q99" s="21" t="str">
        <f t="shared" si="10"/>
        <v>Zinck, Bendix Friedrich</v>
      </c>
      <c r="R99" s="21" t="str">
        <f t="shared" si="11"/>
        <v>Vollständige Sammlung der Melodien zu den Gesängen des neuen allgemeinen Schleswig-Holsteinischen Gesangbuchs</v>
      </c>
      <c r="S99" s="21" t="str">
        <f t="shared" si="12"/>
        <v>Leipzig</v>
      </c>
      <c r="T99" s="21">
        <f t="shared" si="13"/>
        <v>1785</v>
      </c>
      <c r="U99" s="9">
        <v>59</v>
      </c>
      <c r="Y99" s="9"/>
    </row>
    <row r="100" spans="1:25" x14ac:dyDescent="0.25">
      <c r="A100" s="28" t="str">
        <f t="shared" si="7"/>
        <v>ZI1785-079a</v>
      </c>
      <c r="B100">
        <v>457001862</v>
      </c>
      <c r="C100" s="22" t="str">
        <f t="shared" si="8"/>
        <v>RISM</v>
      </c>
      <c r="D100" s="28" t="str">
        <f t="shared" si="9"/>
        <v>ZI1785</v>
      </c>
      <c r="E100" s="9">
        <v>79</v>
      </c>
      <c r="F100" s="9" t="s">
        <v>3</v>
      </c>
      <c r="G100" s="30"/>
      <c r="H100" t="str">
        <f>_xlfn.IFNA(VLOOKUP(G100,Tabelle10[[SID]:[Zahn]],3,FALSE),"")</f>
        <v/>
      </c>
      <c r="I100" s="15" t="s">
        <v>2031</v>
      </c>
      <c r="P100" s="9"/>
      <c r="Q100" s="21" t="str">
        <f t="shared" si="10"/>
        <v>Zinck, Bendix Friedrich</v>
      </c>
      <c r="R100" s="21" t="str">
        <f t="shared" si="11"/>
        <v>Vollständige Sammlung der Melodien zu den Gesängen des neuen allgemeinen Schleswig-Holsteinischen Gesangbuchs</v>
      </c>
      <c r="S100" s="21" t="str">
        <f t="shared" si="12"/>
        <v>Leipzig</v>
      </c>
      <c r="T100" s="21">
        <f t="shared" si="13"/>
        <v>1785</v>
      </c>
      <c r="U100" s="9">
        <v>60</v>
      </c>
      <c r="V100" s="9" t="s">
        <v>988</v>
      </c>
      <c r="Y100" s="9"/>
    </row>
    <row r="101" spans="1:25" x14ac:dyDescent="0.25">
      <c r="A101" s="28" t="str">
        <f t="shared" si="7"/>
        <v>ZI1785-079b</v>
      </c>
      <c r="B101">
        <v>457001863</v>
      </c>
      <c r="C101" s="22" t="str">
        <f t="shared" si="8"/>
        <v>RISM</v>
      </c>
      <c r="D101" s="28" t="str">
        <f t="shared" si="9"/>
        <v>ZI1785</v>
      </c>
      <c r="E101" s="9">
        <v>79</v>
      </c>
      <c r="F101" s="9" t="s">
        <v>358</v>
      </c>
      <c r="G101" s="30"/>
      <c r="H101" t="str">
        <f>_xlfn.IFNA(VLOOKUP(G101,Tabelle10[[SID]:[Zahn]],3,FALSE),"")</f>
        <v/>
      </c>
      <c r="I101" s="15" t="s">
        <v>2032</v>
      </c>
      <c r="P101" s="9"/>
      <c r="Q101" s="21" t="str">
        <f t="shared" si="10"/>
        <v>Zinck, Bendix Friedrich</v>
      </c>
      <c r="R101" s="21" t="str">
        <f t="shared" si="11"/>
        <v>Vollständige Sammlung der Melodien zu den Gesängen des neuen allgemeinen Schleswig-Holsteinischen Gesangbuchs</v>
      </c>
      <c r="S101" s="21" t="str">
        <f t="shared" si="12"/>
        <v>Leipzig</v>
      </c>
      <c r="T101" s="21">
        <f t="shared" si="13"/>
        <v>1785</v>
      </c>
      <c r="U101" s="9">
        <v>60</v>
      </c>
      <c r="Y101" s="9"/>
    </row>
    <row r="102" spans="1:25" x14ac:dyDescent="0.25">
      <c r="A102" s="28" t="str">
        <f t="shared" si="7"/>
        <v>ZI1785-080</v>
      </c>
      <c r="B102">
        <v>457001864</v>
      </c>
      <c r="C102" s="22" t="str">
        <f t="shared" si="8"/>
        <v>RISM</v>
      </c>
      <c r="D102" s="28" t="str">
        <f t="shared" si="9"/>
        <v>ZI1785</v>
      </c>
      <c r="E102" s="9">
        <v>80</v>
      </c>
      <c r="G102" s="30" t="s">
        <v>226</v>
      </c>
      <c r="H102" t="str">
        <f>_xlfn.IFNA(VLOOKUP(G102,Tabelle10[[SID]:[Zahn]],3,FALSE),"")</f>
        <v>I, 1915, Rist 1641</v>
      </c>
      <c r="I102" s="15" t="s">
        <v>2033</v>
      </c>
      <c r="L102" s="9" t="s">
        <v>605</v>
      </c>
      <c r="P102" s="9"/>
      <c r="Q102" s="21" t="str">
        <f t="shared" si="10"/>
        <v>Zinck, Bendix Friedrich</v>
      </c>
      <c r="R102" s="21" t="str">
        <f t="shared" si="11"/>
        <v>Vollständige Sammlung der Melodien zu den Gesängen des neuen allgemeinen Schleswig-Holsteinischen Gesangbuchs</v>
      </c>
      <c r="S102" s="21" t="str">
        <f t="shared" si="12"/>
        <v>Leipzig</v>
      </c>
      <c r="T102" s="21">
        <f t="shared" si="13"/>
        <v>1785</v>
      </c>
      <c r="U102" s="9">
        <v>61</v>
      </c>
      <c r="V102" s="9" t="s">
        <v>720</v>
      </c>
      <c r="Y102" s="9"/>
    </row>
    <row r="103" spans="1:25" x14ac:dyDescent="0.25">
      <c r="A103" s="28" t="str">
        <f t="shared" si="7"/>
        <v>ZI1785-081</v>
      </c>
      <c r="B103">
        <v>457001865</v>
      </c>
      <c r="C103" s="22" t="str">
        <f t="shared" si="8"/>
        <v>RISM</v>
      </c>
      <c r="D103" s="28" t="str">
        <f t="shared" si="9"/>
        <v>ZI1785</v>
      </c>
      <c r="E103" s="9">
        <v>81</v>
      </c>
      <c r="G103" s="30" t="s">
        <v>275</v>
      </c>
      <c r="H103" t="str">
        <f>_xlfn.IFNA(VLOOKUP(G103,Tabelle10[[SID]:[Zahn]],3,FALSE),"")</f>
        <v>III, 4482b, 1596</v>
      </c>
      <c r="I103" s="15" t="s">
        <v>2034</v>
      </c>
      <c r="L103" s="9" t="s">
        <v>605</v>
      </c>
      <c r="P103" s="9"/>
      <c r="Q103" s="21" t="str">
        <f t="shared" si="10"/>
        <v>Zinck, Bendix Friedrich</v>
      </c>
      <c r="R103" s="21" t="str">
        <f t="shared" si="11"/>
        <v>Vollständige Sammlung der Melodien zu den Gesängen des neuen allgemeinen Schleswig-Holsteinischen Gesangbuchs</v>
      </c>
      <c r="S103" s="21" t="str">
        <f t="shared" si="12"/>
        <v>Leipzig</v>
      </c>
      <c r="T103" s="21">
        <f t="shared" si="13"/>
        <v>1785</v>
      </c>
      <c r="U103" s="9">
        <v>61</v>
      </c>
      <c r="V103" s="9" t="s">
        <v>2035</v>
      </c>
      <c r="W103" s="9" t="s">
        <v>276</v>
      </c>
      <c r="Y103" s="9"/>
    </row>
    <row r="104" spans="1:25" x14ac:dyDescent="0.25">
      <c r="A104" s="28" t="str">
        <f t="shared" si="7"/>
        <v>ZI1785-082a</v>
      </c>
      <c r="B104">
        <v>457001866</v>
      </c>
      <c r="C104" s="22" t="str">
        <f t="shared" si="8"/>
        <v>RISM</v>
      </c>
      <c r="D104" s="28" t="str">
        <f t="shared" si="9"/>
        <v>ZI1785</v>
      </c>
      <c r="E104" s="9">
        <v>82</v>
      </c>
      <c r="F104" s="9" t="s">
        <v>3</v>
      </c>
      <c r="G104" s="30"/>
      <c r="H104" t="str">
        <f>_xlfn.IFNA(VLOOKUP(G104,Tabelle10[[SID]:[Zahn]],3,FALSE),"")</f>
        <v/>
      </c>
      <c r="I104" s="15" t="s">
        <v>2036</v>
      </c>
      <c r="P104" s="9"/>
      <c r="Q104" s="21" t="str">
        <f t="shared" si="10"/>
        <v>Zinck, Bendix Friedrich</v>
      </c>
      <c r="R104" s="21" t="str">
        <f t="shared" si="11"/>
        <v>Vollständige Sammlung der Melodien zu den Gesängen des neuen allgemeinen Schleswig-Holsteinischen Gesangbuchs</v>
      </c>
      <c r="S104" s="21" t="str">
        <f t="shared" si="12"/>
        <v>Leipzig</v>
      </c>
      <c r="T104" s="21">
        <f t="shared" si="13"/>
        <v>1785</v>
      </c>
      <c r="U104" s="9">
        <v>62</v>
      </c>
      <c r="V104" s="9" t="s">
        <v>2037</v>
      </c>
      <c r="W104" s="9" t="s">
        <v>456</v>
      </c>
      <c r="Y104" s="9"/>
    </row>
    <row r="105" spans="1:25" x14ac:dyDescent="0.25">
      <c r="A105" s="28" t="str">
        <f t="shared" si="7"/>
        <v>ZI1785-082b</v>
      </c>
      <c r="B105">
        <v>457001867</v>
      </c>
      <c r="C105" s="22" t="str">
        <f t="shared" si="8"/>
        <v>RISM</v>
      </c>
      <c r="D105" s="28" t="str">
        <f t="shared" si="9"/>
        <v>ZI1785</v>
      </c>
      <c r="E105" s="9">
        <v>82</v>
      </c>
      <c r="F105" s="9" t="s">
        <v>358</v>
      </c>
      <c r="G105" s="30" t="s">
        <v>309</v>
      </c>
      <c r="H105" t="str">
        <f>_xlfn.IFNA(VLOOKUP(G105,Tabelle10[[SID]:[Zahn]],3,FALSE),"")</f>
        <v>II, 3451a, 1674</v>
      </c>
      <c r="I105" s="15" t="s">
        <v>2038</v>
      </c>
      <c r="L105" s="9" t="s">
        <v>605</v>
      </c>
      <c r="P105" s="9"/>
      <c r="Q105" s="21" t="str">
        <f t="shared" si="10"/>
        <v>Zinck, Bendix Friedrich</v>
      </c>
      <c r="R105" s="21" t="str">
        <f t="shared" si="11"/>
        <v>Vollständige Sammlung der Melodien zu den Gesängen des neuen allgemeinen Schleswig-Holsteinischen Gesangbuchs</v>
      </c>
      <c r="S105" s="21" t="str">
        <f t="shared" si="12"/>
        <v>Leipzig</v>
      </c>
      <c r="T105" s="21">
        <f t="shared" si="13"/>
        <v>1785</v>
      </c>
      <c r="U105" s="9">
        <v>62</v>
      </c>
      <c r="Y105" s="9"/>
    </row>
    <row r="106" spans="1:25" x14ac:dyDescent="0.25">
      <c r="A106" s="28" t="str">
        <f t="shared" si="7"/>
        <v>ZI1785-083</v>
      </c>
      <c r="B106">
        <v>457001868</v>
      </c>
      <c r="C106" s="22" t="str">
        <f t="shared" si="8"/>
        <v>RISM</v>
      </c>
      <c r="D106" s="28" t="str">
        <f t="shared" si="9"/>
        <v>ZI1785</v>
      </c>
      <c r="E106" s="9">
        <v>83</v>
      </c>
      <c r="G106" s="30" t="s">
        <v>151</v>
      </c>
      <c r="H106" t="str">
        <f>_xlfn.IFNA(VLOOKUP(G106,Tabelle10[[SID]:[Zahn]],3,FALSE),"")</f>
        <v>V, 8326, P. Reinigius 1587</v>
      </c>
      <c r="I106" s="15" t="s">
        <v>2039</v>
      </c>
      <c r="L106" s="9" t="s">
        <v>605</v>
      </c>
      <c r="P106" s="9"/>
      <c r="Q106" s="21" t="str">
        <f t="shared" si="10"/>
        <v>Zinck, Bendix Friedrich</v>
      </c>
      <c r="R106" s="21" t="str">
        <f t="shared" si="11"/>
        <v>Vollständige Sammlung der Melodien zu den Gesängen des neuen allgemeinen Schleswig-Holsteinischen Gesangbuchs</v>
      </c>
      <c r="S106" s="21" t="str">
        <f t="shared" si="12"/>
        <v>Leipzig</v>
      </c>
      <c r="T106" s="21">
        <f t="shared" si="13"/>
        <v>1785</v>
      </c>
      <c r="U106" s="9">
        <v>63</v>
      </c>
      <c r="V106" s="9" t="s">
        <v>2040</v>
      </c>
      <c r="Y106" s="9"/>
    </row>
    <row r="107" spans="1:25" x14ac:dyDescent="0.25">
      <c r="A107" s="28" t="str">
        <f t="shared" si="7"/>
        <v>ZI1785-084</v>
      </c>
      <c r="B107">
        <v>457001869</v>
      </c>
      <c r="C107" s="22" t="str">
        <f t="shared" si="8"/>
        <v>RISM</v>
      </c>
      <c r="D107" s="28" t="str">
        <f t="shared" si="9"/>
        <v>ZI1785</v>
      </c>
      <c r="E107" s="9">
        <v>84</v>
      </c>
      <c r="G107" s="30" t="s">
        <v>288</v>
      </c>
      <c r="H107" t="str">
        <f>_xlfn.IFNA(VLOOKUP(G107,Tabelle10[[SID]:[Zahn]],3,FALSE),"")</f>
        <v>IV, 7792, Freylinghausen 1704</v>
      </c>
      <c r="I107" s="15" t="s">
        <v>2041</v>
      </c>
      <c r="L107" s="9" t="s">
        <v>605</v>
      </c>
      <c r="P107" s="9"/>
      <c r="Q107" s="21" t="str">
        <f t="shared" si="10"/>
        <v>Zinck, Bendix Friedrich</v>
      </c>
      <c r="R107" s="21" t="str">
        <f t="shared" si="11"/>
        <v>Vollständige Sammlung der Melodien zu den Gesängen des neuen allgemeinen Schleswig-Holsteinischen Gesangbuchs</v>
      </c>
      <c r="S107" s="21" t="str">
        <f t="shared" si="12"/>
        <v>Leipzig</v>
      </c>
      <c r="T107" s="21">
        <f t="shared" si="13"/>
        <v>1785</v>
      </c>
      <c r="U107" s="9">
        <v>64</v>
      </c>
      <c r="V107" s="9" t="s">
        <v>2042</v>
      </c>
      <c r="Y107" s="9"/>
    </row>
    <row r="108" spans="1:25" x14ac:dyDescent="0.25">
      <c r="A108" s="28" t="str">
        <f t="shared" si="7"/>
        <v>ZI1785-085</v>
      </c>
      <c r="B108">
        <v>457001870</v>
      </c>
      <c r="C108" s="22" t="str">
        <f t="shared" si="8"/>
        <v>RISM</v>
      </c>
      <c r="D108" s="28" t="str">
        <f t="shared" si="9"/>
        <v>ZI1785</v>
      </c>
      <c r="E108" s="9">
        <v>85</v>
      </c>
      <c r="G108" s="30" t="s">
        <v>74</v>
      </c>
      <c r="H108" t="str">
        <f>_xlfn.IFNA(VLOOKUP(G108,Tabelle10[[SID]:[Zahn]],3,FALSE),"")</f>
        <v>I, 132, Vulpius 1609</v>
      </c>
      <c r="I108" s="15" t="s">
        <v>2043</v>
      </c>
      <c r="L108" s="9" t="s">
        <v>605</v>
      </c>
      <c r="P108" s="9"/>
      <c r="Q108" s="21" t="str">
        <f t="shared" si="10"/>
        <v>Zinck, Bendix Friedrich</v>
      </c>
      <c r="R108" s="21" t="str">
        <f t="shared" si="11"/>
        <v>Vollständige Sammlung der Melodien zu den Gesängen des neuen allgemeinen Schleswig-Holsteinischen Gesangbuchs</v>
      </c>
      <c r="S108" s="21" t="str">
        <f t="shared" si="12"/>
        <v>Leipzig</v>
      </c>
      <c r="T108" s="21">
        <f t="shared" si="13"/>
        <v>1785</v>
      </c>
      <c r="U108" s="9">
        <v>65</v>
      </c>
      <c r="V108" s="9" t="s">
        <v>75</v>
      </c>
      <c r="Y108" s="9"/>
    </row>
    <row r="109" spans="1:25" x14ac:dyDescent="0.25">
      <c r="A109" s="28" t="str">
        <f t="shared" si="7"/>
        <v>ZI1785-086</v>
      </c>
      <c r="B109">
        <v>457001871</v>
      </c>
      <c r="C109" s="22" t="str">
        <f t="shared" si="8"/>
        <v>RISM</v>
      </c>
      <c r="D109" s="28" t="str">
        <f t="shared" si="9"/>
        <v>ZI1785</v>
      </c>
      <c r="E109" s="9">
        <v>86</v>
      </c>
      <c r="G109" s="30" t="s">
        <v>223</v>
      </c>
      <c r="H109" t="str">
        <f>_xlfn.IFNA(VLOOKUP(G109,Tabelle10[[SID]:[Zahn]],3,FALSE),"")</f>
        <v>III, 4361a, Spangenberg 1545</v>
      </c>
      <c r="I109" s="15" t="s">
        <v>224</v>
      </c>
      <c r="L109" s="9" t="s">
        <v>605</v>
      </c>
      <c r="P109" s="9"/>
      <c r="Q109" s="21" t="str">
        <f t="shared" si="10"/>
        <v>Zinck, Bendix Friedrich</v>
      </c>
      <c r="R109" s="21" t="str">
        <f t="shared" si="11"/>
        <v>Vollständige Sammlung der Melodien zu den Gesängen des neuen allgemeinen Schleswig-Holsteinischen Gesangbuchs</v>
      </c>
      <c r="S109" s="21" t="str">
        <f t="shared" si="12"/>
        <v>Leipzig</v>
      </c>
      <c r="T109" s="21">
        <f t="shared" si="13"/>
        <v>1785</v>
      </c>
      <c r="U109" s="9">
        <v>65</v>
      </c>
      <c r="Y109" s="9"/>
    </row>
    <row r="110" spans="1:25" x14ac:dyDescent="0.25">
      <c r="A110" s="28" t="str">
        <f t="shared" si="7"/>
        <v>ZI1785-087</v>
      </c>
      <c r="B110">
        <v>457001872</v>
      </c>
      <c r="C110" s="22" t="str">
        <f t="shared" si="8"/>
        <v>RISM</v>
      </c>
      <c r="D110" s="28" t="str">
        <f t="shared" si="9"/>
        <v>ZI1785</v>
      </c>
      <c r="E110" s="9">
        <v>87</v>
      </c>
      <c r="G110" s="30"/>
      <c r="H110" t="str">
        <f>_xlfn.IFNA(VLOOKUP(G110,Tabelle10[[SID]:[Zahn]],3,FALSE),"")</f>
        <v/>
      </c>
      <c r="I110" s="15" t="s">
        <v>382</v>
      </c>
      <c r="P110" s="9"/>
      <c r="Q110" s="21" t="str">
        <f t="shared" si="10"/>
        <v>Zinck, Bendix Friedrich</v>
      </c>
      <c r="R110" s="21" t="str">
        <f t="shared" si="11"/>
        <v>Vollständige Sammlung der Melodien zu den Gesängen des neuen allgemeinen Schleswig-Holsteinischen Gesangbuchs</v>
      </c>
      <c r="S110" s="21" t="str">
        <f t="shared" si="12"/>
        <v>Leipzig</v>
      </c>
      <c r="T110" s="21">
        <f t="shared" si="13"/>
        <v>1785</v>
      </c>
      <c r="U110" s="9">
        <v>66</v>
      </c>
      <c r="Y110" s="9"/>
    </row>
    <row r="111" spans="1:25" x14ac:dyDescent="0.25">
      <c r="A111" s="28" t="str">
        <f t="shared" si="7"/>
        <v>ZI1785-088</v>
      </c>
      <c r="B111">
        <v>457001873</v>
      </c>
      <c r="C111" s="22" t="str">
        <f t="shared" si="8"/>
        <v>RISM</v>
      </c>
      <c r="D111" s="28" t="str">
        <f t="shared" si="9"/>
        <v>ZI1785</v>
      </c>
      <c r="E111" s="9">
        <v>88</v>
      </c>
      <c r="G111" s="30" t="s">
        <v>191</v>
      </c>
      <c r="H111" t="str">
        <f>_xlfn.IFNA(VLOOKUP(G111,Tabelle10[[SID]:[Zahn]],3,FALSE),"")</f>
        <v>V, 8502, Walter 1524</v>
      </c>
      <c r="I111" s="15" t="s">
        <v>2044</v>
      </c>
      <c r="L111" s="9" t="s">
        <v>605</v>
      </c>
      <c r="P111" s="9"/>
      <c r="Q111" s="21" t="str">
        <f t="shared" si="10"/>
        <v>Zinck, Bendix Friedrich</v>
      </c>
      <c r="R111" s="21" t="str">
        <f t="shared" si="11"/>
        <v>Vollständige Sammlung der Melodien zu den Gesängen des neuen allgemeinen Schleswig-Holsteinischen Gesangbuchs</v>
      </c>
      <c r="S111" s="21" t="str">
        <f t="shared" si="12"/>
        <v>Leipzig</v>
      </c>
      <c r="T111" s="21">
        <f t="shared" si="13"/>
        <v>1785</v>
      </c>
      <c r="U111" s="9" t="s">
        <v>2045</v>
      </c>
      <c r="V111" s="9" t="s">
        <v>192</v>
      </c>
      <c r="Y111" s="9"/>
    </row>
    <row r="112" spans="1:25" x14ac:dyDescent="0.25">
      <c r="A112" s="28" t="str">
        <f t="shared" si="7"/>
        <v>ZI1785-089</v>
      </c>
      <c r="B112">
        <v>457001874</v>
      </c>
      <c r="C112" s="22" t="str">
        <f t="shared" si="8"/>
        <v>RISM</v>
      </c>
      <c r="D112" s="28" t="str">
        <f t="shared" si="9"/>
        <v>ZI1785</v>
      </c>
      <c r="E112" s="9">
        <v>89</v>
      </c>
      <c r="G112" s="30" t="s">
        <v>242</v>
      </c>
      <c r="H112" t="str">
        <f>_xlfn.IFNA(VLOOKUP(G112,Tabelle10[[SID]:[Zahn]],3,FALSE),"")</f>
        <v>IV, 7886b, Witt 1715</v>
      </c>
      <c r="I112" s="15" t="s">
        <v>495</v>
      </c>
      <c r="L112" s="9" t="s">
        <v>605</v>
      </c>
      <c r="P112" s="9"/>
      <c r="Q112" s="21" t="str">
        <f t="shared" si="10"/>
        <v>Zinck, Bendix Friedrich</v>
      </c>
      <c r="R112" s="21" t="str">
        <f t="shared" si="11"/>
        <v>Vollständige Sammlung der Melodien zu den Gesängen des neuen allgemeinen Schleswig-Holsteinischen Gesangbuchs</v>
      </c>
      <c r="S112" s="21" t="str">
        <f t="shared" si="12"/>
        <v>Leipzig</v>
      </c>
      <c r="T112" s="21">
        <f t="shared" si="13"/>
        <v>1785</v>
      </c>
      <c r="U112" s="9">
        <v>67</v>
      </c>
      <c r="V112" s="9" t="s">
        <v>2046</v>
      </c>
      <c r="Y112" s="9"/>
    </row>
    <row r="113" spans="1:25" x14ac:dyDescent="0.25">
      <c r="A113" s="28" t="str">
        <f t="shared" si="7"/>
        <v>ZI1785-090</v>
      </c>
      <c r="B113">
        <v>457001875</v>
      </c>
      <c r="C113" s="22" t="str">
        <f t="shared" si="8"/>
        <v>RISM</v>
      </c>
      <c r="D113" s="28" t="str">
        <f t="shared" si="9"/>
        <v>ZI1785</v>
      </c>
      <c r="E113" s="9">
        <v>90</v>
      </c>
      <c r="G113" s="30" t="s">
        <v>65</v>
      </c>
      <c r="H113" t="str">
        <f>_xlfn.IFNA(VLOOKUP(G113,Tabelle10[[SID]:[Zahn]],3,FALSE),"")</f>
        <v>V, 8584, Klug 1535</v>
      </c>
      <c r="I113" s="15" t="s">
        <v>66</v>
      </c>
      <c r="J113" s="9" t="s">
        <v>2047</v>
      </c>
      <c r="L113" s="9" t="s">
        <v>605</v>
      </c>
      <c r="P113" s="9"/>
      <c r="Q113" s="21" t="str">
        <f t="shared" si="10"/>
        <v>Zinck, Bendix Friedrich</v>
      </c>
      <c r="R113" s="21" t="str">
        <f t="shared" si="11"/>
        <v>Vollständige Sammlung der Melodien zu den Gesängen des neuen allgemeinen Schleswig-Holsteinischen Gesangbuchs</v>
      </c>
      <c r="S113" s="21" t="str">
        <f t="shared" si="12"/>
        <v>Leipzig</v>
      </c>
      <c r="T113" s="21">
        <f t="shared" si="13"/>
        <v>1785</v>
      </c>
      <c r="U113" s="9">
        <v>68</v>
      </c>
      <c r="Y113" s="9"/>
    </row>
    <row r="114" spans="1:25" x14ac:dyDescent="0.25">
      <c r="A114" s="28" t="str">
        <f t="shared" si="7"/>
        <v>ZI1785-091a</v>
      </c>
      <c r="B114">
        <v>457001876</v>
      </c>
      <c r="C114" s="22" t="str">
        <f t="shared" si="8"/>
        <v>RISM</v>
      </c>
      <c r="D114" s="28" t="str">
        <f t="shared" si="9"/>
        <v>ZI1785</v>
      </c>
      <c r="E114" s="9">
        <v>91</v>
      </c>
      <c r="F114" s="9" t="s">
        <v>3</v>
      </c>
      <c r="G114" s="30" t="s">
        <v>169</v>
      </c>
      <c r="H114" t="str">
        <f>_xlfn.IFNA(VLOOKUP(G114,Tabelle10[[SID]:[Zahn]],3,FALSE),"")</f>
        <v>I, 1978, Klug 1535</v>
      </c>
      <c r="I114" s="15" t="s">
        <v>2048</v>
      </c>
      <c r="L114" s="9" t="s">
        <v>605</v>
      </c>
      <c r="P114" s="9"/>
      <c r="Q114" s="21" t="str">
        <f t="shared" si="10"/>
        <v>Zinck, Bendix Friedrich</v>
      </c>
      <c r="R114" s="21" t="str">
        <f t="shared" si="11"/>
        <v>Vollständige Sammlung der Melodien zu den Gesängen des neuen allgemeinen Schleswig-Holsteinischen Gesangbuchs</v>
      </c>
      <c r="S114" s="21" t="str">
        <f t="shared" si="12"/>
        <v>Leipzig</v>
      </c>
      <c r="T114" s="21">
        <f t="shared" si="13"/>
        <v>1785</v>
      </c>
      <c r="U114" s="9">
        <v>69</v>
      </c>
      <c r="Y114" s="9"/>
    </row>
    <row r="115" spans="1:25" x14ac:dyDescent="0.25">
      <c r="A115" s="28" t="str">
        <f t="shared" si="7"/>
        <v>ZI1785-091b</v>
      </c>
      <c r="B115">
        <v>457001877</v>
      </c>
      <c r="C115" s="22" t="str">
        <f t="shared" si="8"/>
        <v>RISM</v>
      </c>
      <c r="D115" s="28" t="str">
        <f t="shared" si="9"/>
        <v>ZI1785</v>
      </c>
      <c r="E115" s="9">
        <v>91</v>
      </c>
      <c r="F115" s="9" t="s">
        <v>358</v>
      </c>
      <c r="G115" s="30"/>
      <c r="H115" t="str">
        <f>_xlfn.IFNA(VLOOKUP(G115,Tabelle10[[SID]:[Zahn]],3,FALSE),"")</f>
        <v/>
      </c>
      <c r="I115" s="15" t="s">
        <v>2049</v>
      </c>
      <c r="P115" s="9"/>
      <c r="Q115" s="21" t="str">
        <f t="shared" si="10"/>
        <v>Zinck, Bendix Friedrich</v>
      </c>
      <c r="R115" s="21" t="str">
        <f t="shared" si="11"/>
        <v>Vollständige Sammlung der Melodien zu den Gesängen des neuen allgemeinen Schleswig-Holsteinischen Gesangbuchs</v>
      </c>
      <c r="S115" s="21" t="str">
        <f t="shared" si="12"/>
        <v>Leipzig</v>
      </c>
      <c r="T115" s="21">
        <f t="shared" si="13"/>
        <v>1785</v>
      </c>
      <c r="U115" s="9">
        <v>69</v>
      </c>
      <c r="Y115" s="9"/>
    </row>
    <row r="116" spans="1:25" x14ac:dyDescent="0.25">
      <c r="A116" s="28" t="str">
        <f t="shared" si="7"/>
        <v>ZI1785-092</v>
      </c>
      <c r="B116">
        <v>457001878</v>
      </c>
      <c r="C116" s="22" t="str">
        <f t="shared" si="8"/>
        <v>RISM</v>
      </c>
      <c r="D116" s="28" t="str">
        <f t="shared" si="9"/>
        <v>ZI1785</v>
      </c>
      <c r="E116" s="9">
        <v>92</v>
      </c>
      <c r="G116" s="30" t="s">
        <v>68</v>
      </c>
      <c r="H116" t="str">
        <f>_xlfn.IFNA(VLOOKUP(G116,Tabelle10[[SID]:[Zahn]],3,FALSE),"")</f>
        <v>IV, 7012a, Walter 1524</v>
      </c>
      <c r="I116" s="15" t="s">
        <v>2050</v>
      </c>
      <c r="L116" s="9" t="s">
        <v>605</v>
      </c>
      <c r="P116" s="9"/>
      <c r="Q116" s="21" t="str">
        <f t="shared" si="10"/>
        <v>Zinck, Bendix Friedrich</v>
      </c>
      <c r="R116" s="21" t="str">
        <f t="shared" si="11"/>
        <v>Vollständige Sammlung der Melodien zu den Gesängen des neuen allgemeinen Schleswig-Holsteinischen Gesangbuchs</v>
      </c>
      <c r="S116" s="21" t="str">
        <f t="shared" si="12"/>
        <v>Leipzig</v>
      </c>
      <c r="T116" s="21">
        <f t="shared" si="13"/>
        <v>1785</v>
      </c>
      <c r="U116" s="9">
        <v>70</v>
      </c>
      <c r="V116" s="9" t="s">
        <v>1385</v>
      </c>
      <c r="Y116" s="9"/>
    </row>
    <row r="117" spans="1:25" x14ac:dyDescent="0.25">
      <c r="A117" s="28" t="str">
        <f t="shared" si="7"/>
        <v>ZI1785-093</v>
      </c>
      <c r="B117">
        <v>457001879</v>
      </c>
      <c r="C117" s="22" t="str">
        <f t="shared" si="8"/>
        <v>RISM</v>
      </c>
      <c r="D117" s="28" t="str">
        <f t="shared" si="9"/>
        <v>ZI1785</v>
      </c>
      <c r="E117" s="9">
        <v>93</v>
      </c>
      <c r="G117" s="30"/>
      <c r="H117" t="str">
        <f>_xlfn.IFNA(VLOOKUP(G117,Tabelle10[[SID]:[Zahn]],3,FALSE),"")</f>
        <v/>
      </c>
      <c r="I117" s="15" t="s">
        <v>2051</v>
      </c>
      <c r="P117" s="9"/>
      <c r="Q117" s="21" t="str">
        <f t="shared" si="10"/>
        <v>Zinck, Bendix Friedrich</v>
      </c>
      <c r="R117" s="21" t="str">
        <f t="shared" si="11"/>
        <v>Vollständige Sammlung der Melodien zu den Gesängen des neuen allgemeinen Schleswig-Holsteinischen Gesangbuchs</v>
      </c>
      <c r="S117" s="21" t="str">
        <f t="shared" si="12"/>
        <v>Leipzig</v>
      </c>
      <c r="T117" s="21">
        <f t="shared" si="13"/>
        <v>1785</v>
      </c>
      <c r="U117" s="9">
        <v>70</v>
      </c>
      <c r="V117" s="9" t="s">
        <v>2052</v>
      </c>
      <c r="Y117" s="9"/>
    </row>
    <row r="118" spans="1:25" x14ac:dyDescent="0.25">
      <c r="A118" s="28" t="str">
        <f t="shared" si="7"/>
        <v>ZI1785-094</v>
      </c>
      <c r="B118">
        <v>457001880</v>
      </c>
      <c r="C118" s="22" t="str">
        <f t="shared" si="8"/>
        <v>RISM</v>
      </c>
      <c r="D118" s="28" t="str">
        <f t="shared" si="9"/>
        <v>ZI1785</v>
      </c>
      <c r="E118" s="9">
        <v>94</v>
      </c>
      <c r="G118" s="30" t="s">
        <v>62</v>
      </c>
      <c r="H118" t="str">
        <f>_xlfn.IFNA(VLOOKUP(G118,Tabelle10[[SID]:[Zahn]],3,FALSE),"")</f>
        <v>V, 8586, Spangenberg 1545</v>
      </c>
      <c r="I118" s="15" t="s">
        <v>63</v>
      </c>
      <c r="L118" s="9" t="s">
        <v>605</v>
      </c>
      <c r="P118" s="9"/>
      <c r="Q118" s="21" t="str">
        <f t="shared" si="10"/>
        <v>Zinck, Bendix Friedrich</v>
      </c>
      <c r="R118" s="21" t="str">
        <f t="shared" si="11"/>
        <v>Vollständige Sammlung der Melodien zu den Gesängen des neuen allgemeinen Schleswig-Holsteinischen Gesangbuchs</v>
      </c>
      <c r="S118" s="21" t="str">
        <f t="shared" si="12"/>
        <v>Leipzig</v>
      </c>
      <c r="T118" s="21">
        <f t="shared" si="13"/>
        <v>1785</v>
      </c>
      <c r="U118" s="9">
        <v>71</v>
      </c>
      <c r="Y118" s="9"/>
    </row>
    <row r="119" spans="1:25" x14ac:dyDescent="0.25">
      <c r="A119" s="28" t="str">
        <f t="shared" si="7"/>
        <v>ZI1785-095</v>
      </c>
      <c r="B119">
        <v>457001881</v>
      </c>
      <c r="C119" s="22" t="str">
        <f t="shared" si="8"/>
        <v>RISM</v>
      </c>
      <c r="D119" s="28" t="str">
        <f t="shared" si="9"/>
        <v>ZI1785</v>
      </c>
      <c r="E119" s="9">
        <v>95</v>
      </c>
      <c r="G119" s="30" t="s">
        <v>36</v>
      </c>
      <c r="H119" t="str">
        <f>_xlfn.IFNA(VLOOKUP(G119,Tabelle10[[SID]:[Zahn]],3,FALSE),"")</f>
        <v>II, 2051, Ch. Peter 1655</v>
      </c>
      <c r="I119" s="15" t="s">
        <v>2053</v>
      </c>
      <c r="L119" s="9" t="s">
        <v>605</v>
      </c>
      <c r="P119" s="9"/>
      <c r="Q119" s="21" t="str">
        <f t="shared" si="10"/>
        <v>Zinck, Bendix Friedrich</v>
      </c>
      <c r="R119" s="21" t="str">
        <f t="shared" si="11"/>
        <v>Vollständige Sammlung der Melodien zu den Gesängen des neuen allgemeinen Schleswig-Holsteinischen Gesangbuchs</v>
      </c>
      <c r="S119" s="21" t="str">
        <f t="shared" si="12"/>
        <v>Leipzig</v>
      </c>
      <c r="T119" s="21">
        <f t="shared" si="13"/>
        <v>1785</v>
      </c>
      <c r="U119" s="9">
        <v>72</v>
      </c>
      <c r="V119" s="9" t="s">
        <v>37</v>
      </c>
      <c r="Y119" s="9"/>
    </row>
    <row r="120" spans="1:25" x14ac:dyDescent="0.25">
      <c r="A120" s="28" t="str">
        <f t="shared" si="7"/>
        <v>ZI1785-096</v>
      </c>
      <c r="B120">
        <v>457001882</v>
      </c>
      <c r="C120" s="22" t="str">
        <f t="shared" si="8"/>
        <v>RISM</v>
      </c>
      <c r="D120" s="28" t="str">
        <f t="shared" si="9"/>
        <v>ZI1785</v>
      </c>
      <c r="E120" s="9">
        <v>96</v>
      </c>
      <c r="G120" s="30" t="s">
        <v>195</v>
      </c>
      <c r="H120" t="str">
        <f>_xlfn.IFNA(VLOOKUP(G120,Tabelle10[[SID]:[Zahn]],3,FALSE),"")</f>
        <v>I, 2029a, Walter 1524</v>
      </c>
      <c r="I120" s="15" t="s">
        <v>970</v>
      </c>
      <c r="L120" s="9" t="s">
        <v>605</v>
      </c>
      <c r="P120" s="9"/>
      <c r="Q120" s="21" t="str">
        <f t="shared" si="10"/>
        <v>Zinck, Bendix Friedrich</v>
      </c>
      <c r="R120" s="21" t="str">
        <f t="shared" si="11"/>
        <v>Vollständige Sammlung der Melodien zu den Gesängen des neuen allgemeinen Schleswig-Holsteinischen Gesangbuchs</v>
      </c>
      <c r="S120" s="21" t="str">
        <f t="shared" si="12"/>
        <v>Leipzig</v>
      </c>
      <c r="T120" s="21">
        <f t="shared" si="13"/>
        <v>1785</v>
      </c>
      <c r="U120" s="9" t="s">
        <v>2054</v>
      </c>
      <c r="Y120" s="9"/>
    </row>
    <row r="121" spans="1:25" x14ac:dyDescent="0.25">
      <c r="A121" s="28" t="str">
        <f t="shared" si="7"/>
        <v>ZI1785-097</v>
      </c>
      <c r="B121">
        <v>457001883</v>
      </c>
      <c r="C121" s="22" t="str">
        <f t="shared" si="8"/>
        <v>RISM</v>
      </c>
      <c r="D121" s="28" t="str">
        <f t="shared" si="9"/>
        <v>ZI1785</v>
      </c>
      <c r="E121" s="9">
        <v>97</v>
      </c>
      <c r="G121" s="30" t="s">
        <v>175</v>
      </c>
      <c r="H121" t="str">
        <f>_xlfn.IFNA(VLOOKUP(G121,Tabelle10[[SID]:[Zahn]],3,FALSE),"")</f>
        <v>II, 2496c, Nürnberg 1535</v>
      </c>
      <c r="I121" s="15" t="s">
        <v>2055</v>
      </c>
      <c r="L121" s="9" t="s">
        <v>605</v>
      </c>
      <c r="P121" s="9"/>
      <c r="Q121" s="21" t="str">
        <f t="shared" si="10"/>
        <v>Zinck, Bendix Friedrich</v>
      </c>
      <c r="R121" s="21" t="str">
        <f t="shared" si="11"/>
        <v>Vollständige Sammlung der Melodien zu den Gesängen des neuen allgemeinen Schleswig-Holsteinischen Gesangbuchs</v>
      </c>
      <c r="S121" s="21" t="str">
        <f t="shared" si="12"/>
        <v>Leipzig</v>
      </c>
      <c r="T121" s="21">
        <f t="shared" si="13"/>
        <v>1785</v>
      </c>
      <c r="U121" s="9">
        <v>73</v>
      </c>
      <c r="V121" s="9" t="s">
        <v>176</v>
      </c>
      <c r="Y121" s="9"/>
    </row>
    <row r="122" spans="1:25" x14ac:dyDescent="0.25">
      <c r="A122" s="28" t="str">
        <f t="shared" si="7"/>
        <v>ZI1785-098</v>
      </c>
      <c r="B122">
        <v>457001884</v>
      </c>
      <c r="C122" s="22" t="str">
        <f t="shared" si="8"/>
        <v>RISM</v>
      </c>
      <c r="D122" s="28" t="str">
        <f t="shared" si="9"/>
        <v>ZI1785</v>
      </c>
      <c r="E122" s="9">
        <v>98</v>
      </c>
      <c r="G122" s="30" t="s">
        <v>121</v>
      </c>
      <c r="H122" t="str">
        <f>_xlfn.IFNA(VLOOKUP(G122,Tabelle10[[SID]:[Zahn]],3,FALSE),"")</f>
        <v>IV, 7247, Straßburg 1525</v>
      </c>
      <c r="I122" s="15" t="s">
        <v>2056</v>
      </c>
      <c r="L122" s="9" t="s">
        <v>605</v>
      </c>
      <c r="P122" s="9"/>
      <c r="Q122" s="21" t="str">
        <f t="shared" si="10"/>
        <v>Zinck, Bendix Friedrich</v>
      </c>
      <c r="R122" s="21" t="str">
        <f t="shared" si="11"/>
        <v>Vollständige Sammlung der Melodien zu den Gesängen des neuen allgemeinen Schleswig-Holsteinischen Gesangbuchs</v>
      </c>
      <c r="S122" s="21" t="str">
        <f t="shared" si="12"/>
        <v>Leipzig</v>
      </c>
      <c r="T122" s="21">
        <f t="shared" si="13"/>
        <v>1785</v>
      </c>
      <c r="U122" s="9">
        <v>74</v>
      </c>
      <c r="V122" s="9" t="s">
        <v>2057</v>
      </c>
      <c r="W122" s="9" t="s">
        <v>2058</v>
      </c>
      <c r="Y122" s="9"/>
    </row>
    <row r="123" spans="1:25" x14ac:dyDescent="0.25">
      <c r="A123" s="28" t="str">
        <f t="shared" si="7"/>
        <v>ZI1785-099</v>
      </c>
      <c r="B123">
        <v>457001885</v>
      </c>
      <c r="C123" s="22" t="str">
        <f t="shared" si="8"/>
        <v>RISM</v>
      </c>
      <c r="D123" s="28" t="str">
        <f t="shared" si="9"/>
        <v>ZI1785</v>
      </c>
      <c r="E123" s="9">
        <v>99</v>
      </c>
      <c r="G123" s="30" t="s">
        <v>83</v>
      </c>
      <c r="H123" t="str">
        <f>_xlfn.IFNA(VLOOKUP(G123,Tabelle10[[SID]:[Zahn]],3,FALSE),"")</f>
        <v>I, 1951, Erf. Enchiridion 1524</v>
      </c>
      <c r="I123" s="15" t="s">
        <v>2059</v>
      </c>
      <c r="L123" s="9" t="s">
        <v>605</v>
      </c>
      <c r="P123" s="9"/>
      <c r="Q123" s="21" t="str">
        <f t="shared" si="10"/>
        <v>Zinck, Bendix Friedrich</v>
      </c>
      <c r="R123" s="21" t="str">
        <f t="shared" si="11"/>
        <v>Vollständige Sammlung der Melodien zu den Gesängen des neuen allgemeinen Schleswig-Holsteinischen Gesangbuchs</v>
      </c>
      <c r="S123" s="21" t="str">
        <f t="shared" si="12"/>
        <v>Leipzig</v>
      </c>
      <c r="T123" s="21">
        <f t="shared" si="13"/>
        <v>1785</v>
      </c>
      <c r="U123" s="9">
        <v>75</v>
      </c>
      <c r="V123" s="9" t="s">
        <v>2060</v>
      </c>
      <c r="Y123" s="9"/>
    </row>
    <row r="124" spans="1:25" x14ac:dyDescent="0.25">
      <c r="A124" s="28" t="str">
        <f t="shared" si="7"/>
        <v>ZI1785-100</v>
      </c>
      <c r="B124">
        <v>457001886</v>
      </c>
      <c r="C124" s="22" t="str">
        <f t="shared" si="8"/>
        <v>RISM</v>
      </c>
      <c r="D124" s="28" t="str">
        <f t="shared" si="9"/>
        <v>ZI1785</v>
      </c>
      <c r="E124" s="9">
        <v>100</v>
      </c>
      <c r="G124" s="30" t="s">
        <v>136</v>
      </c>
      <c r="H124" t="str">
        <f>_xlfn.IFNA(VLOOKUP(G124,Tabelle10[[SID]:[Zahn]],3,FALSE),"")</f>
        <v>III, 4297a, Enchiridion 1524</v>
      </c>
      <c r="I124" s="15" t="s">
        <v>388</v>
      </c>
      <c r="L124" s="9" t="s">
        <v>605</v>
      </c>
      <c r="P124" s="9"/>
      <c r="Q124" s="21" t="str">
        <f t="shared" si="10"/>
        <v>Zinck, Bendix Friedrich</v>
      </c>
      <c r="R124" s="21" t="str">
        <f t="shared" si="11"/>
        <v>Vollständige Sammlung der Melodien zu den Gesängen des neuen allgemeinen Schleswig-Holsteinischen Gesangbuchs</v>
      </c>
      <c r="S124" s="21" t="str">
        <f t="shared" si="12"/>
        <v>Leipzig</v>
      </c>
      <c r="T124" s="21">
        <f t="shared" si="13"/>
        <v>1785</v>
      </c>
      <c r="U124" s="9">
        <v>75</v>
      </c>
      <c r="V124" s="9" t="s">
        <v>2061</v>
      </c>
      <c r="Y124" s="9"/>
    </row>
    <row r="125" spans="1:25" x14ac:dyDescent="0.25">
      <c r="A125" s="28" t="str">
        <f t="shared" si="7"/>
        <v>ZI1785-101</v>
      </c>
      <c r="B125">
        <v>457001887</v>
      </c>
      <c r="C125" s="22" t="str">
        <f t="shared" si="8"/>
        <v>RISM</v>
      </c>
      <c r="D125" s="28" t="str">
        <f t="shared" si="9"/>
        <v>ZI1785</v>
      </c>
      <c r="E125" s="9">
        <v>101</v>
      </c>
      <c r="G125" s="30" t="s">
        <v>266</v>
      </c>
      <c r="H125" t="str">
        <f>_xlfn.IFNA(VLOOKUP(G125,Tabelle10[[SID]:[Zahn]],3,FALSE),"")</f>
        <v>III, 5629, Nürnberg 1690</v>
      </c>
      <c r="I125" s="15" t="s">
        <v>2062</v>
      </c>
      <c r="L125" s="9" t="s">
        <v>605</v>
      </c>
      <c r="P125" s="9"/>
      <c r="Q125" s="21" t="str">
        <f t="shared" si="10"/>
        <v>Zinck, Bendix Friedrich</v>
      </c>
      <c r="R125" s="21" t="str">
        <f t="shared" si="11"/>
        <v>Vollständige Sammlung der Melodien zu den Gesängen des neuen allgemeinen Schleswig-Holsteinischen Gesangbuchs</v>
      </c>
      <c r="S125" s="21" t="str">
        <f t="shared" si="12"/>
        <v>Leipzig</v>
      </c>
      <c r="T125" s="21">
        <f t="shared" si="13"/>
        <v>1785</v>
      </c>
      <c r="U125" s="9">
        <v>76</v>
      </c>
      <c r="V125" s="9" t="s">
        <v>2063</v>
      </c>
      <c r="Y125" s="9"/>
    </row>
    <row r="126" spans="1:25" x14ac:dyDescent="0.25">
      <c r="A126" s="28" t="str">
        <f t="shared" si="7"/>
        <v>ZI1785-102</v>
      </c>
      <c r="B126">
        <v>457001888</v>
      </c>
      <c r="C126" s="22" t="str">
        <f t="shared" si="8"/>
        <v>RISM</v>
      </c>
      <c r="D126" s="28" t="str">
        <f t="shared" si="9"/>
        <v>ZI1785</v>
      </c>
      <c r="E126" s="9">
        <v>102</v>
      </c>
      <c r="G126" s="30"/>
      <c r="H126" t="str">
        <f>_xlfn.IFNA(VLOOKUP(G126,Tabelle10[[SID]:[Zahn]],3,FALSE),"")</f>
        <v/>
      </c>
      <c r="I126" s="15" t="s">
        <v>2064</v>
      </c>
      <c r="P126" s="9"/>
      <c r="Q126" s="21" t="str">
        <f t="shared" si="10"/>
        <v>Zinck, Bendix Friedrich</v>
      </c>
      <c r="R126" s="21" t="str">
        <f t="shared" si="11"/>
        <v>Vollständige Sammlung der Melodien zu den Gesängen des neuen allgemeinen Schleswig-Holsteinischen Gesangbuchs</v>
      </c>
      <c r="S126" s="21" t="str">
        <f t="shared" si="12"/>
        <v>Leipzig</v>
      </c>
      <c r="T126" s="21">
        <f t="shared" si="13"/>
        <v>1785</v>
      </c>
      <c r="U126" s="9">
        <v>76</v>
      </c>
      <c r="Y126" s="9"/>
    </row>
    <row r="127" spans="1:25" x14ac:dyDescent="0.25">
      <c r="A127" s="28" t="str">
        <f t="shared" si="7"/>
        <v>ZI1785-103</v>
      </c>
      <c r="B127">
        <v>457001889</v>
      </c>
      <c r="C127" s="22" t="str">
        <f t="shared" si="8"/>
        <v>RISM</v>
      </c>
      <c r="D127" s="28" t="str">
        <f t="shared" si="9"/>
        <v>ZI1785</v>
      </c>
      <c r="E127" s="9">
        <v>103</v>
      </c>
      <c r="G127" s="30"/>
      <c r="H127" t="str">
        <f>_xlfn.IFNA(VLOOKUP(G127,Tabelle10[[SID]:[Zahn]],3,FALSE),"")</f>
        <v/>
      </c>
      <c r="I127" s="15" t="s">
        <v>954</v>
      </c>
      <c r="P127" s="9"/>
      <c r="Q127" s="21" t="str">
        <f t="shared" si="10"/>
        <v>Zinck, Bendix Friedrich</v>
      </c>
      <c r="R127" s="21" t="str">
        <f t="shared" si="11"/>
        <v>Vollständige Sammlung der Melodien zu den Gesängen des neuen allgemeinen Schleswig-Holsteinischen Gesangbuchs</v>
      </c>
      <c r="S127" s="21" t="str">
        <f t="shared" si="12"/>
        <v>Leipzig</v>
      </c>
      <c r="T127" s="21">
        <f t="shared" si="13"/>
        <v>1785</v>
      </c>
      <c r="U127" s="9">
        <v>77</v>
      </c>
      <c r="Y127" s="9"/>
    </row>
    <row r="128" spans="1:25" x14ac:dyDescent="0.25">
      <c r="A128" s="28" t="str">
        <f t="shared" si="7"/>
        <v>ZI1785-104</v>
      </c>
      <c r="B128">
        <v>457001890</v>
      </c>
      <c r="C128" s="22" t="str">
        <f t="shared" si="8"/>
        <v>RISM</v>
      </c>
      <c r="D128" s="28" t="str">
        <f t="shared" si="9"/>
        <v>ZI1785</v>
      </c>
      <c r="E128" s="9">
        <v>104</v>
      </c>
      <c r="G128" s="30"/>
      <c r="H128" t="str">
        <f>_xlfn.IFNA(VLOOKUP(G128,Tabelle10[[SID]:[Zahn]],3,FALSE),"")</f>
        <v/>
      </c>
      <c r="I128" s="15" t="s">
        <v>670</v>
      </c>
      <c r="P128" s="9"/>
      <c r="Q128" s="21" t="str">
        <f t="shared" si="10"/>
        <v>Zinck, Bendix Friedrich</v>
      </c>
      <c r="R128" s="21" t="str">
        <f t="shared" si="11"/>
        <v>Vollständige Sammlung der Melodien zu den Gesängen des neuen allgemeinen Schleswig-Holsteinischen Gesangbuchs</v>
      </c>
      <c r="S128" s="21" t="str">
        <f t="shared" si="12"/>
        <v>Leipzig</v>
      </c>
      <c r="T128" s="21">
        <f t="shared" si="13"/>
        <v>1785</v>
      </c>
      <c r="U128" s="9">
        <v>77</v>
      </c>
      <c r="Y128" s="9"/>
    </row>
    <row r="129" spans="1:25" x14ac:dyDescent="0.25">
      <c r="A129" s="28" t="str">
        <f t="shared" si="7"/>
        <v>ZI1785-105</v>
      </c>
      <c r="B129">
        <v>457001891</v>
      </c>
      <c r="C129" s="22" t="str">
        <f t="shared" si="8"/>
        <v>RISM</v>
      </c>
      <c r="D129" s="28" t="str">
        <f t="shared" si="9"/>
        <v>ZI1785</v>
      </c>
      <c r="E129" s="9">
        <v>105</v>
      </c>
      <c r="G129" s="30" t="s">
        <v>297</v>
      </c>
      <c r="H129" t="str">
        <f>_xlfn.IFNA(VLOOKUP(G129,Tabelle10[[SID]:[Zahn]],3,FALSE),"")</f>
        <v>III, 4441a, Klug 1535</v>
      </c>
      <c r="I129" s="15" t="s">
        <v>435</v>
      </c>
      <c r="L129" s="9" t="s">
        <v>605</v>
      </c>
      <c r="P129" s="9"/>
      <c r="Q129" s="21" t="str">
        <f t="shared" si="10"/>
        <v>Zinck, Bendix Friedrich</v>
      </c>
      <c r="R129" s="21" t="str">
        <f t="shared" si="11"/>
        <v>Vollständige Sammlung der Melodien zu den Gesängen des neuen allgemeinen Schleswig-Holsteinischen Gesangbuchs</v>
      </c>
      <c r="S129" s="21" t="str">
        <f t="shared" si="12"/>
        <v>Leipzig</v>
      </c>
      <c r="T129" s="21">
        <f t="shared" si="13"/>
        <v>1785</v>
      </c>
      <c r="U129" s="9">
        <v>78</v>
      </c>
      <c r="V129" s="9" t="s">
        <v>764</v>
      </c>
      <c r="Y129" s="9"/>
    </row>
    <row r="130" spans="1:25" x14ac:dyDescent="0.25">
      <c r="A130" s="28" t="str">
        <f t="shared" ref="A130:A163" si="14">D130&amp;"-"&amp;IF(E130&lt;10,"00",IF(E130&gt;99,"","0"))&amp;E130&amp;F130</f>
        <v>ZI1785-106</v>
      </c>
      <c r="B130">
        <v>457001892</v>
      </c>
      <c r="C130" s="22" t="str">
        <f t="shared" ref="C130:C163" si="15">HYPERLINK("https://opac.rism.info/search?id="&amp;B130&amp;"&amp;View=rism", "RISM")</f>
        <v>RISM</v>
      </c>
      <c r="D130" s="28" t="str">
        <f t="shared" si="9"/>
        <v>ZI1785</v>
      </c>
      <c r="E130" s="9">
        <v>106</v>
      </c>
      <c r="G130" s="30"/>
      <c r="H130" t="str">
        <f>_xlfn.IFNA(VLOOKUP(G130,Tabelle10[[SID]:[Zahn]],3,FALSE),"")</f>
        <v/>
      </c>
      <c r="I130" s="15" t="s">
        <v>2065</v>
      </c>
      <c r="P130" s="9"/>
      <c r="Q130" s="21" t="str">
        <f t="shared" si="10"/>
        <v>Zinck, Bendix Friedrich</v>
      </c>
      <c r="R130" s="21" t="str">
        <f t="shared" si="11"/>
        <v>Vollständige Sammlung der Melodien zu den Gesängen des neuen allgemeinen Schleswig-Holsteinischen Gesangbuchs</v>
      </c>
      <c r="S130" s="21" t="str">
        <f t="shared" si="12"/>
        <v>Leipzig</v>
      </c>
      <c r="T130" s="21">
        <f t="shared" si="13"/>
        <v>1785</v>
      </c>
      <c r="U130" s="9">
        <v>78</v>
      </c>
      <c r="Y130" s="9"/>
    </row>
    <row r="131" spans="1:25" x14ac:dyDescent="0.25">
      <c r="A131" s="28" t="str">
        <f t="shared" si="14"/>
        <v>ZI1785-107</v>
      </c>
      <c r="B131">
        <v>457001893</v>
      </c>
      <c r="C131" s="22" t="str">
        <f t="shared" si="15"/>
        <v>RISM</v>
      </c>
      <c r="D131" s="28" t="str">
        <f t="shared" ref="D131:D163" si="16">$D$2</f>
        <v>ZI1785</v>
      </c>
      <c r="E131" s="9">
        <v>107</v>
      </c>
      <c r="G131" s="30"/>
      <c r="H131" t="str">
        <f>_xlfn.IFNA(VLOOKUP(G131,Tabelle10[[SID]:[Zahn]],3,FALSE),"")</f>
        <v/>
      </c>
      <c r="I131" s="15" t="s">
        <v>713</v>
      </c>
      <c r="P131" s="9"/>
      <c r="Q131" s="21" t="str">
        <f t="shared" ref="Q131:Q163" si="17">$Q$2</f>
        <v>Zinck, Bendix Friedrich</v>
      </c>
      <c r="R131" s="21" t="str">
        <f t="shared" ref="R131:R163" si="18">$R$2</f>
        <v>Vollständige Sammlung der Melodien zu den Gesängen des neuen allgemeinen Schleswig-Holsteinischen Gesangbuchs</v>
      </c>
      <c r="S131" s="21" t="str">
        <f t="shared" ref="S131:S163" si="19">$S$2</f>
        <v>Leipzig</v>
      </c>
      <c r="T131" s="21">
        <f t="shared" ref="T131:T163" si="20">$T$2</f>
        <v>1785</v>
      </c>
      <c r="U131" s="9">
        <v>79</v>
      </c>
      <c r="Y131" s="9"/>
    </row>
    <row r="132" spans="1:25" x14ac:dyDescent="0.25">
      <c r="A132" s="28" t="str">
        <f t="shared" si="14"/>
        <v>ZI1785-108</v>
      </c>
      <c r="B132">
        <v>457001894</v>
      </c>
      <c r="C132" s="22" t="str">
        <f t="shared" si="15"/>
        <v>RISM</v>
      </c>
      <c r="D132" s="28" t="str">
        <f t="shared" si="16"/>
        <v>ZI1785</v>
      </c>
      <c r="E132" s="9">
        <v>108</v>
      </c>
      <c r="G132" s="30" t="s">
        <v>245</v>
      </c>
      <c r="H132" t="str">
        <f>_xlfn.IFNA(VLOOKUP(G132,Tabelle10[[SID]:[Zahn]],3,FALSE),"")</f>
        <v>IV, 6274, Dresden 1694</v>
      </c>
      <c r="I132" s="15" t="s">
        <v>2066</v>
      </c>
      <c r="L132" s="9" t="s">
        <v>605</v>
      </c>
      <c r="P132" s="9"/>
      <c r="Q132" s="21" t="str">
        <f t="shared" si="17"/>
        <v>Zinck, Bendix Friedrich</v>
      </c>
      <c r="R132" s="21" t="str">
        <f t="shared" si="18"/>
        <v>Vollständige Sammlung der Melodien zu den Gesängen des neuen allgemeinen Schleswig-Holsteinischen Gesangbuchs</v>
      </c>
      <c r="S132" s="21" t="str">
        <f t="shared" si="19"/>
        <v>Leipzig</v>
      </c>
      <c r="T132" s="21">
        <f t="shared" si="20"/>
        <v>1785</v>
      </c>
      <c r="U132" s="9">
        <v>79</v>
      </c>
      <c r="V132" s="9" t="s">
        <v>475</v>
      </c>
      <c r="Y132" s="9"/>
    </row>
    <row r="133" spans="1:25" x14ac:dyDescent="0.25">
      <c r="A133" s="28" t="str">
        <f t="shared" si="14"/>
        <v>ZI1785-109</v>
      </c>
      <c r="B133">
        <v>457001895</v>
      </c>
      <c r="C133" s="22" t="str">
        <f t="shared" si="15"/>
        <v>RISM</v>
      </c>
      <c r="D133" s="28" t="str">
        <f t="shared" si="16"/>
        <v>ZI1785</v>
      </c>
      <c r="E133" s="9">
        <v>109</v>
      </c>
      <c r="G133" s="30"/>
      <c r="H133" t="str">
        <f>_xlfn.IFNA(VLOOKUP(G133,Tabelle10[[SID]:[Zahn]],3,FALSE),"")</f>
        <v/>
      </c>
      <c r="I133" s="15" t="s">
        <v>2067</v>
      </c>
      <c r="P133" s="9"/>
      <c r="Q133" s="21" t="str">
        <f t="shared" si="17"/>
        <v>Zinck, Bendix Friedrich</v>
      </c>
      <c r="R133" s="21" t="str">
        <f t="shared" si="18"/>
        <v>Vollständige Sammlung der Melodien zu den Gesängen des neuen allgemeinen Schleswig-Holsteinischen Gesangbuchs</v>
      </c>
      <c r="S133" s="21" t="str">
        <f t="shared" si="19"/>
        <v>Leipzig</v>
      </c>
      <c r="T133" s="21">
        <f t="shared" si="20"/>
        <v>1785</v>
      </c>
      <c r="U133" s="9">
        <v>80</v>
      </c>
      <c r="V133" s="9" t="s">
        <v>546</v>
      </c>
      <c r="Y133" s="9"/>
    </row>
    <row r="134" spans="1:25" x14ac:dyDescent="0.25">
      <c r="A134" s="28" t="str">
        <f t="shared" si="14"/>
        <v>ZI1785-110</v>
      </c>
      <c r="B134">
        <v>457001896</v>
      </c>
      <c r="C134" s="22" t="str">
        <f t="shared" si="15"/>
        <v>RISM</v>
      </c>
      <c r="D134" s="28" t="str">
        <f t="shared" si="16"/>
        <v>ZI1785</v>
      </c>
      <c r="E134" s="9">
        <v>110</v>
      </c>
      <c r="G134" s="30" t="s">
        <v>100</v>
      </c>
      <c r="H134" t="str">
        <f>_xlfn.IFNA(VLOOKUP(G134,Tabelle10[[SID]:[Zahn]],3,FALSE),"")</f>
        <v>III, 5851, Walter 1524</v>
      </c>
      <c r="I134" s="15" t="s">
        <v>2068</v>
      </c>
      <c r="L134" s="9" t="s">
        <v>605</v>
      </c>
      <c r="P134" s="9"/>
      <c r="Q134" s="21" t="str">
        <f t="shared" si="17"/>
        <v>Zinck, Bendix Friedrich</v>
      </c>
      <c r="R134" s="21" t="str">
        <f t="shared" si="18"/>
        <v>Vollständige Sammlung der Melodien zu den Gesängen des neuen allgemeinen Schleswig-Holsteinischen Gesangbuchs</v>
      </c>
      <c r="S134" s="21" t="str">
        <f t="shared" si="19"/>
        <v>Leipzig</v>
      </c>
      <c r="T134" s="21">
        <f t="shared" si="20"/>
        <v>1785</v>
      </c>
      <c r="U134" s="9">
        <v>80</v>
      </c>
      <c r="V134" s="9" t="s">
        <v>574</v>
      </c>
      <c r="Y134" s="9"/>
    </row>
    <row r="135" spans="1:25" x14ac:dyDescent="0.25">
      <c r="A135" s="28" t="str">
        <f t="shared" si="14"/>
        <v>ZI1785-111</v>
      </c>
      <c r="B135">
        <v>457001897</v>
      </c>
      <c r="C135" s="22" t="str">
        <f t="shared" si="15"/>
        <v>RISM</v>
      </c>
      <c r="D135" s="28" t="str">
        <f t="shared" si="16"/>
        <v>ZI1785</v>
      </c>
      <c r="E135" s="9">
        <v>111</v>
      </c>
      <c r="G135" s="9" t="s">
        <v>232</v>
      </c>
      <c r="H135" t="str">
        <f>_xlfn.IFNA(VLOOKUP(G135,Tabelle10[[SID]:[Zahn]],3,FALSE),"")</f>
        <v>V, 8187e, Eler 1588</v>
      </c>
      <c r="I135" s="15" t="s">
        <v>2069</v>
      </c>
      <c r="L135" s="9" t="s">
        <v>605</v>
      </c>
      <c r="P135" s="9"/>
      <c r="Q135" s="21" t="str">
        <f t="shared" si="17"/>
        <v>Zinck, Bendix Friedrich</v>
      </c>
      <c r="R135" s="21" t="str">
        <f t="shared" si="18"/>
        <v>Vollständige Sammlung der Melodien zu den Gesängen des neuen allgemeinen Schleswig-Holsteinischen Gesangbuchs</v>
      </c>
      <c r="S135" s="21" t="str">
        <f t="shared" si="19"/>
        <v>Leipzig</v>
      </c>
      <c r="T135" s="21">
        <f t="shared" si="20"/>
        <v>1785</v>
      </c>
      <c r="U135" s="9">
        <v>81</v>
      </c>
      <c r="V135" s="9" t="s">
        <v>233</v>
      </c>
      <c r="Y135" s="9"/>
    </row>
    <row r="136" spans="1:25" x14ac:dyDescent="0.25">
      <c r="A136" s="28" t="str">
        <f t="shared" si="14"/>
        <v>ZI1785-112</v>
      </c>
      <c r="B136">
        <v>457001898</v>
      </c>
      <c r="C136" s="22" t="str">
        <f t="shared" si="15"/>
        <v>RISM</v>
      </c>
      <c r="D136" s="28" t="str">
        <f t="shared" si="16"/>
        <v>ZI1785</v>
      </c>
      <c r="E136" s="9">
        <v>112</v>
      </c>
      <c r="G136" s="30" t="s">
        <v>48</v>
      </c>
      <c r="H136" t="str">
        <f>_xlfn.IFNA(VLOOKUP(G136,Tabelle10[[SID]:[Zahn]],3,FALSE),"")</f>
        <v>IV, 7292b, Babst 1545</v>
      </c>
      <c r="I136" s="15" t="s">
        <v>49</v>
      </c>
      <c r="L136" s="9" t="s">
        <v>605</v>
      </c>
      <c r="P136" s="9"/>
      <c r="Q136" s="21" t="str">
        <f t="shared" si="17"/>
        <v>Zinck, Bendix Friedrich</v>
      </c>
      <c r="R136" s="21" t="str">
        <f t="shared" si="18"/>
        <v>Vollständige Sammlung der Melodien zu den Gesängen des neuen allgemeinen Schleswig-Holsteinischen Gesangbuchs</v>
      </c>
      <c r="S136" s="21" t="str">
        <f t="shared" si="19"/>
        <v>Leipzig</v>
      </c>
      <c r="T136" s="21">
        <f t="shared" si="20"/>
        <v>1785</v>
      </c>
      <c r="U136" s="9">
        <v>82</v>
      </c>
      <c r="Y136" s="9"/>
    </row>
    <row r="137" spans="1:25" x14ac:dyDescent="0.25">
      <c r="A137" s="28" t="str">
        <f t="shared" si="14"/>
        <v>ZI1785-113</v>
      </c>
      <c r="B137">
        <v>457001899</v>
      </c>
      <c r="C137" s="22" t="str">
        <f t="shared" si="15"/>
        <v>RISM</v>
      </c>
      <c r="D137" s="28" t="str">
        <f t="shared" si="16"/>
        <v>ZI1785</v>
      </c>
      <c r="E137" s="9">
        <v>113</v>
      </c>
      <c r="G137" s="30"/>
      <c r="H137" t="str">
        <f>_xlfn.IFNA(VLOOKUP(G137,Tabelle10[[SID]:[Zahn]],3,FALSE),"")</f>
        <v/>
      </c>
      <c r="I137" s="15" t="s">
        <v>2070</v>
      </c>
      <c r="P137" s="9"/>
      <c r="Q137" s="21" t="str">
        <f t="shared" si="17"/>
        <v>Zinck, Bendix Friedrich</v>
      </c>
      <c r="R137" s="21" t="str">
        <f t="shared" si="18"/>
        <v>Vollständige Sammlung der Melodien zu den Gesängen des neuen allgemeinen Schleswig-Holsteinischen Gesangbuchs</v>
      </c>
      <c r="S137" s="21" t="str">
        <f t="shared" si="19"/>
        <v>Leipzig</v>
      </c>
      <c r="T137" s="21">
        <f t="shared" si="20"/>
        <v>1785</v>
      </c>
      <c r="U137" s="9">
        <v>82</v>
      </c>
      <c r="V137" s="9" t="s">
        <v>2071</v>
      </c>
      <c r="Y137" s="9"/>
    </row>
    <row r="138" spans="1:25" x14ac:dyDescent="0.25">
      <c r="A138" s="28" t="str">
        <f t="shared" si="14"/>
        <v>ZI1785-114</v>
      </c>
      <c r="B138">
        <v>457001900</v>
      </c>
      <c r="C138" s="22" t="str">
        <f t="shared" si="15"/>
        <v>RISM</v>
      </c>
      <c r="D138" s="28" t="str">
        <f t="shared" si="16"/>
        <v>ZI1785</v>
      </c>
      <c r="E138" s="9">
        <v>114</v>
      </c>
      <c r="G138" s="30" t="s">
        <v>103</v>
      </c>
      <c r="H138" t="str">
        <f>_xlfn.IFNA(VLOOKUP(G138,Tabelle10[[SID]:[Zahn]],3,FALSE),"")</f>
        <v>I, 350b, Babst 1545</v>
      </c>
      <c r="I138" s="15" t="s">
        <v>411</v>
      </c>
      <c r="L138" s="9" t="s">
        <v>605</v>
      </c>
      <c r="P138" s="9"/>
      <c r="Q138" s="21" t="str">
        <f t="shared" si="17"/>
        <v>Zinck, Bendix Friedrich</v>
      </c>
      <c r="R138" s="21" t="str">
        <f t="shared" si="18"/>
        <v>Vollständige Sammlung der Melodien zu den Gesängen des neuen allgemeinen Schleswig-Holsteinischen Gesangbuchs</v>
      </c>
      <c r="S138" s="21" t="str">
        <f t="shared" si="19"/>
        <v>Leipzig</v>
      </c>
      <c r="T138" s="21">
        <f t="shared" si="20"/>
        <v>1785</v>
      </c>
      <c r="U138" s="9">
        <v>83</v>
      </c>
      <c r="Y138" s="9"/>
    </row>
    <row r="139" spans="1:25" x14ac:dyDescent="0.25">
      <c r="A139" s="28" t="str">
        <f t="shared" si="14"/>
        <v>ZI1785-115</v>
      </c>
      <c r="B139">
        <v>457001901</v>
      </c>
      <c r="C139" s="22" t="str">
        <f t="shared" si="15"/>
        <v>RISM</v>
      </c>
      <c r="D139" s="28" t="str">
        <f t="shared" si="16"/>
        <v>ZI1785</v>
      </c>
      <c r="E139" s="9">
        <v>115</v>
      </c>
      <c r="G139" s="30" t="s">
        <v>118</v>
      </c>
      <c r="H139" t="str">
        <f>_xlfn.IFNA(VLOOKUP(G139,Tabelle10[[SID]:[Zahn]],3,FALSE),"")</f>
        <v>III, 4436, Walter 1524</v>
      </c>
      <c r="I139" s="15" t="s">
        <v>2072</v>
      </c>
      <c r="L139" s="9" t="s">
        <v>605</v>
      </c>
      <c r="P139" s="9"/>
      <c r="Q139" s="21" t="str">
        <f t="shared" si="17"/>
        <v>Zinck, Bendix Friedrich</v>
      </c>
      <c r="R139" s="21" t="str">
        <f t="shared" si="18"/>
        <v>Vollständige Sammlung der Melodien zu den Gesängen des neuen allgemeinen Schleswig-Holsteinischen Gesangbuchs</v>
      </c>
      <c r="S139" s="21" t="str">
        <f t="shared" si="19"/>
        <v>Leipzig</v>
      </c>
      <c r="T139" s="21">
        <f t="shared" si="20"/>
        <v>1785</v>
      </c>
      <c r="U139" s="9">
        <v>83</v>
      </c>
      <c r="V139" s="9" t="s">
        <v>2073</v>
      </c>
      <c r="W139" s="9" t="s">
        <v>2074</v>
      </c>
      <c r="Y139" s="9"/>
    </row>
    <row r="140" spans="1:25" x14ac:dyDescent="0.25">
      <c r="A140" s="28" t="str">
        <f t="shared" si="14"/>
        <v>ZI1785-116</v>
      </c>
      <c r="B140">
        <v>457001902</v>
      </c>
      <c r="C140" s="22" t="str">
        <f t="shared" si="15"/>
        <v>RISM</v>
      </c>
      <c r="D140" s="28" t="str">
        <f t="shared" si="16"/>
        <v>ZI1785</v>
      </c>
      <c r="E140" s="9">
        <v>116</v>
      </c>
      <c r="G140" s="30" t="s">
        <v>185</v>
      </c>
      <c r="H140" t="str">
        <f>_xlfn.IFNA(VLOOKUP(G140,Tabelle10[[SID]:[Zahn]],3,FALSE),"")</f>
        <v>IV, 7774d, Rein 1755 (o.A.1733)</v>
      </c>
      <c r="I140" s="15" t="s">
        <v>186</v>
      </c>
      <c r="L140" s="9" t="s">
        <v>605</v>
      </c>
      <c r="P140" s="9"/>
      <c r="Q140" s="21" t="str">
        <f t="shared" si="17"/>
        <v>Zinck, Bendix Friedrich</v>
      </c>
      <c r="R140" s="21" t="str">
        <f t="shared" si="18"/>
        <v>Vollständige Sammlung der Melodien zu den Gesängen des neuen allgemeinen Schleswig-Holsteinischen Gesangbuchs</v>
      </c>
      <c r="S140" s="21" t="str">
        <f t="shared" si="19"/>
        <v>Leipzig</v>
      </c>
      <c r="T140" s="21">
        <f t="shared" si="20"/>
        <v>1785</v>
      </c>
      <c r="U140" s="9">
        <v>84</v>
      </c>
      <c r="Y140" s="9"/>
    </row>
    <row r="141" spans="1:25" x14ac:dyDescent="0.25">
      <c r="A141" s="28" t="str">
        <f t="shared" si="14"/>
        <v>ZI1785-117</v>
      </c>
      <c r="B141">
        <v>457001903</v>
      </c>
      <c r="C141" s="22" t="str">
        <f t="shared" si="15"/>
        <v>RISM</v>
      </c>
      <c r="D141" s="28" t="str">
        <f t="shared" si="16"/>
        <v>ZI1785</v>
      </c>
      <c r="E141" s="9">
        <v>117</v>
      </c>
      <c r="G141" s="30" t="s">
        <v>229</v>
      </c>
      <c r="H141" t="str">
        <f>_xlfn.IFNA(VLOOKUP(G141,Tabelle10[[SID]:[Zahn]],3,FALSE),"")</f>
        <v>I, 1583, Crüger 1649</v>
      </c>
      <c r="I141" s="15" t="s">
        <v>2075</v>
      </c>
      <c r="L141" s="9" t="s">
        <v>605</v>
      </c>
      <c r="P141" s="9"/>
      <c r="Q141" s="21" t="str">
        <f t="shared" si="17"/>
        <v>Zinck, Bendix Friedrich</v>
      </c>
      <c r="R141" s="21" t="str">
        <f t="shared" si="18"/>
        <v>Vollständige Sammlung der Melodien zu den Gesängen des neuen allgemeinen Schleswig-Holsteinischen Gesangbuchs</v>
      </c>
      <c r="S141" s="21" t="str">
        <f t="shared" si="19"/>
        <v>Leipzig</v>
      </c>
      <c r="T141" s="21">
        <f t="shared" si="20"/>
        <v>1785</v>
      </c>
      <c r="U141" s="9">
        <v>85</v>
      </c>
      <c r="V141" s="9" t="s">
        <v>230</v>
      </c>
      <c r="Y141" s="9"/>
    </row>
    <row r="142" spans="1:25" x14ac:dyDescent="0.25">
      <c r="A142" s="28" t="str">
        <f t="shared" si="14"/>
        <v>ZI1785-118</v>
      </c>
      <c r="B142">
        <v>457001904</v>
      </c>
      <c r="C142" s="22" t="str">
        <f t="shared" si="15"/>
        <v>RISM</v>
      </c>
      <c r="D142" s="28" t="str">
        <f t="shared" si="16"/>
        <v>ZI1785</v>
      </c>
      <c r="E142" s="9">
        <v>118</v>
      </c>
      <c r="G142" s="30"/>
      <c r="H142" t="str">
        <f>_xlfn.IFNA(VLOOKUP(G142,Tabelle10[[SID]:[Zahn]],3,FALSE),"")</f>
        <v/>
      </c>
      <c r="I142" s="15" t="s">
        <v>2076</v>
      </c>
      <c r="P142" s="9"/>
      <c r="Q142" s="21" t="str">
        <f t="shared" si="17"/>
        <v>Zinck, Bendix Friedrich</v>
      </c>
      <c r="R142" s="21" t="str">
        <f t="shared" si="18"/>
        <v>Vollständige Sammlung der Melodien zu den Gesängen des neuen allgemeinen Schleswig-Holsteinischen Gesangbuchs</v>
      </c>
      <c r="S142" s="21" t="str">
        <f t="shared" si="19"/>
        <v>Leipzig</v>
      </c>
      <c r="T142" s="21">
        <f t="shared" si="20"/>
        <v>1785</v>
      </c>
      <c r="U142" s="9">
        <v>85</v>
      </c>
      <c r="Y142" s="9"/>
    </row>
    <row r="143" spans="1:25" x14ac:dyDescent="0.25">
      <c r="A143" s="28" t="str">
        <f t="shared" si="14"/>
        <v>ZI1785-119a</v>
      </c>
      <c r="B143">
        <v>457001905</v>
      </c>
      <c r="C143" s="22" t="str">
        <f t="shared" si="15"/>
        <v>RISM</v>
      </c>
      <c r="D143" s="28" t="str">
        <f t="shared" si="16"/>
        <v>ZI1785</v>
      </c>
      <c r="E143" s="9">
        <v>119</v>
      </c>
      <c r="F143" s="9" t="s">
        <v>3</v>
      </c>
      <c r="G143" s="30" t="s">
        <v>157</v>
      </c>
      <c r="H143" t="str">
        <f>_xlfn.IFNA(VLOOKUP(G143,Tabelle10[[SID]:[Zahn]],3,FALSE),"")</f>
        <v>I, 1678, Rhau 1589</v>
      </c>
      <c r="I143" s="15" t="s">
        <v>2077</v>
      </c>
      <c r="L143" s="9" t="s">
        <v>605</v>
      </c>
      <c r="P143" s="9"/>
      <c r="Q143" s="21" t="str">
        <f t="shared" si="17"/>
        <v>Zinck, Bendix Friedrich</v>
      </c>
      <c r="R143" s="21" t="str">
        <f t="shared" si="18"/>
        <v>Vollständige Sammlung der Melodien zu den Gesängen des neuen allgemeinen Schleswig-Holsteinischen Gesangbuchs</v>
      </c>
      <c r="S143" s="21" t="str">
        <f t="shared" si="19"/>
        <v>Leipzig</v>
      </c>
      <c r="T143" s="21">
        <f t="shared" si="20"/>
        <v>1785</v>
      </c>
      <c r="U143" s="9">
        <v>86</v>
      </c>
      <c r="V143" s="9" t="s">
        <v>429</v>
      </c>
      <c r="W143" s="9" t="s">
        <v>2078</v>
      </c>
      <c r="Y143" s="9"/>
    </row>
    <row r="144" spans="1:25" x14ac:dyDescent="0.25">
      <c r="A144" s="28" t="str">
        <f t="shared" si="14"/>
        <v>ZI1785-119b</v>
      </c>
      <c r="B144">
        <v>457001906</v>
      </c>
      <c r="C144" s="22" t="str">
        <f t="shared" si="15"/>
        <v>RISM</v>
      </c>
      <c r="D144" s="28" t="str">
        <f t="shared" si="16"/>
        <v>ZI1785</v>
      </c>
      <c r="E144" s="9">
        <v>119</v>
      </c>
      <c r="F144" s="9" t="s">
        <v>358</v>
      </c>
      <c r="G144" s="30"/>
      <c r="H144" t="str">
        <f>_xlfn.IFNA(VLOOKUP(G144,Tabelle10[[SID]:[Zahn]],3,FALSE),"")</f>
        <v/>
      </c>
      <c r="I144" s="15" t="s">
        <v>2079</v>
      </c>
      <c r="P144" s="9"/>
      <c r="Q144" s="21" t="str">
        <f t="shared" si="17"/>
        <v>Zinck, Bendix Friedrich</v>
      </c>
      <c r="R144" s="21" t="str">
        <f t="shared" si="18"/>
        <v>Vollständige Sammlung der Melodien zu den Gesängen des neuen allgemeinen Schleswig-Holsteinischen Gesangbuchs</v>
      </c>
      <c r="S144" s="21" t="str">
        <f t="shared" si="19"/>
        <v>Leipzig</v>
      </c>
      <c r="T144" s="21">
        <f t="shared" si="20"/>
        <v>1785</v>
      </c>
      <c r="U144" s="9">
        <v>86</v>
      </c>
      <c r="Y144" s="9"/>
    </row>
    <row r="145" spans="1:25" x14ac:dyDescent="0.25">
      <c r="A145" s="28" t="str">
        <f t="shared" si="14"/>
        <v>ZI1785-120</v>
      </c>
      <c r="B145">
        <v>457001907</v>
      </c>
      <c r="C145" s="22" t="str">
        <f t="shared" si="15"/>
        <v>RISM</v>
      </c>
      <c r="D145" s="28" t="str">
        <f t="shared" si="16"/>
        <v>ZI1785</v>
      </c>
      <c r="E145" s="9">
        <v>120</v>
      </c>
      <c r="G145" s="30" t="s">
        <v>207</v>
      </c>
      <c r="H145" t="str">
        <f>_xlfn.IFNA(VLOOKUP(G145,Tabelle10[[SID]:[Zahn]],3,FALSE),"")</f>
        <v>I, 352, Rhau 1544</v>
      </c>
      <c r="I145" s="15" t="s">
        <v>379</v>
      </c>
      <c r="L145" s="9" t="s">
        <v>605</v>
      </c>
      <c r="P145" s="9"/>
      <c r="Q145" s="21" t="str">
        <f t="shared" si="17"/>
        <v>Zinck, Bendix Friedrich</v>
      </c>
      <c r="R145" s="21" t="str">
        <f t="shared" si="18"/>
        <v>Vollständige Sammlung der Melodien zu den Gesängen des neuen allgemeinen Schleswig-Holsteinischen Gesangbuchs</v>
      </c>
      <c r="S145" s="21" t="str">
        <f t="shared" si="19"/>
        <v>Leipzig</v>
      </c>
      <c r="T145" s="21">
        <f t="shared" si="20"/>
        <v>1785</v>
      </c>
      <c r="U145" s="9">
        <v>87</v>
      </c>
      <c r="V145" s="9" t="s">
        <v>2080</v>
      </c>
      <c r="Y145" s="9"/>
    </row>
    <row r="146" spans="1:25" x14ac:dyDescent="0.25">
      <c r="A146" s="28" t="str">
        <f t="shared" si="14"/>
        <v>ZI1785-121</v>
      </c>
      <c r="B146">
        <v>457001908</v>
      </c>
      <c r="C146" s="22" t="str">
        <f t="shared" si="15"/>
        <v>RISM</v>
      </c>
      <c r="D146" s="28" t="str">
        <f t="shared" si="16"/>
        <v>ZI1785</v>
      </c>
      <c r="E146" s="9">
        <v>121</v>
      </c>
      <c r="G146" s="30"/>
      <c r="H146" t="str">
        <f>_xlfn.IFNA(VLOOKUP(G146,Tabelle10[[SID]:[Zahn]],3,FALSE),"")</f>
        <v/>
      </c>
      <c r="I146" s="15" t="s">
        <v>524</v>
      </c>
      <c r="P146" s="9"/>
      <c r="Q146" s="21" t="str">
        <f t="shared" si="17"/>
        <v>Zinck, Bendix Friedrich</v>
      </c>
      <c r="R146" s="21" t="str">
        <f t="shared" si="18"/>
        <v>Vollständige Sammlung der Melodien zu den Gesängen des neuen allgemeinen Schleswig-Holsteinischen Gesangbuchs</v>
      </c>
      <c r="S146" s="21" t="str">
        <f t="shared" si="19"/>
        <v>Leipzig</v>
      </c>
      <c r="T146" s="21">
        <f t="shared" si="20"/>
        <v>1785</v>
      </c>
      <c r="U146" s="9">
        <v>87</v>
      </c>
      <c r="Y146" s="9"/>
    </row>
    <row r="147" spans="1:25" x14ac:dyDescent="0.25">
      <c r="A147" s="28" t="str">
        <f t="shared" si="14"/>
        <v>ZI1785-122</v>
      </c>
      <c r="B147">
        <v>457001909</v>
      </c>
      <c r="C147" s="22" t="str">
        <f t="shared" si="15"/>
        <v>RISM</v>
      </c>
      <c r="D147" s="28" t="str">
        <f t="shared" si="16"/>
        <v>ZI1785</v>
      </c>
      <c r="E147" s="9">
        <v>122</v>
      </c>
      <c r="G147" s="30"/>
      <c r="H147" t="str">
        <f>_xlfn.IFNA(VLOOKUP(G147,Tabelle10[[SID]:[Zahn]],3,FALSE),"")</f>
        <v/>
      </c>
      <c r="I147" s="15" t="s">
        <v>521</v>
      </c>
      <c r="P147" s="9"/>
      <c r="Q147" s="21" t="str">
        <f t="shared" si="17"/>
        <v>Zinck, Bendix Friedrich</v>
      </c>
      <c r="R147" s="21" t="str">
        <f t="shared" si="18"/>
        <v>Vollständige Sammlung der Melodien zu den Gesängen des neuen allgemeinen Schleswig-Holsteinischen Gesangbuchs</v>
      </c>
      <c r="S147" s="21" t="str">
        <f t="shared" si="19"/>
        <v>Leipzig</v>
      </c>
      <c r="T147" s="21">
        <f t="shared" si="20"/>
        <v>1785</v>
      </c>
      <c r="U147" s="9">
        <v>88</v>
      </c>
      <c r="Y147" s="9"/>
    </row>
    <row r="148" spans="1:25" x14ac:dyDescent="0.25">
      <c r="A148" s="28" t="str">
        <f t="shared" si="14"/>
        <v>ZI1785-123</v>
      </c>
      <c r="B148">
        <v>457001910</v>
      </c>
      <c r="C148" s="22" t="str">
        <f t="shared" si="15"/>
        <v>RISM</v>
      </c>
      <c r="D148" s="28" t="str">
        <f t="shared" si="16"/>
        <v>ZI1785</v>
      </c>
      <c r="E148" s="9">
        <v>123</v>
      </c>
      <c r="G148" s="30"/>
      <c r="H148" t="str">
        <f>_xlfn.IFNA(VLOOKUP(G148,Tabelle10[[SID]:[Zahn]],3,FALSE),"")</f>
        <v/>
      </c>
      <c r="I148" s="15" t="s">
        <v>2081</v>
      </c>
      <c r="P148" s="9"/>
      <c r="Q148" s="21" t="str">
        <f t="shared" si="17"/>
        <v>Zinck, Bendix Friedrich</v>
      </c>
      <c r="R148" s="21" t="str">
        <f t="shared" si="18"/>
        <v>Vollständige Sammlung der Melodien zu den Gesängen des neuen allgemeinen Schleswig-Holsteinischen Gesangbuchs</v>
      </c>
      <c r="S148" s="21" t="str">
        <f t="shared" si="19"/>
        <v>Leipzig</v>
      </c>
      <c r="T148" s="21">
        <f t="shared" si="20"/>
        <v>1785</v>
      </c>
      <c r="U148" s="9" t="s">
        <v>2082</v>
      </c>
      <c r="V148" s="9" t="s">
        <v>617</v>
      </c>
      <c r="W148" s="9" t="s">
        <v>618</v>
      </c>
      <c r="Y148" s="9"/>
    </row>
    <row r="149" spans="1:25" x14ac:dyDescent="0.25">
      <c r="A149" s="28" t="str">
        <f t="shared" si="14"/>
        <v>ZI1785-124</v>
      </c>
      <c r="B149">
        <v>457001911</v>
      </c>
      <c r="C149" s="22" t="str">
        <f t="shared" si="15"/>
        <v>RISM</v>
      </c>
      <c r="D149" s="28" t="str">
        <f t="shared" si="16"/>
        <v>ZI1785</v>
      </c>
      <c r="E149" s="9">
        <v>124</v>
      </c>
      <c r="G149" s="30"/>
      <c r="H149" t="str">
        <f>_xlfn.IFNA(VLOOKUP(G149,Tabelle10[[SID]:[Zahn]],3,FALSE),"")</f>
        <v/>
      </c>
      <c r="I149" s="15" t="s">
        <v>2083</v>
      </c>
      <c r="P149" s="9"/>
      <c r="Q149" s="21" t="str">
        <f t="shared" si="17"/>
        <v>Zinck, Bendix Friedrich</v>
      </c>
      <c r="R149" s="21" t="str">
        <f t="shared" si="18"/>
        <v>Vollständige Sammlung der Melodien zu den Gesängen des neuen allgemeinen Schleswig-Holsteinischen Gesangbuchs</v>
      </c>
      <c r="S149" s="21" t="str">
        <f t="shared" si="19"/>
        <v>Leipzig</v>
      </c>
      <c r="T149" s="21">
        <f t="shared" si="20"/>
        <v>1785</v>
      </c>
      <c r="U149" s="9">
        <v>90</v>
      </c>
      <c r="V149" s="9" t="s">
        <v>452</v>
      </c>
      <c r="Y149" s="9"/>
    </row>
    <row r="150" spans="1:25" x14ac:dyDescent="0.25">
      <c r="A150" s="28" t="str">
        <f t="shared" si="14"/>
        <v>ZI1785-125</v>
      </c>
      <c r="B150">
        <v>457001912</v>
      </c>
      <c r="C150" s="22" t="str">
        <f t="shared" si="15"/>
        <v>RISM</v>
      </c>
      <c r="D150" s="28" t="str">
        <f t="shared" si="16"/>
        <v>ZI1785</v>
      </c>
      <c r="E150" s="9">
        <v>125</v>
      </c>
      <c r="G150" s="30"/>
      <c r="H150" t="str">
        <f>_xlfn.IFNA(VLOOKUP(G150,Tabelle10[[SID]:[Zahn]],3,FALSE),"")</f>
        <v/>
      </c>
      <c r="I150" s="15" t="s">
        <v>2084</v>
      </c>
      <c r="P150" s="9"/>
      <c r="Q150" s="21" t="str">
        <f t="shared" si="17"/>
        <v>Zinck, Bendix Friedrich</v>
      </c>
      <c r="R150" s="21" t="str">
        <f t="shared" si="18"/>
        <v>Vollständige Sammlung der Melodien zu den Gesängen des neuen allgemeinen Schleswig-Holsteinischen Gesangbuchs</v>
      </c>
      <c r="S150" s="21" t="str">
        <f t="shared" si="19"/>
        <v>Leipzig</v>
      </c>
      <c r="T150" s="21">
        <f t="shared" si="20"/>
        <v>1785</v>
      </c>
      <c r="U150" s="9">
        <v>90</v>
      </c>
      <c r="Y150" s="9"/>
    </row>
    <row r="151" spans="1:25" x14ac:dyDescent="0.25">
      <c r="A151" s="28" t="str">
        <f t="shared" si="14"/>
        <v>ZI1785-126</v>
      </c>
      <c r="B151">
        <v>457001913</v>
      </c>
      <c r="C151" s="22" t="str">
        <f t="shared" si="15"/>
        <v>RISM</v>
      </c>
      <c r="D151" s="28" t="str">
        <f t="shared" si="16"/>
        <v>ZI1785</v>
      </c>
      <c r="E151" s="9">
        <v>126</v>
      </c>
      <c r="G151" s="30"/>
      <c r="H151" t="str">
        <f>_xlfn.IFNA(VLOOKUP(G151,Tabelle10[[SID]:[Zahn]],3,FALSE),"")</f>
        <v/>
      </c>
      <c r="I151" s="15" t="s">
        <v>2085</v>
      </c>
      <c r="P151" s="9"/>
      <c r="Q151" s="21" t="str">
        <f t="shared" si="17"/>
        <v>Zinck, Bendix Friedrich</v>
      </c>
      <c r="R151" s="21" t="str">
        <f t="shared" si="18"/>
        <v>Vollständige Sammlung der Melodien zu den Gesängen des neuen allgemeinen Schleswig-Holsteinischen Gesangbuchs</v>
      </c>
      <c r="S151" s="21" t="str">
        <f t="shared" si="19"/>
        <v>Leipzig</v>
      </c>
      <c r="T151" s="21">
        <f t="shared" si="20"/>
        <v>1785</v>
      </c>
      <c r="U151" s="9">
        <v>91</v>
      </c>
      <c r="V151" s="9" t="s">
        <v>2086</v>
      </c>
      <c r="Y151" s="9"/>
    </row>
    <row r="152" spans="1:25" x14ac:dyDescent="0.25">
      <c r="A152" s="28" t="str">
        <f t="shared" si="14"/>
        <v>ZI1785-127</v>
      </c>
      <c r="B152">
        <v>457001914</v>
      </c>
      <c r="C152" s="22" t="str">
        <f t="shared" si="15"/>
        <v>RISM</v>
      </c>
      <c r="D152" s="28" t="str">
        <f t="shared" si="16"/>
        <v>ZI1785</v>
      </c>
      <c r="E152" s="9">
        <v>127</v>
      </c>
      <c r="G152" s="30" t="s">
        <v>42</v>
      </c>
      <c r="H152" t="str">
        <f>_xlfn.IFNA(VLOOKUP(G152,Tabelle10[[SID]:[Zahn]],3,FALSE),"")</f>
        <v>II, 3573b, 1661, Stralsund 1665</v>
      </c>
      <c r="I152" s="15" t="s">
        <v>362</v>
      </c>
      <c r="L152" s="9" t="s">
        <v>605</v>
      </c>
      <c r="P152" s="9"/>
      <c r="Q152" s="21" t="str">
        <f t="shared" si="17"/>
        <v>Zinck, Bendix Friedrich</v>
      </c>
      <c r="R152" s="21" t="str">
        <f t="shared" si="18"/>
        <v>Vollständige Sammlung der Melodien zu den Gesängen des neuen allgemeinen Schleswig-Holsteinischen Gesangbuchs</v>
      </c>
      <c r="S152" s="21" t="str">
        <f t="shared" si="19"/>
        <v>Leipzig</v>
      </c>
      <c r="T152" s="21">
        <f t="shared" si="20"/>
        <v>1785</v>
      </c>
      <c r="U152" s="9">
        <v>91</v>
      </c>
      <c r="V152" s="9" t="s">
        <v>1347</v>
      </c>
      <c r="Y152" s="9"/>
    </row>
    <row r="153" spans="1:25" x14ac:dyDescent="0.25">
      <c r="A153" s="28" t="str">
        <f t="shared" si="14"/>
        <v>ZI1785-128</v>
      </c>
      <c r="B153">
        <v>457001915</v>
      </c>
      <c r="C153" s="22" t="str">
        <f t="shared" si="15"/>
        <v>RISM</v>
      </c>
      <c r="D153" s="28" t="str">
        <f t="shared" si="16"/>
        <v>ZI1785</v>
      </c>
      <c r="E153" s="9">
        <v>128</v>
      </c>
      <c r="G153" s="30" t="s">
        <v>278</v>
      </c>
      <c r="H153" t="str">
        <f>_xlfn.IFNA(VLOOKUP(G153,Tabelle10[[SID]:[Zahn]],3,FALSE),"")</f>
        <v>I, 750, Lyon 1547</v>
      </c>
      <c r="I153" s="15" t="s">
        <v>519</v>
      </c>
      <c r="L153" s="9" t="s">
        <v>605</v>
      </c>
      <c r="P153" s="9"/>
      <c r="Q153" s="21" t="str">
        <f t="shared" si="17"/>
        <v>Zinck, Bendix Friedrich</v>
      </c>
      <c r="R153" s="21" t="str">
        <f t="shared" si="18"/>
        <v>Vollständige Sammlung der Melodien zu den Gesängen des neuen allgemeinen Schleswig-Holsteinischen Gesangbuchs</v>
      </c>
      <c r="S153" s="21" t="str">
        <f t="shared" si="19"/>
        <v>Leipzig</v>
      </c>
      <c r="T153" s="21">
        <f t="shared" si="20"/>
        <v>1785</v>
      </c>
      <c r="U153" s="9">
        <v>92</v>
      </c>
      <c r="V153" s="9" t="s">
        <v>2087</v>
      </c>
      <c r="Y153" s="9"/>
    </row>
    <row r="154" spans="1:25" x14ac:dyDescent="0.25">
      <c r="A154" s="28" t="str">
        <f t="shared" si="14"/>
        <v>ZI1785-129</v>
      </c>
      <c r="B154">
        <v>457001916</v>
      </c>
      <c r="C154" s="22" t="str">
        <f t="shared" si="15"/>
        <v>RISM</v>
      </c>
      <c r="D154" s="28" t="str">
        <f t="shared" si="16"/>
        <v>ZI1785</v>
      </c>
      <c r="E154" s="9">
        <v>129</v>
      </c>
      <c r="G154" s="30"/>
      <c r="H154" t="str">
        <f>_xlfn.IFNA(VLOOKUP(G154,Tabelle10[[SID]:[Zahn]],3,FALSE),"")</f>
        <v/>
      </c>
      <c r="I154" s="15" t="s">
        <v>522</v>
      </c>
      <c r="P154" s="9"/>
      <c r="Q154" s="21" t="str">
        <f t="shared" si="17"/>
        <v>Zinck, Bendix Friedrich</v>
      </c>
      <c r="R154" s="21" t="str">
        <f t="shared" si="18"/>
        <v>Vollständige Sammlung der Melodien zu den Gesängen des neuen allgemeinen Schleswig-Holsteinischen Gesangbuchs</v>
      </c>
      <c r="S154" s="21" t="str">
        <f t="shared" si="19"/>
        <v>Leipzig</v>
      </c>
      <c r="T154" s="21">
        <f t="shared" si="20"/>
        <v>1785</v>
      </c>
      <c r="U154" s="9">
        <v>92</v>
      </c>
      <c r="Y154" s="9"/>
    </row>
    <row r="155" spans="1:25" x14ac:dyDescent="0.25">
      <c r="A155" s="28" t="str">
        <f t="shared" si="14"/>
        <v>ZI1785-130</v>
      </c>
      <c r="B155">
        <v>457001917</v>
      </c>
      <c r="C155" s="22" t="str">
        <f t="shared" si="15"/>
        <v>RISM</v>
      </c>
      <c r="D155" s="28" t="str">
        <f t="shared" si="16"/>
        <v>ZI1785</v>
      </c>
      <c r="E155" s="9">
        <v>130</v>
      </c>
      <c r="G155" s="30"/>
      <c r="H155" t="str">
        <f>_xlfn.IFNA(VLOOKUP(G155,Tabelle10[[SID]:[Zahn]],3,FALSE),"")</f>
        <v/>
      </c>
      <c r="I155" s="15" t="s">
        <v>2088</v>
      </c>
      <c r="P155" s="9"/>
      <c r="Q155" s="21" t="str">
        <f t="shared" si="17"/>
        <v>Zinck, Bendix Friedrich</v>
      </c>
      <c r="R155" s="21" t="str">
        <f t="shared" si="18"/>
        <v>Vollständige Sammlung der Melodien zu den Gesängen des neuen allgemeinen Schleswig-Holsteinischen Gesangbuchs</v>
      </c>
      <c r="S155" s="21" t="str">
        <f t="shared" si="19"/>
        <v>Leipzig</v>
      </c>
      <c r="T155" s="21">
        <f t="shared" si="20"/>
        <v>1785</v>
      </c>
      <c r="U155" s="9">
        <v>93</v>
      </c>
      <c r="Y155" s="9"/>
    </row>
    <row r="156" spans="1:25" x14ac:dyDescent="0.25">
      <c r="A156" s="28" t="str">
        <f t="shared" si="14"/>
        <v>ZI1785-131</v>
      </c>
      <c r="B156">
        <v>457001918</v>
      </c>
      <c r="C156" s="22" t="str">
        <f t="shared" si="15"/>
        <v>RISM</v>
      </c>
      <c r="D156" s="28" t="str">
        <f t="shared" si="16"/>
        <v>ZI1785</v>
      </c>
      <c r="E156" s="9">
        <v>131</v>
      </c>
      <c r="G156" s="30"/>
      <c r="H156" t="str">
        <f>_xlfn.IFNA(VLOOKUP(G156,Tabelle10[[SID]:[Zahn]],3,FALSE),"")</f>
        <v/>
      </c>
      <c r="I156" s="15" t="s">
        <v>380</v>
      </c>
      <c r="P156" s="9"/>
      <c r="Q156" s="21" t="str">
        <f t="shared" si="17"/>
        <v>Zinck, Bendix Friedrich</v>
      </c>
      <c r="R156" s="21" t="str">
        <f t="shared" si="18"/>
        <v>Vollständige Sammlung der Melodien zu den Gesängen des neuen allgemeinen Schleswig-Holsteinischen Gesangbuchs</v>
      </c>
      <c r="S156" s="21" t="str">
        <f t="shared" si="19"/>
        <v>Leipzig</v>
      </c>
      <c r="T156" s="21">
        <f t="shared" si="20"/>
        <v>1785</v>
      </c>
      <c r="U156" s="9">
        <v>93</v>
      </c>
      <c r="Y156" s="9"/>
    </row>
    <row r="157" spans="1:25" x14ac:dyDescent="0.25">
      <c r="A157" s="28" t="str">
        <f t="shared" si="14"/>
        <v>ZI1785-132</v>
      </c>
      <c r="B157">
        <v>457001919</v>
      </c>
      <c r="C157" s="22" t="str">
        <f t="shared" si="15"/>
        <v>RISM</v>
      </c>
      <c r="D157" s="28" t="str">
        <f t="shared" si="16"/>
        <v>ZI1785</v>
      </c>
      <c r="E157" s="9">
        <v>132</v>
      </c>
      <c r="G157" s="30"/>
      <c r="H157" t="str">
        <f>_xlfn.IFNA(VLOOKUP(G157,Tabelle10[[SID]:[Zahn]],3,FALSE),"")</f>
        <v/>
      </c>
      <c r="I157" s="15" t="s">
        <v>484</v>
      </c>
      <c r="P157" s="9"/>
      <c r="Q157" s="21" t="str">
        <f t="shared" si="17"/>
        <v>Zinck, Bendix Friedrich</v>
      </c>
      <c r="R157" s="21" t="str">
        <f t="shared" si="18"/>
        <v>Vollständige Sammlung der Melodien zu den Gesängen des neuen allgemeinen Schleswig-Holsteinischen Gesangbuchs</v>
      </c>
      <c r="S157" s="21" t="str">
        <f t="shared" si="19"/>
        <v>Leipzig</v>
      </c>
      <c r="T157" s="21">
        <f t="shared" si="20"/>
        <v>1785</v>
      </c>
      <c r="U157" s="9">
        <v>94</v>
      </c>
      <c r="Y157" s="9"/>
    </row>
    <row r="158" spans="1:25" x14ac:dyDescent="0.25">
      <c r="A158" s="28" t="str">
        <f t="shared" si="14"/>
        <v>ZI1785-133</v>
      </c>
      <c r="B158">
        <v>457001920</v>
      </c>
      <c r="C158" s="22" t="str">
        <f t="shared" si="15"/>
        <v>RISM</v>
      </c>
      <c r="D158" s="28" t="str">
        <f t="shared" si="16"/>
        <v>ZI1785</v>
      </c>
      <c r="E158" s="9">
        <v>133</v>
      </c>
      <c r="G158" s="30"/>
      <c r="H158" t="str">
        <f>_xlfn.IFNA(VLOOKUP(G158,Tabelle10[[SID]:[Zahn]],3,FALSE),"")</f>
        <v/>
      </c>
      <c r="I158" s="15" t="s">
        <v>2089</v>
      </c>
      <c r="P158" s="9"/>
      <c r="Q158" s="21" t="str">
        <f t="shared" si="17"/>
        <v>Zinck, Bendix Friedrich</v>
      </c>
      <c r="R158" s="21" t="str">
        <f t="shared" si="18"/>
        <v>Vollständige Sammlung der Melodien zu den Gesängen des neuen allgemeinen Schleswig-Holsteinischen Gesangbuchs</v>
      </c>
      <c r="S158" s="21" t="str">
        <f t="shared" si="19"/>
        <v>Leipzig</v>
      </c>
      <c r="T158" s="21">
        <f t="shared" si="20"/>
        <v>1785</v>
      </c>
      <c r="U158" s="9">
        <v>94</v>
      </c>
      <c r="V158" s="9" t="s">
        <v>639</v>
      </c>
      <c r="Y158" s="9"/>
    </row>
    <row r="159" spans="1:25" x14ac:dyDescent="0.25">
      <c r="A159" s="28" t="str">
        <f t="shared" si="14"/>
        <v>ZI1785-134</v>
      </c>
      <c r="B159">
        <v>457001921</v>
      </c>
      <c r="C159" s="22" t="str">
        <f t="shared" si="15"/>
        <v>RISM</v>
      </c>
      <c r="D159" s="28" t="str">
        <f t="shared" si="16"/>
        <v>ZI1785</v>
      </c>
      <c r="E159" s="9">
        <v>134</v>
      </c>
      <c r="G159" s="30" t="s">
        <v>251</v>
      </c>
      <c r="H159" t="str">
        <f>_xlfn.IFNA(VLOOKUP(G159,Tabelle10[[SID]:[Zahn]],3,FALSE),"")</f>
        <v>I, 1945a, Nürnberg 1531</v>
      </c>
      <c r="I159" s="15" t="s">
        <v>252</v>
      </c>
      <c r="L159" s="9" t="s">
        <v>605</v>
      </c>
      <c r="P159" s="9"/>
      <c r="Q159" s="21" t="str">
        <f t="shared" si="17"/>
        <v>Zinck, Bendix Friedrich</v>
      </c>
      <c r="R159" s="21" t="str">
        <f t="shared" si="18"/>
        <v>Vollständige Sammlung der Melodien zu den Gesängen des neuen allgemeinen Schleswig-Holsteinischen Gesangbuchs</v>
      </c>
      <c r="S159" s="21" t="str">
        <f t="shared" si="19"/>
        <v>Leipzig</v>
      </c>
      <c r="T159" s="21">
        <f t="shared" si="20"/>
        <v>1785</v>
      </c>
      <c r="U159" s="9">
        <v>95</v>
      </c>
      <c r="Y159" s="9"/>
    </row>
    <row r="160" spans="1:25" x14ac:dyDescent="0.25">
      <c r="A160" s="28" t="str">
        <f t="shared" si="14"/>
        <v>ZI1785-135</v>
      </c>
      <c r="B160">
        <v>457001922</v>
      </c>
      <c r="C160" s="22" t="str">
        <f t="shared" si="15"/>
        <v>RISM</v>
      </c>
      <c r="D160" s="28" t="str">
        <f t="shared" si="16"/>
        <v>ZI1785</v>
      </c>
      <c r="E160" s="9">
        <v>135</v>
      </c>
      <c r="G160" s="30"/>
      <c r="H160" t="str">
        <f>_xlfn.IFNA(VLOOKUP(G160,Tabelle10[[SID]:[Zahn]],3,FALSE),"")</f>
        <v/>
      </c>
      <c r="I160" s="15" t="s">
        <v>481</v>
      </c>
      <c r="P160" s="9"/>
      <c r="Q160" s="21" t="str">
        <f t="shared" si="17"/>
        <v>Zinck, Bendix Friedrich</v>
      </c>
      <c r="R160" s="21" t="str">
        <f t="shared" si="18"/>
        <v>Vollständige Sammlung der Melodien zu den Gesängen des neuen allgemeinen Schleswig-Holsteinischen Gesangbuchs</v>
      </c>
      <c r="S160" s="21" t="str">
        <f t="shared" si="19"/>
        <v>Leipzig</v>
      </c>
      <c r="T160" s="21">
        <f t="shared" si="20"/>
        <v>1785</v>
      </c>
      <c r="U160" s="9">
        <v>96</v>
      </c>
      <c r="Y160" s="9"/>
    </row>
    <row r="161" spans="1:25" x14ac:dyDescent="0.25">
      <c r="A161" s="28" t="str">
        <f t="shared" si="14"/>
        <v>ZI1785-136</v>
      </c>
      <c r="B161">
        <v>457001923</v>
      </c>
      <c r="C161" s="22" t="str">
        <f t="shared" si="15"/>
        <v>RISM</v>
      </c>
      <c r="D161" s="28" t="str">
        <f t="shared" si="16"/>
        <v>ZI1785</v>
      </c>
      <c r="E161" s="9">
        <v>136</v>
      </c>
      <c r="G161" s="30" t="s">
        <v>303</v>
      </c>
      <c r="H161" t="str">
        <f>_xlfn.IFNA(VLOOKUP(G161,Tabelle10[[SID]:[Zahn]],3,FALSE),"")</f>
        <v>?</v>
      </c>
      <c r="I161" s="15" t="s">
        <v>304</v>
      </c>
      <c r="L161" s="9" t="s">
        <v>605</v>
      </c>
      <c r="P161" s="9"/>
      <c r="Q161" s="21" t="str">
        <f t="shared" si="17"/>
        <v>Zinck, Bendix Friedrich</v>
      </c>
      <c r="R161" s="21" t="str">
        <f t="shared" si="18"/>
        <v>Vollständige Sammlung der Melodien zu den Gesängen des neuen allgemeinen Schleswig-Holsteinischen Gesangbuchs</v>
      </c>
      <c r="S161" s="21" t="str">
        <f t="shared" si="19"/>
        <v>Leipzig</v>
      </c>
      <c r="T161" s="21">
        <f t="shared" si="20"/>
        <v>1785</v>
      </c>
      <c r="U161" s="9">
        <v>97</v>
      </c>
      <c r="Y161" s="9"/>
    </row>
    <row r="162" spans="1:25" x14ac:dyDescent="0.25">
      <c r="A162" s="28" t="str">
        <f t="shared" si="14"/>
        <v>ZI1785-137</v>
      </c>
      <c r="B162">
        <v>457001924</v>
      </c>
      <c r="C162" s="22" t="str">
        <f t="shared" si="15"/>
        <v>RISM</v>
      </c>
      <c r="D162" s="28" t="str">
        <f t="shared" si="16"/>
        <v>ZI1785</v>
      </c>
      <c r="E162" s="9">
        <v>137</v>
      </c>
      <c r="H162" t="str">
        <f>_xlfn.IFNA(VLOOKUP(G162,Tabelle10[[SID]:[Zahn]],3,FALSE),"")</f>
        <v/>
      </c>
      <c r="I162" s="15" t="s">
        <v>2090</v>
      </c>
      <c r="P162" s="9"/>
      <c r="Q162" s="21" t="str">
        <f t="shared" si="17"/>
        <v>Zinck, Bendix Friedrich</v>
      </c>
      <c r="R162" s="21" t="str">
        <f t="shared" si="18"/>
        <v>Vollständige Sammlung der Melodien zu den Gesängen des neuen allgemeinen Schleswig-Holsteinischen Gesangbuchs</v>
      </c>
      <c r="S162" s="21" t="str">
        <f t="shared" si="19"/>
        <v>Leipzig</v>
      </c>
      <c r="T162" s="21">
        <f t="shared" si="20"/>
        <v>1785</v>
      </c>
      <c r="U162" s="9" t="s">
        <v>2091</v>
      </c>
      <c r="Y162" s="9"/>
    </row>
    <row r="163" spans="1:25" x14ac:dyDescent="0.25">
      <c r="A163" s="28" t="str">
        <f t="shared" si="14"/>
        <v>ZI1785-138</v>
      </c>
      <c r="B163">
        <v>457001925</v>
      </c>
      <c r="C163" s="22" t="str">
        <f t="shared" si="15"/>
        <v>RISM</v>
      </c>
      <c r="D163" s="28" t="str">
        <f t="shared" si="16"/>
        <v>ZI1785</v>
      </c>
      <c r="E163" s="9">
        <v>138</v>
      </c>
      <c r="H163" t="str">
        <f>_xlfn.IFNA(VLOOKUP(G163,Tabelle10[[SID]:[Zahn]],3,FALSE),"")</f>
        <v/>
      </c>
      <c r="I163" s="15" t="s">
        <v>2092</v>
      </c>
      <c r="P163" s="9"/>
      <c r="Q163" s="21" t="str">
        <f t="shared" si="17"/>
        <v>Zinck, Bendix Friedrich</v>
      </c>
      <c r="R163" s="21" t="str">
        <f t="shared" si="18"/>
        <v>Vollständige Sammlung der Melodien zu den Gesängen des neuen allgemeinen Schleswig-Holsteinischen Gesangbuchs</v>
      </c>
      <c r="S163" s="21" t="str">
        <f t="shared" si="19"/>
        <v>Leipzig</v>
      </c>
      <c r="T163" s="21">
        <f t="shared" si="20"/>
        <v>1785</v>
      </c>
      <c r="U163" s="9" t="s">
        <v>2093</v>
      </c>
      <c r="Y163" s="9"/>
    </row>
  </sheetData>
  <sheetProtection sheet="1" objects="1" scenarios="1" autoFilter="0"/>
  <conditionalFormatting sqref="G1:G1048576">
    <cfRule type="duplicateValues" dxfId="8" priority="1"/>
  </conditionalFormatting>
  <dataValidations count="17">
    <dataValidation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3:D1048576" xr:uid="{00000000-0002-0000-0900-000000000000}"/>
    <dataValidation allowBlank="1" showInputMessage="1" showErrorMessage="1" promptTitle="Title of the choral" prompt="Enter the title of the choral in its original writing" sqref="H164:H1048576 I2:I163" xr:uid="{00000000-0002-0000-0900-000001000000}"/>
    <dataValidation allowBlank="1" showInputMessage="1" showErrorMessage="1" promptTitle="Additional information" prompt="If the source offers additional information within the choral, enter here" sqref="I164:I1048576 J2:J163" xr:uid="{00000000-0002-0000-0900-000002000000}"/>
    <dataValidation allowBlank="1" showInputMessage="1" showErrorMessage="1" promptTitle="Notes" prompt="If necessery, enter informations about the transcription process" sqref="J164:J1048576 K2:K163" xr:uid="{00000000-0002-0000-0900-000003000000}"/>
    <dataValidation allowBlank="1" showInputMessage="1" showErrorMessage="1" promptTitle="Figured bass editor" prompt="Enter the name(s) of figured bass editor(s) for each choral" sqref="K164:K1048576 L2:L163" xr:uid="{00000000-0002-0000-0900-000004000000}"/>
    <dataValidation allowBlank="1" showInputMessage="1" showErrorMessage="1" errorTitle="Possible key" error="Please enter only the key. The mode can be added in the following column" promptTitle="Possible key" prompt="Enter possible key for each individual choral. The mode can be added in the following column" sqref="L164:L1048576 O2:O163 N164:N1048576 M2:M163" xr:uid="{00000000-0002-0000-0900-000005000000}"/>
    <dataValidation allowBlank="1" showInputMessage="1" showErrorMessage="1" promptTitle="Choral book" prompt="Enter full name of the choral book._x000a__x000a_Following cells will be filled automatically" sqref="Q164:Q1048576 R2:R163" xr:uid="{00000000-0002-0000-0900-000006000000}"/>
    <dataValidation allowBlank="1" showInputMessage="1" showErrorMessage="1" promptTitle="Place" prompt="Enter place of publication for each choral book. If not retraceable enter N.N._x000a__x000a_Following cells will be filled automatically" sqref="R164:R1048576 S2:S163" xr:uid="{00000000-0002-0000-0900-000007000000}"/>
    <dataValidation allowBlank="1" showInputMessage="1" showErrorMessage="1" promptTitle="Year" prompt="Enter year of publication for each choral book. If not retraceable enter N.N._x000a__x000a_Following cells will be filled automatically._x000a_" sqref="S164:S1048576 T2:T163" xr:uid="{00000000-0002-0000-0900-000008000000}"/>
    <dataValidation allowBlank="1" showInputMessage="1" showErrorMessage="1" promptTitle="Pages" prompt="Enter pages for each choral. " sqref="T164:T1048576 U2:U163" xr:uid="{00000000-0002-0000-0900-000009000000}"/>
    <dataValidation allowBlank="1" showInputMessage="1" showErrorMessage="1" promptTitle="Alternative Title" prompt="If there are alternative titles for a choral, enter one in each column" sqref="U164:X1048576 V2:Y163" xr:uid="{00000000-0002-0000-0900-00000A000000}"/>
    <dataValidation type="custom" allowBlank="1" showInputMessage="1" showErrorMessage="1" promptTitle="SID" prompt="If identified, enter SID following the schema: &quot;SID&quot; + number in three digits" sqref="G5:G1048576 G2:G3" xr:uid="{00DD0070-005D-4827-A9D4-001D00D700CB}">
      <formula1>EXACT(LEFT(G2,3),"SID")</formula1>
    </dataValidation>
    <dataValidation type="whole" allowBlank="1" showInputMessage="1" showErrorMessage="1" errorTitle="Please enter only numbers" error="If one number lists more than one melody, add a new line for each version and sort them with letters entered in the following column" promptTitle="Choral Number" prompt="Enter number of each individual choral. If one number lists more than one melody, add a new line for each version and sort them with letters entered in the following column" sqref="E2:E1048576" xr:uid="{00520095-00B0-4526-80AA-00BF00CC0026}">
      <formula1>0</formula1>
      <formula2>9999</formula2>
    </dataValidation>
    <dataValidation type="custom" allowBlank="1" showInputMessage="1" showErrorMessage="1" errorTitle="Please only enter letters" error="This column only needs to be filled, in case there is more than one melody in a number. The versions should be sorted by small letters" promptTitle="Addition to Choral-Nr" prompt="If one number lists more than one melody, add a new line for each version and sort them with small letters entered in this column" sqref="F2:F1048576" xr:uid="{002B0052-0006-433E-8310-00C20014008A}">
      <formula1>AND(EXACT(F2,LOWER(F2)),LEN(F2)=1)</formula1>
    </dataValidation>
    <dataValidation type="custom" allowBlank="1" showInputMessage="1" showErrorMessage="1" errorTitle="Please follow schema for SID" error="Schema: &quot;SID&quot; + number in three digits" promptTitle="SID" prompt="If identified, enter SID following the schema: &quot;SID&quot; + number in three digits" sqref="G4" xr:uid="{006E008F-009F-45A3-96FA-00FA008B0070}">
      <formula1>EXACT(LEFT(G4,3),"SID")</formula1>
    </dataValidation>
    <dataValidation type="custom" allowBlank="1" showInputMessage="1" showErrorMessage="1" errorTitle="Please check schema for Book-ID" error="Schema Book-ID: First two letters of last name + publication year" promptTitle="Choral ID" prompt="Enter ID for choral book, following the schema:_x000a_First two letters of last name + publication year_x000a__x000a_More than one publication in one year: add letter starting with &quot;A&quot; for second publication_x000a__x000a_Following cells will fill automatically." sqref="D2" xr:uid="{002F007B-0074-4809-B020-000300AC0077}">
      <formula1>AND(LEN(D2)&lt;8,LEN(D2)&gt;5,SUM(--ISNUMBER(FIND(MID(D2,ROW(INDIRECT("1:"&amp;"2")),1),"ABCDEFGHIJKLMNOPQRSTUVWXYZÄÖÜ")))=2,SUM(--ISNUMBER(FIND(MID(D2,ROW(INDIRECT("3:"&amp;"6")),1),"0123456789")))=4,--ISNUMBER(--MID(D2,7,1))=0)</formula1>
    </dataValidation>
    <dataValidation type="list" allowBlank="1" showInputMessage="1" showErrorMessage="1" errorTitle="Possible Mode" error="Please select mode from dropdown list" promptTitle="Possible Mode" prompt="Enter mode of the key identified in the previous column" sqref="M164:M1048576 P2:P163 O164:O1048576 N2:N163" xr:uid="{007500B9-00FE-44EB-BE2C-0069003B0040}">
      <formula1>"Major,Minor,Dorian,Phrygian,Lydian,Mixolydian,Aeolian,Locrian"</formula1>
    </dataValidation>
  </dataValidations>
  <pageMargins left="0.7" right="0.7" top="0.78740157500000008" bottom="0.78740157500000008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Search</vt:lpstr>
      <vt:lpstr>SID</vt:lpstr>
      <vt:lpstr>Alternative Titles</vt:lpstr>
      <vt:lpstr>Apel</vt:lpstr>
      <vt:lpstr>Hassler</vt:lpstr>
      <vt:lpstr>Kittel</vt:lpstr>
      <vt:lpstr>Rein</vt:lpstr>
      <vt:lpstr>Speer</vt:lpstr>
      <vt:lpstr>Weimar</vt:lpstr>
      <vt:lpstr>Zinck</vt:lpstr>
    </vt:vector>
  </TitlesOfParts>
  <Company>CAU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Gerhardt, Kirsten Juliane</dc:creator>
  <cp:lastModifiedBy>NiKi S</cp:lastModifiedBy>
  <cp:revision>3</cp:revision>
  <dcterms:created xsi:type="dcterms:W3CDTF">2023-10-30T10:14:24Z</dcterms:created>
  <dcterms:modified xsi:type="dcterms:W3CDTF">2024-03-14T14:59:23Z</dcterms:modified>
</cp:coreProperties>
</file>