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15.xml"/>
  <Override ContentType="application/vnd.openxmlformats-officedocument.spreadsheetml.worksheet+xml" PartName="/xl/worksheets/sheet83.xml"/>
  <Override ContentType="application/vnd.openxmlformats-officedocument.spreadsheetml.worksheet+xml" PartName="/xl/worksheets/sheet91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75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59.xml"/>
  <Override ContentType="application/vnd.openxmlformats-officedocument.spreadsheetml.worksheet+xml" PartName="/xl/worksheets/sheet67.xml"/>
  <Override ContentType="application/vnd.openxmlformats-officedocument.spreadsheetml.worksheet+xml" PartName="/xl/worksheets/sheet81.xml"/>
  <Override ContentType="application/vnd.openxmlformats-officedocument.spreadsheetml.worksheet+xml" PartName="/xl/worksheets/sheet93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85.xml"/>
  <Override ContentType="application/vnd.openxmlformats-officedocument.spreadsheetml.worksheet+xml" PartName="/xl/worksheets/sheet105.xml"/>
  <Override ContentType="application/vnd.openxmlformats-officedocument.spreadsheetml.worksheet+xml" PartName="/xl/worksheets/sheet39.xml"/>
  <Override ContentType="application/vnd.openxmlformats-officedocument.spreadsheetml.worksheet+xml" PartName="/xl/worksheets/sheet10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69.xml"/>
  <Override ContentType="application/vnd.openxmlformats-officedocument.spreadsheetml.worksheet+xml" PartName="/xl/worksheets/sheet113.xml"/>
  <Override ContentType="application/vnd.openxmlformats-officedocument.spreadsheetml.worksheet+xml" PartName="/xl/worksheets/sheet100.xml"/>
  <Override ContentType="application/vnd.openxmlformats-officedocument.spreadsheetml.worksheet+xml" PartName="/xl/worksheets/sheet73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30.xml"/>
  <Override ContentType="application/vnd.openxmlformats-officedocument.spreadsheetml.worksheet+xml" PartName="/xl/worksheets/sheet111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26.xml"/>
  <Override ContentType="application/vnd.openxmlformats-officedocument.spreadsheetml.worksheet+xml" PartName="/xl/worksheets/sheet107.xml"/>
  <Override ContentType="application/vnd.openxmlformats-officedocument.spreadsheetml.worksheet+xml" PartName="/xl/worksheets/sheet87.xml"/>
  <Override ContentType="application/vnd.openxmlformats-officedocument.spreadsheetml.worksheet+xml" PartName="/xl/worksheets/sheet110.xml"/>
  <Override ContentType="application/vnd.openxmlformats-officedocument.spreadsheetml.worksheet+xml" PartName="/xl/worksheets/sheet102.xml"/>
  <Override ContentType="application/vnd.openxmlformats-officedocument.spreadsheetml.worksheet+xml" PartName="/xl/worksheets/sheet89.xml"/>
  <Override ContentType="application/vnd.openxmlformats-officedocument.spreadsheetml.worksheet+xml" PartName="/xl/worksheets/sheet46.xml"/>
  <Override ContentType="application/vnd.openxmlformats-officedocument.spreadsheetml.worksheet+xml" PartName="/xl/worksheets/sheet71.xml"/>
  <Override ContentType="application/vnd.openxmlformats-officedocument.spreadsheetml.worksheet+xml" PartName="/xl/worksheets/sheet11.xml"/>
  <Override ContentType="application/vnd.openxmlformats-officedocument.spreadsheetml.worksheet+xml" PartName="/xl/worksheets/sheet97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63.xml"/>
  <Override ContentType="application/vnd.openxmlformats-officedocument.spreadsheetml.worksheet+xml" PartName="/xl/worksheets/sheet117.xml"/>
  <Override ContentType="application/vnd.openxmlformats-officedocument.spreadsheetml.worksheet+xml" PartName="/xl/worksheets/sheet104.xml"/>
  <Override ContentType="application/vnd.openxmlformats-officedocument.spreadsheetml.worksheet+xml" PartName="/xl/worksheets/sheet65.xml"/>
  <Override ContentType="application/vnd.openxmlformats-officedocument.spreadsheetml.worksheet+xml" PartName="/xl/worksheets/sheet78.xml"/>
  <Override ContentType="application/vnd.openxmlformats-officedocument.spreadsheetml.worksheet+xml" PartName="/xl/worksheets/sheet52.xml"/>
  <Override ContentType="application/vnd.openxmlformats-officedocument.spreadsheetml.worksheet+xml" PartName="/xl/worksheets/sheet82.xml"/>
  <Override ContentType="application/vnd.openxmlformats-officedocument.spreadsheetml.worksheet+xml" PartName="/xl/worksheets/sheet95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66.xml"/>
  <Override ContentType="application/vnd.openxmlformats-officedocument.spreadsheetml.worksheet+xml" PartName="/xl/worksheets/sheet15.xml"/>
  <Override ContentType="application/vnd.openxmlformats-officedocument.spreadsheetml.worksheet+xml" PartName="/xl/worksheets/sheet106.xml"/>
  <Override ContentType="application/vnd.openxmlformats-officedocument.spreadsheetml.worksheet+xml" PartName="/xl/worksheets/sheet41.xml"/>
  <Override ContentType="application/vnd.openxmlformats-officedocument.spreadsheetml.worksheet+xml" PartName="/xl/worksheets/sheet90.xml"/>
  <Override ContentType="application/vnd.openxmlformats-officedocument.spreadsheetml.worksheet+xml" PartName="/xl/worksheets/sheet5.xml"/>
  <Override ContentType="application/vnd.openxmlformats-officedocument.spreadsheetml.worksheet+xml" PartName="/xl/worksheets/sheet84.xml"/>
  <Override ContentType="application/vnd.openxmlformats-officedocument.spreadsheetml.worksheet+xml" PartName="/xl/worksheets/sheet114.xml"/>
  <Override ContentType="application/vnd.openxmlformats-officedocument.spreadsheetml.worksheet+xml" PartName="/xl/worksheets/sheet33.xml"/>
  <Override ContentType="application/vnd.openxmlformats-officedocument.spreadsheetml.worksheet+xml" PartName="/xl/worksheets/sheet76.xml"/>
  <Override ContentType="application/vnd.openxmlformats-officedocument.spreadsheetml.worksheet+xml" PartName="/xl/worksheets/sheet72.xml"/>
  <Override ContentType="application/vnd.openxmlformats-officedocument.spreadsheetml.worksheet+xml" PartName="/xl/worksheets/sheet80.xml"/>
  <Override ContentType="application/vnd.openxmlformats-officedocument.spreadsheetml.worksheet+xml" PartName="/xl/worksheets/sheet56.xml"/>
  <Override ContentType="application/vnd.openxmlformats-officedocument.spreadsheetml.worksheet+xml" PartName="/xl/worksheets/sheet68.xml"/>
  <Override ContentType="application/vnd.openxmlformats-officedocument.spreadsheetml.worksheet+xml" PartName="/xl/worksheets/sheet86.xml"/>
  <Override ContentType="application/vnd.openxmlformats-officedocument.spreadsheetml.worksheet+xml" PartName="/xl/worksheets/sheet38.xml"/>
  <Override ContentType="application/vnd.openxmlformats-officedocument.spreadsheetml.worksheet+xml" PartName="/xl/worksheets/sheet99.xml"/>
  <Override ContentType="application/vnd.openxmlformats-officedocument.spreadsheetml.worksheet+xml" PartName="/xl/worksheets/sheet25.xml"/>
  <Override ContentType="application/vnd.openxmlformats-officedocument.spreadsheetml.worksheet+xml" PartName="/xl/worksheets/sheet108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9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12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7.xml"/>
  <Override ContentType="application/vnd.openxmlformats-officedocument.spreadsheetml.worksheet+xml" PartName="/xl/worksheets/sheet74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96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6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79.xml"/>
  <Override ContentType="application/vnd.openxmlformats-officedocument.spreadsheetml.worksheet+xml" PartName="/xl/worksheets/sheet36.xml"/>
  <Override ContentType="application/vnd.openxmlformats-officedocument.spreadsheetml.worksheet+xml" PartName="/xl/worksheets/sheet88.xml"/>
  <Override ContentType="application/vnd.openxmlformats-officedocument.spreadsheetml.worksheet+xml" PartName="/xl/worksheets/sheet101.xml"/>
  <Override ContentType="application/vnd.openxmlformats-officedocument.spreadsheetml.worksheet+xml" PartName="/xl/worksheets/sheet98.xml"/>
  <Override ContentType="application/vnd.openxmlformats-officedocument.spreadsheetml.worksheet+xml" PartName="/xl/worksheets/sheet9.xml"/>
  <Override ContentType="application/vnd.openxmlformats-officedocument.spreadsheetml.worksheet+xml" PartName="/xl/worksheets/sheet118.xml"/>
  <Override ContentType="application/vnd.openxmlformats-officedocument.spreadsheetml.worksheet+xml" PartName="/xl/worksheets/sheet77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64.xml"/>
  <Override ContentType="application/vnd.openxmlformats-officedocument.spreadsheetml.worksheet+xml" PartName="/xl/worksheets/sheet17.xml"/>
  <Override ContentType="application/vnd.openxmlformats-officedocument.spreadsheetml.worksheet+xml" PartName="/xl/worksheets/sheet94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103.xml"/>
  <Override ContentType="application/vnd.openxmlformats-officedocument.spreadsheetml.worksheet+xml" PartName="/xl/worksheets/sheet70.xml"/>
  <Override ContentType="application/vnd.openxmlformats-officedocument.spreadsheetml.worksheet+xml" PartName="/xl/worksheets/sheet11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0.xml"/>
  <Override ContentType="application/vnd.openxmlformats-officedocument.drawing+xml" PartName="/xl/drawings/drawing99.xml"/>
  <Override ContentType="application/vnd.openxmlformats-officedocument.drawing+xml" PartName="/xl/drawings/drawing64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21.xml"/>
  <Override ContentType="application/vnd.openxmlformats-officedocument.drawing+xml" PartName="/xl/drawings/drawing117.xml"/>
  <Override ContentType="application/vnd.openxmlformats-officedocument.drawing+xml" PartName="/xl/drawings/drawing82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74.xml"/>
  <Override ContentType="application/vnd.openxmlformats-officedocument.drawing+xml" PartName="/xl/drawings/drawing70.xml"/>
  <Override ContentType="application/vnd.openxmlformats-officedocument.drawing+xml" PartName="/xl/drawings/drawing6.xml"/>
  <Override ContentType="application/vnd.openxmlformats-officedocument.drawing+xml" PartName="/xl/drawings/drawing36.xml"/>
  <Override ContentType="application/vnd.openxmlformats-officedocument.drawing+xml" PartName="/xl/drawings/drawing97.xml"/>
  <Override ContentType="application/vnd.openxmlformats-officedocument.drawing+xml" PartName="/xl/drawings/drawing66.xml"/>
  <Override ContentType="application/vnd.openxmlformats-officedocument.drawing+xml" PartName="/xl/drawings/drawing79.xml"/>
  <Override ContentType="application/vnd.openxmlformats-officedocument.drawing+xml" PartName="/xl/drawings/drawing84.xml"/>
  <Override ContentType="application/vnd.openxmlformats-officedocument.drawing+xml" PartName="/xl/drawings/drawing23.xml"/>
  <Override ContentType="application/vnd.openxmlformats-officedocument.drawing+xml" PartName="/xl/drawings/drawing115.xml"/>
  <Override ContentType="application/vnd.openxmlformats-officedocument.drawing+xml" PartName="/xl/drawings/drawing102.xml"/>
  <Override ContentType="application/vnd.openxmlformats-officedocument.drawing+xml" PartName="/xl/drawings/drawing38.xml"/>
  <Override ContentType="application/vnd.openxmlformats-officedocument.drawing+xml" PartName="/xl/drawings/drawing41.xml"/>
  <Override ContentType="application/vnd.openxmlformats-officedocument.drawing+xml" PartName="/xl/drawings/drawing68.xml"/>
  <Override ContentType="application/vnd.openxmlformats-officedocument.drawing+xml" PartName="/xl/drawings/drawing90.xml"/>
  <Override ContentType="application/vnd.openxmlformats-officedocument.drawing+xml" PartName="/xl/drawings/drawing109.xml"/>
  <Override ContentType="application/vnd.openxmlformats-officedocument.drawing+xml" PartName="/xl/drawings/drawing54.xml"/>
  <Override ContentType="application/vnd.openxmlformats-officedocument.drawing+xml" PartName="/xl/drawings/drawing11.xml"/>
  <Override ContentType="application/vnd.openxmlformats-officedocument.drawing+xml" PartName="/xl/drawings/drawing72.xml"/>
  <Override ContentType="application/vnd.openxmlformats-officedocument.drawing+xml" PartName="/xl/drawings/drawing9.xml"/>
  <Override ContentType="application/vnd.openxmlformats-officedocument.drawing+xml" PartName="/xl/drawings/drawing25.xml"/>
  <Override ContentType="application/vnd.openxmlformats-officedocument.drawing+xml" PartName="/xl/drawings/drawing104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112.xml"/>
  <Override ContentType="application/vnd.openxmlformats-officedocument.drawing+xml" PartName="/xl/drawings/drawing44.xml"/>
  <Override ContentType="application/vnd.openxmlformats-officedocument.drawing+xml" PartName="/xl/drawings/drawing95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78.xml"/>
  <Override ContentType="application/vnd.openxmlformats-officedocument.drawing+xml" PartName="/xl/drawings/drawing87.xml"/>
  <Override ContentType="application/vnd.openxmlformats-officedocument.drawing+xml" PartName="/xl/drawings/drawing35.xml"/>
  <Override ContentType="application/vnd.openxmlformats-officedocument.drawing+xml" PartName="/xl/drawings/drawing33.xml"/>
  <Override ContentType="application/vnd.openxmlformats-officedocument.drawing+xml" PartName="/xl/drawings/drawing76.xml"/>
  <Override ContentType="application/vnd.openxmlformats-officedocument.drawing+xml" PartName="/xl/drawings/drawing46.xml"/>
  <Override ContentType="application/vnd.openxmlformats-officedocument.drawing+xml" PartName="/xl/drawings/drawing63.xml"/>
  <Override ContentType="application/vnd.openxmlformats-officedocument.drawing+xml" PartName="/xl/drawings/drawing106.xml"/>
  <Override ContentType="application/vnd.openxmlformats-officedocument.drawing+xml" PartName="/xl/drawings/drawing16.xml"/>
  <Override ContentType="application/vnd.openxmlformats-officedocument.drawing+xml" PartName="/xl/drawings/drawing93.xml"/>
  <Override ContentType="application/vnd.openxmlformats-officedocument.drawing+xml" PartName="/xl/drawings/drawing110.xml"/>
  <Override ContentType="application/vnd.openxmlformats-officedocument.drawing+xml" PartName="/xl/drawings/drawing29.xml"/>
  <Override ContentType="application/vnd.openxmlformats-officedocument.drawing+xml" PartName="/xl/drawings/drawing80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drawing+xml" PartName="/xl/drawings/drawing89.xml"/>
  <Override ContentType="application/vnd.openxmlformats-officedocument.drawing+xml" PartName="/xl/drawings/drawing39.xml"/>
  <Override ContentType="application/vnd.openxmlformats-officedocument.drawing+xml" PartName="/xl/drawings/drawing81.xml"/>
  <Override ContentType="application/vnd.openxmlformats-officedocument.drawing+xml" PartName="/xl/drawings/drawing12.xml"/>
  <Override ContentType="application/vnd.openxmlformats-officedocument.drawing+xml" PartName="/xl/drawings/drawing73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57.xml"/>
  <Override ContentType="application/vnd.openxmlformats-officedocument.drawing+xml" PartName="/xl/drawings/drawing65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91.xml"/>
  <Override ContentType="application/vnd.openxmlformats-officedocument.drawing+xml" PartName="/xl/drawings/drawing22.xml"/>
  <Override ContentType="application/vnd.openxmlformats-officedocument.drawing+xml" PartName="/xl/drawings/drawing116.xml"/>
  <Override ContentType="application/vnd.openxmlformats-officedocument.drawing+xml" PartName="/xl/drawings/drawing10.xml"/>
  <Override ContentType="application/vnd.openxmlformats-officedocument.drawing+xml" PartName="/xl/drawings/drawing83.xml"/>
  <Override ContentType="application/vnd.openxmlformats-officedocument.drawing+xml" PartName="/xl/drawings/drawing53.xml"/>
  <Override ContentType="application/vnd.openxmlformats-officedocument.drawing+xml" PartName="/xl/drawings/drawing96.xml"/>
  <Override ContentType="application/vnd.openxmlformats-officedocument.drawing+xml" PartName="/xl/drawings/drawing40.xml"/>
  <Override ContentType="application/vnd.openxmlformats-officedocument.drawing+xml" PartName="/xl/drawings/drawing108.xml"/>
  <Override ContentType="application/vnd.openxmlformats-officedocument.drawing+xml" PartName="/xl/drawings/drawing49.xml"/>
  <Override ContentType="application/vnd.openxmlformats-officedocument.drawing+xml" PartName="/xl/drawings/drawing71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85.xml"/>
  <Override ContentType="application/vnd.openxmlformats-officedocument.drawing+xml" PartName="/xl/drawings/drawing42.xml"/>
  <Override ContentType="application/vnd.openxmlformats-officedocument.drawing+xml" PartName="/xl/drawings/drawing67.xml"/>
  <Override ContentType="application/vnd.openxmlformats-officedocument.drawing+xml" PartName="/xl/drawings/drawing114.xml"/>
  <Override ContentType="application/vnd.openxmlformats-officedocument.drawing+xml" PartName="/xl/drawings/drawing98.xml"/>
  <Override ContentType="application/vnd.openxmlformats-officedocument.drawing+xml" PartName="/xl/drawings/drawing101.xml"/>
  <Override ContentType="application/vnd.openxmlformats-officedocument.drawing+xml" PartName="/xl/drawings/drawing37.xml"/>
  <Override ContentType="application/vnd.openxmlformats-officedocument.drawing+xml" PartName="/xl/drawings/drawing105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69.xml"/>
  <Override ContentType="application/vnd.openxmlformats-officedocument.drawing+xml" PartName="/xl/drawings/drawing94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77.xml"/>
  <Override ContentType="application/vnd.openxmlformats-officedocument.drawing+xml" PartName="/xl/drawings/drawing113.xml"/>
  <Override ContentType="application/vnd.openxmlformats-officedocument.drawing+xml" PartName="/xl/drawings/drawing86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107.xml"/>
  <Override ContentType="application/vnd.openxmlformats-officedocument.drawing+xml" PartName="/xl/drawings/drawing103.xml"/>
  <Override ContentType="application/vnd.openxmlformats-officedocument.drawing+xml" PartName="/xl/drawings/drawing58.xml"/>
  <Override ContentType="application/vnd.openxmlformats-officedocument.drawing+xml" PartName="/xl/drawings/drawing111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92.xml"/>
  <Override ContentType="application/vnd.openxmlformats-officedocument.drawing+xml" PartName="/xl/drawings/drawing32.xml"/>
  <Override ContentType="application/vnd.openxmlformats-officedocument.drawing+xml" PartName="/xl/drawings/drawing62.xml"/>
  <Override ContentType="application/vnd.openxmlformats-officedocument.drawing+xml" PartName="/xl/drawings/drawing75.xml"/>
  <Override ContentType="application/vnd.openxmlformats-officedocument.drawing+xml" PartName="/xl/drawings/drawing88.xml"/>
  <Override ContentType="application/vnd.openxmlformats-officedocument.drawing+xml" PartName="/xl/drawings/drawing8.xml"/>
  <Override ContentType="application/vnd.openxmlformats-officedocument.drawing+xml" PartName="/xl/drawings/drawing118.xml"/>
  <Override ContentType="application/vnd.openxmlformats-officedocument.spreadsheetml.styles+xml" PartName="/xl/styles.xml"/>
  <Override ContentType="application/vnd.openxmlformats-officedocument.spreadsheetml.comments+xml" PartName="/xl/comments26.xml"/>
  <Override ContentType="application/vnd.openxmlformats-officedocument.spreadsheetml.comments+xml" PartName="/xl/comments34.xml"/>
  <Override ContentType="application/vnd.openxmlformats-officedocument.spreadsheetml.comments+xml" PartName="/xl/comments51.xml"/>
  <Override ContentType="application/vnd.openxmlformats-officedocument.spreadsheetml.comments+xml" PartName="/xl/comments9.xml"/>
  <Override ContentType="application/vnd.openxmlformats-officedocument.spreadsheetml.comments+xml" PartName="/xl/comments43.xml"/>
  <Override ContentType="application/vnd.openxmlformats-officedocument.spreadsheetml.comments+xml" PartName="/xl/comments17.xml"/>
  <Override ContentType="application/vnd.openxmlformats-officedocument.spreadsheetml.comments+xml" PartName="/xl/comments8.xml"/>
  <Override ContentType="application/vnd.openxmlformats-officedocument.spreadsheetml.comments+xml" PartName="/xl/comments27.xml"/>
  <Override ContentType="application/vnd.openxmlformats-officedocument.spreadsheetml.comments+xml" PartName="/xl/comments52.xml"/>
  <Override ContentType="application/vnd.openxmlformats-officedocument.spreadsheetml.comments+xml" PartName="/xl/comments35.xml"/>
  <Override ContentType="application/vnd.openxmlformats-officedocument.spreadsheetml.comments+xml" PartName="/xl/comments44.xml"/>
  <Override ContentType="application/vnd.openxmlformats-officedocument.spreadsheetml.comments+xml" PartName="/xl/comments53.xml"/>
  <Override ContentType="application/vnd.openxmlformats-officedocument.spreadsheetml.comments+xml" PartName="/xl/comments18.xml"/>
  <Override ContentType="application/vnd.openxmlformats-officedocument.spreadsheetml.comments+xml" PartName="/xl/comments15.xml"/>
  <Override ContentType="application/vnd.openxmlformats-officedocument.spreadsheetml.comments+xml" PartName="/xl/comments45.xml"/>
  <Override ContentType="application/vnd.openxmlformats-officedocument.spreadsheetml.comments+xml" PartName="/xl/comments7.xml"/>
  <Override ContentType="application/vnd.openxmlformats-officedocument.spreadsheetml.comments+xml" PartName="/xl/comments32.xml"/>
  <Override ContentType="application/vnd.openxmlformats-officedocument.spreadsheetml.comments+xml" PartName="/xl/comments6.xml"/>
  <Override ContentType="application/vnd.openxmlformats-officedocument.spreadsheetml.comments+xml" PartName="/xl/comments28.xml"/>
  <Override ContentType="application/vnd.openxmlformats-officedocument.spreadsheetml.comments+xml" PartName="/xl/comments58.xml"/>
  <Override ContentType="application/vnd.openxmlformats-officedocument.spreadsheetml.comments+xml" PartName="/xl/comments46.xml"/>
  <Override ContentType="application/vnd.openxmlformats-officedocument.spreadsheetml.comments+xml" PartName="/xl/comments33.xml"/>
  <Override ContentType="application/vnd.openxmlformats-officedocument.spreadsheetml.comments+xml" PartName="/xl/comments20.xml"/>
  <Override ContentType="application/vnd.openxmlformats-officedocument.spreadsheetml.comments+xml" PartName="/xl/comments50.xml"/>
  <Override ContentType="application/vnd.openxmlformats-officedocument.spreadsheetml.comments+xml" PartName="/xl/comments5.xml"/>
  <Override ContentType="application/vnd.openxmlformats-officedocument.spreadsheetml.comments+xml" PartName="/xl/comments29.xml"/>
  <Override ContentType="application/vnd.openxmlformats-officedocument.spreadsheetml.comments+xml" PartName="/xl/comments16.xml"/>
  <Override ContentType="application/vnd.openxmlformats-officedocument.spreadsheetml.comments+xml" PartName="/xl/comments21.xml"/>
  <Override ContentType="application/vnd.openxmlformats-officedocument.spreadsheetml.comments+xml" PartName="/xl/comments39.xml"/>
  <Override ContentType="application/vnd.openxmlformats-officedocument.spreadsheetml.comments+xml" PartName="/xl/comments30.xml"/>
  <Override ContentType="application/vnd.openxmlformats-officedocument.spreadsheetml.comments+xml" PartName="/xl/comments13.xml"/>
  <Override ContentType="application/vnd.openxmlformats-officedocument.spreadsheetml.comments+xml" PartName="/xl/comments47.xml"/>
  <Override ContentType="application/vnd.openxmlformats-officedocument.spreadsheetml.comments+xml" PartName="/xl/comments4.xml"/>
  <Override ContentType="application/vnd.openxmlformats-officedocument.spreadsheetml.comments+xml" PartName="/xl/comments56.xml"/>
  <Override ContentType="application/vnd.openxmlformats-officedocument.spreadsheetml.comments+xml" PartName="/xl/comments14.xml"/>
  <Override ContentType="application/vnd.openxmlformats-officedocument.spreadsheetml.comments+xml" PartName="/xl/comments49.xml"/>
  <Override ContentType="application/vnd.openxmlformats-officedocument.spreadsheetml.comments+xml" PartName="/xl/comments22.xml"/>
  <Override ContentType="application/vnd.openxmlformats-officedocument.spreadsheetml.comments+xml" PartName="/xl/comments48.xml"/>
  <Override ContentType="application/vnd.openxmlformats-officedocument.spreadsheetml.comments+xml" PartName="/xl/comments31.xml"/>
  <Override ContentType="application/vnd.openxmlformats-officedocument.spreadsheetml.comments+xml" PartName="/xl/comments3.xml"/>
  <Override ContentType="application/vnd.openxmlformats-officedocument.spreadsheetml.comments+xml" PartName="/xl/comments57.xml"/>
  <Override ContentType="application/vnd.openxmlformats-officedocument.spreadsheetml.comments+xml" PartName="/xl/comments40.xml"/>
  <Override ContentType="application/vnd.openxmlformats-officedocument.spreadsheetml.comments+xml" PartName="/xl/comments10.xml"/>
  <Override ContentType="application/vnd.openxmlformats-officedocument.spreadsheetml.comments+xml" PartName="/xl/comments23.xml"/>
  <Override ContentType="application/vnd.openxmlformats-officedocument.spreadsheetml.comments+xml" PartName="/xl/comments37.xml"/>
  <Override ContentType="application/vnd.openxmlformats-officedocument.spreadsheetml.comments+xml" PartName="/xl/comments24.xml"/>
  <Override ContentType="application/vnd.openxmlformats-officedocument.spreadsheetml.comments+xml" PartName="/xl/comments36.xml"/>
  <Override ContentType="application/vnd.openxmlformats-officedocument.spreadsheetml.comments+xml" PartName="/xl/comments54.xml"/>
  <Override ContentType="application/vnd.openxmlformats-officedocument.spreadsheetml.comments+xml" PartName="/xl/comments41.xml"/>
  <Override ContentType="application/vnd.openxmlformats-officedocument.spreadsheetml.comments+xml" PartName="/xl/comments19.xml"/>
  <Override ContentType="application/vnd.openxmlformats-officedocument.spreadsheetml.comments+xml" PartName="/xl/comments2.xml"/>
  <Override ContentType="application/vnd.openxmlformats-officedocument.spreadsheetml.comments+xml" PartName="/xl/comments11.xml"/>
  <Override ContentType="application/vnd.openxmlformats-officedocument.spreadsheetml.comments+xml" PartName="/xl/comments25.xml"/>
  <Override ContentType="application/vnd.openxmlformats-officedocument.spreadsheetml.comments+xml" PartName="/xl/comments38.xml"/>
  <Override ContentType="application/vnd.openxmlformats-officedocument.spreadsheetml.comments+xml" PartName="/xl/comments12.xml"/>
  <Override ContentType="application/vnd.openxmlformats-officedocument.spreadsheetml.comments+xml" PartName="/xl/comments1.xml"/>
  <Override ContentType="application/vnd.openxmlformats-officedocument.spreadsheetml.comments+xml" PartName="/xl/comments55.xml"/>
  <Override ContentType="application/vnd.openxmlformats-officedocument.spreadsheetml.comments+xml" PartName="/xl/comments4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" sheetId="1" r:id="rId3"/>
    <sheet state="visible" name="Total S1" sheetId="2" r:id="rId4"/>
    <sheet state="visible" name="Total S2" sheetId="3" r:id="rId5"/>
    <sheet state="visible" name="Total S3" sheetId="4" r:id="rId6"/>
    <sheet state="visible" name="1" sheetId="5" r:id="rId7"/>
    <sheet state="visible" name="2" sheetId="6" r:id="rId8"/>
    <sheet state="visible" name="3" sheetId="7" r:id="rId9"/>
    <sheet state="visible" name="4" sheetId="8" r:id="rId10"/>
    <sheet state="visible" name="5" sheetId="9" r:id="rId11"/>
    <sheet state="visible" name="6" sheetId="10" r:id="rId12"/>
    <sheet state="visible" name="7" sheetId="11" r:id="rId13"/>
    <sheet state="visible" name="8" sheetId="12" r:id="rId14"/>
    <sheet state="visible" name="9" sheetId="13" r:id="rId15"/>
    <sheet state="visible" name="10" sheetId="14" r:id="rId16"/>
    <sheet state="visible" name="11" sheetId="15" r:id="rId17"/>
    <sheet state="visible" name="13" sheetId="16" r:id="rId18"/>
    <sheet state="visible" name="14" sheetId="17" r:id="rId19"/>
    <sheet state="visible" name="15" sheetId="18" r:id="rId20"/>
    <sheet state="visible" name="16" sheetId="19" r:id="rId21"/>
    <sheet state="visible" name="17" sheetId="20" r:id="rId22"/>
    <sheet state="visible" name="18" sheetId="21" r:id="rId23"/>
    <sheet state="visible" name="19" sheetId="22" r:id="rId24"/>
    <sheet state="visible" name="20" sheetId="23" r:id="rId25"/>
    <sheet state="visible" name="21" sheetId="24" r:id="rId26"/>
    <sheet state="visible" name="22" sheetId="25" r:id="rId27"/>
    <sheet state="visible" name="23" sheetId="26" r:id="rId28"/>
    <sheet state="visible" name="24" sheetId="27" r:id="rId29"/>
    <sheet state="visible" name="25" sheetId="28" r:id="rId30"/>
    <sheet state="visible" name="26" sheetId="29" r:id="rId31"/>
    <sheet state="visible" name="27" sheetId="30" r:id="rId32"/>
    <sheet state="visible" name="28" sheetId="31" r:id="rId33"/>
    <sheet state="visible" name="29" sheetId="32" r:id="rId34"/>
    <sheet state="visible" name="30" sheetId="33" r:id="rId35"/>
    <sheet state="visible" name="31" sheetId="34" r:id="rId36"/>
    <sheet state="visible" name="32" sheetId="35" r:id="rId37"/>
    <sheet state="visible" name="33" sheetId="36" r:id="rId38"/>
    <sheet state="visible" name="34" sheetId="37" r:id="rId39"/>
    <sheet state="visible" name="35" sheetId="38" r:id="rId40"/>
    <sheet state="visible" name="36" sheetId="39" r:id="rId41"/>
    <sheet state="visible" name="37" sheetId="40" r:id="rId42"/>
    <sheet state="visible" name="38" sheetId="41" r:id="rId43"/>
    <sheet state="visible" name="39" sheetId="42" r:id="rId44"/>
    <sheet state="visible" name="40" sheetId="43" r:id="rId45"/>
    <sheet state="visible" name="41" sheetId="44" r:id="rId46"/>
    <sheet state="visible" name="42" sheetId="45" r:id="rId47"/>
    <sheet state="visible" name="43" sheetId="46" r:id="rId48"/>
    <sheet state="visible" name="44" sheetId="47" r:id="rId49"/>
    <sheet state="visible" name="45" sheetId="48" r:id="rId50"/>
    <sheet state="visible" name="46" sheetId="49" r:id="rId51"/>
    <sheet state="visible" name="47" sheetId="50" r:id="rId52"/>
    <sheet state="visible" name="48" sheetId="51" r:id="rId53"/>
    <sheet state="visible" name="49" sheetId="52" r:id="rId54"/>
    <sheet state="visible" name="50" sheetId="53" r:id="rId55"/>
    <sheet state="visible" name="51" sheetId="54" r:id="rId56"/>
    <sheet state="visible" name="52" sheetId="55" r:id="rId57"/>
    <sheet state="visible" name="53" sheetId="56" r:id="rId58"/>
    <sheet state="visible" name="54" sheetId="57" r:id="rId59"/>
    <sheet state="visible" name="55" sheetId="58" r:id="rId60"/>
    <sheet state="visible" name="56" sheetId="59" r:id="rId61"/>
    <sheet state="visible" name="57" sheetId="60" r:id="rId62"/>
    <sheet state="visible" name="58" sheetId="61" r:id="rId63"/>
    <sheet state="visible" name="59" sheetId="62" r:id="rId64"/>
    <sheet state="visible" name="60" sheetId="63" r:id="rId65"/>
    <sheet state="visible" name="61" sheetId="64" r:id="rId66"/>
    <sheet state="visible" name="62" sheetId="65" r:id="rId67"/>
    <sheet state="visible" name="63" sheetId="66" r:id="rId68"/>
    <sheet state="visible" name="64" sheetId="67" r:id="rId69"/>
    <sheet state="visible" name="65" sheetId="68" r:id="rId70"/>
    <sheet state="visible" name="66" sheetId="69" r:id="rId71"/>
    <sheet state="visible" name="67" sheetId="70" r:id="rId72"/>
    <sheet state="visible" name="68" sheetId="71" r:id="rId73"/>
    <sheet state="visible" name="69" sheetId="72" r:id="rId74"/>
    <sheet state="visible" name="70" sheetId="73" r:id="rId75"/>
    <sheet state="visible" name="71" sheetId="74" r:id="rId76"/>
    <sheet state="visible" name="72" sheetId="75" r:id="rId77"/>
    <sheet state="visible" name="73" sheetId="76" r:id="rId78"/>
    <sheet state="visible" name="74" sheetId="77" r:id="rId79"/>
    <sheet state="visible" name="75" sheetId="78" r:id="rId80"/>
    <sheet state="visible" name="76" sheetId="79" r:id="rId81"/>
    <sheet state="visible" name="77" sheetId="80" r:id="rId82"/>
    <sheet state="visible" name="78" sheetId="81" r:id="rId83"/>
    <sheet state="visible" name="79" sheetId="82" r:id="rId84"/>
    <sheet state="visible" name="80" sheetId="83" r:id="rId85"/>
    <sheet state="visible" name="81" sheetId="84" r:id="rId86"/>
    <sheet state="visible" name="82" sheetId="85" r:id="rId87"/>
    <sheet state="visible" name="83" sheetId="86" r:id="rId88"/>
    <sheet state="visible" name="84" sheetId="87" r:id="rId89"/>
    <sheet state="visible" name="85" sheetId="88" r:id="rId90"/>
    <sheet state="visible" name="86" sheetId="89" r:id="rId91"/>
    <sheet state="visible" name="87" sheetId="90" r:id="rId92"/>
    <sheet state="visible" name="88" sheetId="91" r:id="rId93"/>
    <sheet state="visible" name="89" sheetId="92" r:id="rId94"/>
    <sheet state="visible" name="90" sheetId="93" r:id="rId95"/>
    <sheet state="visible" name="91" sheetId="94" r:id="rId96"/>
    <sheet state="visible" name="92" sheetId="95" r:id="rId97"/>
    <sheet state="visible" name="93" sheetId="96" r:id="rId98"/>
    <sheet state="visible" name="94" sheetId="97" r:id="rId99"/>
    <sheet state="visible" name="95" sheetId="98" r:id="rId100"/>
    <sheet state="visible" name="96" sheetId="99" r:id="rId101"/>
    <sheet state="visible" name="97" sheetId="100" r:id="rId102"/>
    <sheet state="visible" name="98" sheetId="101" r:id="rId103"/>
    <sheet state="visible" name="99" sheetId="102" r:id="rId104"/>
    <sheet state="visible" name="100" sheetId="103" r:id="rId105"/>
    <sheet state="visible" name="101" sheetId="104" r:id="rId106"/>
    <sheet state="visible" name="102" sheetId="105" r:id="rId107"/>
    <sheet state="visible" name="103" sheetId="106" r:id="rId108"/>
    <sheet state="visible" name="104" sheetId="107" r:id="rId109"/>
    <sheet state="visible" name="105" sheetId="108" r:id="rId110"/>
    <sheet state="visible" name="106" sheetId="109" r:id="rId111"/>
    <sheet state="visible" name="107" sheetId="110" r:id="rId112"/>
    <sheet state="visible" name="108" sheetId="111" r:id="rId113"/>
    <sheet state="visible" name="109" sheetId="112" r:id="rId114"/>
    <sheet state="visible" name="110" sheetId="113" r:id="rId115"/>
    <sheet state="visible" name="111" sheetId="114" r:id="rId116"/>
    <sheet state="visible" name="112" sheetId="115" r:id="rId117"/>
    <sheet state="visible" name="113" sheetId="116" r:id="rId118"/>
    <sheet state="visible" name="114" sheetId="117" r:id="rId119"/>
    <sheet state="visible" name="115" sheetId="118" r:id="rId12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6">
      <text>
        <t xml:space="preserve">Is the "total" average, of all the episodes, not accounting those where nothing was dealt</t>
      </text>
    </comment>
    <comment authorId="0" ref="A7">
      <text>
        <t xml:space="preserve">Accounting for the episodes where no damages were dealt</t>
      </text>
    </comment>
  </commentList>
</comments>
</file>

<file path=xl/comments10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5">
      <text>
        <t xml:space="preserve">Tiberius</t>
      </text>
    </comment>
    <comment authorId="0" ref="E8">
      <text>
        <t xml:space="preserve">Vex</t>
      </text>
    </comment>
    <comment authorId="0" ref="E9">
      <text>
        <t xml:space="preserve">Tiberius</t>
      </text>
    </comment>
  </commentList>
</comments>
</file>

<file path=xl/comments1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3">
      <text>
        <t xml:space="preserve">Percy</t>
      </text>
    </comment>
  </commentList>
</comments>
</file>

<file path=xl/comments1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8">
      <text>
        <t xml:space="preserve">Grog</t>
      </text>
    </comment>
  </commentList>
</comments>
</file>

<file path=xl/comments1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4">
      <text>
        <t xml:space="preserve">Vax</t>
      </text>
    </comment>
  </commentList>
</comments>
</file>

<file path=xl/comments1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3">
      <text>
        <t xml:space="preserve">Keyleth's heating</t>
      </text>
    </comment>
  </commentList>
</comments>
</file>

<file path=xl/comments1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6">
      <text>
        <t xml:space="preserve">TSB: Via the wind wall
Keyleth</t>
      </text>
    </comment>
  </commentList>
</comments>
</file>

<file path=xl/comments1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5">
      <text>
        <t xml:space="preserve">Grog's nostril shot</t>
      </text>
    </comment>
  </commentList>
</comments>
</file>

<file path=xl/comments1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3">
      <text>
        <t xml:space="preserve">Keyleth</t>
      </text>
    </comment>
    <comment authorId="0" ref="F3">
      <text>
        <t xml:space="preserve">Scanlan</t>
      </text>
    </comment>
    <comment authorId="0" ref="B4">
      <text>
        <t xml:space="preserve">Grog</t>
      </text>
    </comment>
    <comment authorId="0" ref="C4">
      <text>
        <t xml:space="preserve">Scanlan</t>
      </text>
    </comment>
    <comment authorId="0" ref="F4">
      <text>
        <t xml:space="preserve">Trinket</t>
      </text>
    </comment>
    <comment authorId="0" ref="B5">
      <text>
        <t xml:space="preserve">Grog</t>
      </text>
    </comment>
    <comment authorId="0" ref="E5">
      <text>
        <t xml:space="preserve">Trinket</t>
      </text>
    </comment>
    <comment authorId="0" ref="F5">
      <text>
        <t xml:space="preserve">Scanlan</t>
      </text>
    </comment>
    <comment authorId="0" ref="G5">
      <text>
        <t xml:space="preserve">Vax'ildan</t>
      </text>
    </comment>
    <comment authorId="0" ref="H5">
      <text>
        <t xml:space="preserve">Keyleth</t>
      </text>
    </comment>
    <comment authorId="0" ref="E6">
      <text>
        <t xml:space="preserve">Scanlan</t>
      </text>
    </comment>
    <comment authorId="0" ref="F6">
      <text>
        <t xml:space="preserve">Scanlan</t>
      </text>
    </comment>
    <comment authorId="0" ref="G6">
      <text>
        <t xml:space="preserve">Vax'ildan</t>
      </text>
    </comment>
    <comment authorId="0" ref="H6">
      <text>
        <t xml:space="preserve">Trinket</t>
      </text>
    </comment>
    <comment authorId="0" ref="D7">
      <text>
        <t xml:space="preserve">Grog</t>
      </text>
    </comment>
    <comment authorId="0" ref="E7">
      <text>
        <t xml:space="preserve">Scanlan</t>
      </text>
    </comment>
    <comment authorId="0" ref="F7">
      <text>
        <t xml:space="preserve">Vax'ildan</t>
      </text>
    </comment>
    <comment authorId="0" ref="G7">
      <text>
        <t xml:space="preserve">Scanlan</t>
      </text>
    </comment>
    <comment authorId="0" ref="D8">
      <text>
        <t xml:space="preserve">Grog</t>
      </text>
    </comment>
    <comment authorId="0" ref="E8">
      <text>
        <t xml:space="preserve">Cassandra</t>
      </text>
    </comment>
    <comment authorId="0" ref="F8">
      <text>
        <t xml:space="preserve">Vax'ildan</t>
      </text>
    </comment>
    <comment authorId="0" ref="G8">
      <text>
        <t xml:space="preserve">Vex'ahlia</t>
      </text>
    </comment>
    <comment authorId="0" ref="D9">
      <text>
        <t xml:space="preserve">Percy</t>
      </text>
    </comment>
    <comment authorId="0" ref="E9">
      <text>
        <t xml:space="preserve">Scanlan</t>
      </text>
    </comment>
    <comment authorId="0" ref="F9">
      <text>
        <t xml:space="preserve">Vax'ildan</t>
      </text>
    </comment>
    <comment authorId="0" ref="G9">
      <text>
        <t xml:space="preserve">Grog</t>
      </text>
    </comment>
    <comment authorId="0" ref="D10">
      <text>
        <t xml:space="preserve">Percy</t>
      </text>
    </comment>
    <comment authorId="0" ref="F10">
      <text>
        <t xml:space="preserve">Scanlan</t>
      </text>
    </comment>
    <comment authorId="0" ref="G10">
      <text>
        <t xml:space="preserve">Grog</t>
      </text>
    </comment>
    <comment authorId="0" ref="D11">
      <text>
        <t xml:space="preserve">Percy</t>
      </text>
    </comment>
    <comment authorId="0" ref="F11">
      <text>
        <t xml:space="preserve">Scanlan</t>
      </text>
    </comment>
    <comment authorId="0" ref="G11">
      <text>
        <t xml:space="preserve">Grog</t>
      </text>
    </comment>
  </commentList>
</comments>
</file>

<file path=xl/comments1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3">
      <text>
        <t xml:space="preserve">Grog</t>
      </text>
    </comment>
    <comment authorId="0" ref="E5">
      <text>
        <t xml:space="preserve">Keyleth</t>
      </text>
    </comment>
  </commentList>
</comments>
</file>

<file path=xl/comments19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7">
      <text>
        <t xml:space="preserve">Trinket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7">
      <text>
        <t xml:space="preserve">Accounting for the 2 episodes where no damages were dealt</t>
      </text>
    </comment>
  </commentList>
</comments>
</file>

<file path=xl/comments20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3">
      <text>
        <t xml:space="preserve">Vex'ahlia</t>
      </text>
    </comment>
    <comment authorId="0" ref="E4">
      <text>
        <t xml:space="preserve">Pike</t>
      </text>
    </comment>
    <comment authorId="0" ref="F4">
      <text>
        <t xml:space="preserve">Pike</t>
      </text>
    </comment>
    <comment authorId="0" ref="D7">
      <text>
        <t xml:space="preserve">Grog</t>
      </text>
    </comment>
  </commentList>
</comments>
</file>

<file path=xl/comments2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4">
      <text>
        <t xml:space="preserve">Keyleth (self-inflicted)</t>
      </text>
    </comment>
  </commentList>
</comments>
</file>

<file path=xl/comments2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5">
      <text>
        <t xml:space="preserve">Vex'ahlia</t>
      </text>
    </comment>
  </commentList>
</comments>
</file>

<file path=xl/comments2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3">
      <text>
        <t xml:space="preserve">Vax</t>
      </text>
    </comment>
  </commentList>
</comments>
</file>

<file path=xl/comments2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3">
      <text>
        <t xml:space="preserve">Trinket</t>
      </text>
    </comment>
  </commentList>
</comments>
</file>

<file path=xl/comments2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3">
      <text>
        <t xml:space="preserve">Trinket</t>
      </text>
    </comment>
  </commentList>
</comments>
</file>

<file path=xl/comments2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3">
      <text>
        <t xml:space="preserve">Vex'ahlia</t>
      </text>
    </comment>
    <comment authorId="0" ref="H5">
      <text>
        <t xml:space="preserve">Himself!</t>
      </text>
    </comment>
  </commentList>
</comments>
</file>

<file path=xl/comments2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3">
      <text>
        <t xml:space="preserve">Grog</t>
      </text>
    </comment>
  </commentList>
</comments>
</file>

<file path=xl/comments2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3">
      <text>
        <t xml:space="preserve">Scanlan</t>
      </text>
    </comment>
    <comment authorId="0" ref="E12">
      <text>
        <t xml:space="preserve">Vex'ahlia</t>
      </text>
    </comment>
  </commentList>
</comments>
</file>

<file path=xl/comments29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3">
      <text>
        <t xml:space="preserve">Fassbender the Stone Golem</t>
      </text>
    </comment>
    <comment authorId="0" ref="F3">
      <text>
        <t xml:space="preserve">Fassbender the Stone Golem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3">
      <text>
        <t xml:space="preserve">Vex'ahlia</t>
      </text>
    </comment>
    <comment authorId="0" ref="F3">
      <text>
        <t xml:space="preserve">Vex'ahlia</t>
      </text>
    </comment>
    <comment authorId="0" ref="D4">
      <text>
        <t xml:space="preserve">Tiberius</t>
      </text>
    </comment>
    <comment authorId="0" ref="E4">
      <text>
        <t xml:space="preserve">Vex'ahlia</t>
      </text>
    </comment>
    <comment authorId="0" ref="J4">
      <text>
        <t xml:space="preserve">Vex'ahlia</t>
      </text>
    </comment>
    <comment authorId="0" ref="D6">
      <text>
        <t xml:space="preserve">Grog (dominated)</t>
      </text>
    </comment>
    <comment authorId="0" ref="D7">
      <text>
        <t xml:space="preserve">Grog (Dominated)</t>
      </text>
    </comment>
  </commentList>
</comments>
</file>

<file path=xl/comments30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5">
      <text>
        <t xml:space="preserve">Scanlan</t>
      </text>
    </comment>
  </commentList>
</comments>
</file>

<file path=xl/comments3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0">
      <text>
        <t xml:space="preserve">Keyleth</t>
      </text>
    </comment>
  </commentList>
</comments>
</file>

<file path=xl/comments3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3">
      <text>
        <t xml:space="preserve">Scanlan</t>
      </text>
    </comment>
    <comment authorId="0" ref="E4">
      <text>
        <t xml:space="preserve">Keyleth</t>
      </text>
    </comment>
    <comment authorId="0" ref="E5">
      <text>
        <t xml:space="preserve">Percy</t>
      </text>
    </comment>
    <comment authorId="0" ref="E8">
      <text>
        <t xml:space="preserve">Vex</t>
      </text>
    </comment>
    <comment authorId="0" ref="E9">
      <text>
        <t xml:space="preserve">Vax</t>
      </text>
    </comment>
  </commentList>
</comments>
</file>

<file path=xl/comments3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5">
      <text>
        <t xml:space="preserve">Percy</t>
      </text>
    </comment>
  </commentList>
</comments>
</file>

<file path=xl/comments3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3">
      <text>
        <t xml:space="preserve">Scanlan</t>
      </text>
    </comment>
    <comment authorId="0" ref="H3">
      <text>
        <t xml:space="preserve">Grog</t>
      </text>
    </comment>
    <comment authorId="0" ref="E4">
      <text>
        <t xml:space="preserve">Scanlan</t>
      </text>
    </comment>
    <comment authorId="0" ref="H4">
      <text>
        <t xml:space="preserve">Grog</t>
      </text>
    </comment>
    <comment authorId="0" ref="E5">
      <text>
        <t xml:space="preserve">Scanlan</t>
      </text>
    </comment>
  </commentList>
</comments>
</file>

<file path=xl/comments3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3">
      <text>
        <t xml:space="preserve">Grog</t>
      </text>
    </comment>
  </commentList>
</comments>
</file>

<file path=xl/comments3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4">
      <text>
        <t xml:space="preserve">Vex</t>
      </text>
    </comment>
  </commentList>
</comments>
</file>

<file path=xl/comments3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5">
      <text>
        <t xml:space="preserve">Scanlan</t>
      </text>
    </comment>
    <comment authorId="0" ref="G25">
      <text>
        <t xml:space="preserve">Vax'ildan</t>
      </text>
    </comment>
  </commentList>
</comments>
</file>

<file path=xl/comments3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3">
      <text>
        <t xml:space="preserve">Grog</t>
      </text>
    </comment>
    <comment authorId="0" ref="G3">
      <text>
        <t xml:space="preserve">Scanlan</t>
      </text>
    </comment>
    <comment authorId="0" ref="E4">
      <text>
        <t xml:space="preserve">Scanlan</t>
      </text>
    </comment>
    <comment authorId="0" ref="F4">
      <text>
        <t xml:space="preserve">Grog</t>
      </text>
    </comment>
    <comment authorId="0" ref="F5">
      <text>
        <t xml:space="preserve">Grog</t>
      </text>
    </comment>
    <comment authorId="0" ref="F6">
      <text>
        <t xml:space="preserve">Scanlan</t>
      </text>
    </comment>
    <comment authorId="0" ref="F7">
      <text>
        <t xml:space="preserve">Grog</t>
      </text>
    </comment>
    <comment authorId="0" ref="F8">
      <text>
        <t xml:space="preserve">Grog</t>
      </text>
    </comment>
  </commentList>
</comments>
</file>

<file path=xl/comments39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3">
      <text>
        <t xml:space="preserve">Grog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3">
      <text>
        <t xml:space="preserve">Tiberius</t>
      </text>
    </comment>
  </commentList>
</comments>
</file>

<file path=xl/comments40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3">
      <text>
        <t xml:space="preserve">Grog</t>
      </text>
    </comment>
  </commentList>
</comments>
</file>

<file path=xl/comments4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">
      <text>
        <t xml:space="preserve">Vax</t>
      </text>
    </comment>
    <comment authorId="0" ref="B5">
      <text>
        <t xml:space="preserve">Vax</t>
      </text>
    </comment>
    <comment authorId="0" ref="E5">
      <text>
        <t xml:space="preserve">Vex</t>
      </text>
    </comment>
    <comment authorId="0" ref="E6">
      <text>
        <t xml:space="preserve">Vex</t>
      </text>
    </comment>
    <comment authorId="0" ref="E10">
      <text>
        <t xml:space="preserve">Vex</t>
      </text>
    </comment>
    <comment authorId="0" ref="E11">
      <text>
        <t xml:space="preserve">Vex</t>
      </text>
    </comment>
    <comment authorId="0" ref="E12">
      <text>
        <t xml:space="preserve">Vex</t>
      </text>
    </comment>
    <comment authorId="0" ref="E13">
      <text>
        <t xml:space="preserve">Vex</t>
      </text>
    </comment>
  </commentList>
</comments>
</file>

<file path=xl/comments4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6">
      <text>
        <t xml:space="preserve">Keyleth</t>
      </text>
    </comment>
    <comment authorId="0" ref="E11">
      <text>
        <t xml:space="preserve">Percy</t>
      </text>
    </comment>
  </commentList>
</comments>
</file>

<file path=xl/comments4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3">
      <text>
        <t xml:space="preserve">Grog</t>
      </text>
    </comment>
    <comment authorId="0" ref="E9">
      <text>
        <t xml:space="preserve">Keyleth</t>
      </text>
    </comment>
    <comment authorId="0" ref="F9">
      <text>
        <t xml:space="preserve">Grog</t>
      </text>
    </comment>
  </commentList>
</comments>
</file>

<file path=xl/comments4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3">
      <text>
        <t xml:space="preserve">None!!</t>
      </text>
    </comment>
  </commentList>
</comments>
</file>

<file path=xl/comments4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Guest!</t>
      </text>
    </comment>
    <comment authorId="0" ref="L7">
      <text>
        <t xml:space="preserve">Keyleth</t>
      </text>
    </comment>
  </commentList>
</comments>
</file>

<file path=xl/comments4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No damage!</t>
      </text>
    </comment>
  </commentList>
</comments>
</file>

<file path=xl/comments4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No Damage in this episode!</t>
      </text>
    </comment>
  </commentList>
</comments>
</file>

<file path=xl/comments4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3">
      <text>
        <t xml:space="preserve">Percy</t>
      </text>
    </comment>
  </commentList>
</comments>
</file>

<file path=xl/comments49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1">
      <text>
        <t xml:space="preserve">Guest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6">
      <text>
        <t xml:space="preserve">
TSB: We can't be 100% on this one, since Liam doesn't announce it, but I think I caught him say '3' for the first d6 and declared the 2nd as 'more substantial.'  He fell due to Tiberius' fireball destroying his pillar.</t>
      </text>
    </comment>
  </commentList>
</comments>
</file>

<file path=xl/comments50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8">
      <text>
        <t xml:space="preserve">Scanlan</t>
      </text>
    </comment>
  </commentList>
</comments>
</file>

<file path=xl/comments5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1">
      <text>
        <t xml:space="preserve">Guest</t>
      </text>
    </comment>
  </commentList>
</comments>
</file>

<file path=xl/comments5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4">
      <text>
        <t xml:space="preserve">Vex</t>
      </text>
    </comment>
  </commentList>
</comments>
</file>

<file path=xl/comments5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4">
      <text>
        <t xml:space="preserve">Himself</t>
      </text>
    </comment>
    <comment authorId="0" ref="B6">
      <text>
        <t xml:space="preserve">Keyleth</t>
      </text>
    </comment>
  </commentList>
</comments>
</file>

<file path=xl/comments5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3">
      <text>
        <t xml:space="preserve">Vax</t>
      </text>
    </comment>
  </commentList>
</comments>
</file>

<file path=xl/comments5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3">
      <text>
        <t xml:space="preserve">Scanlan</t>
      </text>
    </comment>
    <comment authorId="0" ref="I6">
      <text>
        <t xml:space="preserve">Scanlan</t>
      </text>
    </comment>
  </commentList>
</comments>
</file>

<file path=xl/comments5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">
      <text>
        <t xml:space="preserve">Grog</t>
      </text>
    </comment>
    <comment authorId="0" ref="B4">
      <text>
        <t xml:space="preserve">Grog</t>
      </text>
    </comment>
  </commentList>
</comments>
</file>

<file path=xl/comments5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1">
      <text>
        <t xml:space="preserve">Guest</t>
      </text>
    </comment>
  </commentList>
</comments>
</file>

<file path=xl/comments5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18">
      <text>
        <t xml:space="preserve">Vax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7">
      <text>
        <t xml:space="preserve">Auteur:
Damage killing grog, not said out loud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4">
      <text>
        <t xml:space="preserve">X:
Stone Falling</t>
      </text>
    </comment>
    <comment authorId="0" ref="F5">
      <text>
        <t xml:space="preserve">Vex'ahlia</t>
      </text>
    </comment>
  </commentList>
</comments>
</file>

<file path=xl/comments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">
      <text>
        <t xml:space="preserve">Vex'ahlia (self-inflicted)</t>
      </text>
    </comment>
    <comment authorId="0" ref="C3">
      <text>
        <t xml:space="preserve">Tiberius</t>
      </text>
    </comment>
    <comment authorId="0" ref="C4">
      <text>
        <t xml:space="preserve">Tiberius</t>
      </text>
    </comment>
    <comment authorId="0" ref="D5">
      <text>
        <t xml:space="preserve">Tiberius</t>
      </text>
    </comment>
    <comment authorId="0" ref="E23">
      <text>
        <t xml:space="preserve">Tiberius</t>
      </text>
    </comment>
    <comment authorId="0" ref="E24">
      <text>
        <t xml:space="preserve">Tiberius</t>
      </text>
    </comment>
  </commentList>
</comments>
</file>

<file path=xl/comments9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3">
      <text>
        <t xml:space="preserve">Scanlan</t>
      </text>
    </comment>
    <comment authorId="0" ref="E4">
      <text>
        <t xml:space="preserve">Vex</t>
      </text>
    </comment>
    <comment authorId="0" ref="H4">
      <text>
        <t xml:space="preserve">Scanlan</t>
      </text>
    </comment>
    <comment authorId="0" ref="H5">
      <text>
        <t xml:space="preserve">Vex</t>
      </text>
    </comment>
    <comment authorId="0" ref="E6">
      <text>
        <t xml:space="preserve">Vex</t>
      </text>
    </comment>
  </commentList>
</comments>
</file>

<file path=xl/sharedStrings.xml><?xml version="1.0" encoding="utf-8"?>
<sst xmlns="http://schemas.openxmlformats.org/spreadsheetml/2006/main" count="2508" uniqueCount="55">
  <si>
    <t>Total dealt to Vox Machina, NPCs on each page</t>
  </si>
  <si>
    <t>If you add a type of damage,
 add it at least here</t>
  </si>
  <si>
    <t>Vex</t>
  </si>
  <si>
    <t>Trinket</t>
  </si>
  <si>
    <t>Vax</t>
  </si>
  <si>
    <t>Grog</t>
  </si>
  <si>
    <t>Keyleth</t>
  </si>
  <si>
    <t>Percy</t>
  </si>
  <si>
    <t>Scanlan</t>
  </si>
  <si>
    <t>Pike</t>
  </si>
  <si>
    <t>Tiberius</t>
  </si>
  <si>
    <t>Taryon</t>
  </si>
  <si>
    <t>Key</t>
  </si>
  <si>
    <t>Friendly Fire</t>
  </si>
  <si>
    <t>Dealt/Taken</t>
  </si>
  <si>
    <t>Damage</t>
  </si>
  <si>
    <t>From Whom</t>
  </si>
  <si>
    <t>To Whom</t>
  </si>
  <si>
    <t>Most Dealt : Grog</t>
  </si>
  <si>
    <t>Most Taken : Grog</t>
  </si>
  <si>
    <t>Most Dealt : Tiberius</t>
  </si>
  <si>
    <t>Most Dealt: Grog</t>
  </si>
  <si>
    <t>Most Taken : Keyleth</t>
  </si>
  <si>
    <t>Bleeding</t>
  </si>
  <si>
    <t>Fire</t>
  </si>
  <si>
    <t>Fall</t>
  </si>
  <si>
    <t>Telekinesis</t>
  </si>
  <si>
    <t>Radiant</t>
  </si>
  <si>
    <t>Necrotic</t>
  </si>
  <si>
    <t>Psychic</t>
  </si>
  <si>
    <t>Ice</t>
  </si>
  <si>
    <t>Acid</t>
  </si>
  <si>
    <t>Poison</t>
  </si>
  <si>
    <t>Lightning</t>
  </si>
  <si>
    <t>Kima</t>
  </si>
  <si>
    <t>Clarota</t>
  </si>
  <si>
    <t>Physical damage</t>
  </si>
  <si>
    <t>Lyra</t>
  </si>
  <si>
    <t>Zahra</t>
  </si>
  <si>
    <t>Kashaw</t>
  </si>
  <si>
    <t>Thorbir</t>
  </si>
  <si>
    <t>Physical</t>
  </si>
  <si>
    <t>Lillith</t>
  </si>
  <si>
    <t>Gern</t>
  </si>
  <si>
    <t>Carol</t>
  </si>
  <si>
    <t>Fatty Arbuckle</t>
  </si>
  <si>
    <t>Coral</t>
  </si>
  <si>
    <t>Stimpy</t>
  </si>
  <si>
    <t>Shale</t>
  </si>
  <si>
    <t>Kerrek</t>
  </si>
  <si>
    <t>Doty</t>
  </si>
  <si>
    <t>Tova</t>
  </si>
  <si>
    <t>Lionel</t>
  </si>
  <si>
    <t>Sprigg</t>
  </si>
  <si>
    <t>Arkhan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</si>
</sst>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4">
    <numFmt numFmtId="164" formatCode="&quot;Ep Total :&quot; 0"/>
    <numFmt numFmtId="165" formatCode="&quot;No damage :&quot; 0"/>
    <numFmt numFmtId="166" formatCode="&quot;Total =&quot; 0"/>
    <numFmt numFmtId="167" formatCode="&quot;Lightning =&quot; 0"/>
    <numFmt numFmtId="168" formatCode="0.00&quot;%&quot;"/>
    <numFmt numFmtId="169" formatCode="&quot;Vex =&quot; 0"/>
    <numFmt numFmtId="170" formatCode="&quot;Average =&quot; 0.00"/>
    <numFmt numFmtId="171" formatCode="&quot;Bleeding =&quot; 0"/>
    <numFmt numFmtId="172" formatCode="&quot;Trinket =&quot; 0"/>
    <numFmt numFmtId="173" formatCode="&quot;Poison =&quot; 0"/>
    <numFmt numFmtId="174" formatCode="&quot;Vax =&quot; 0"/>
    <numFmt numFmtId="175" formatCode="&quot;Fire =&quot;0"/>
    <numFmt numFmtId="176" formatCode="&quot;Grog =&quot; 0"/>
    <numFmt numFmtId="177" formatCode="&quot;Max/ep =&quot;0"/>
    <numFmt numFmtId="178" formatCode="&quot;Fall =&quot;0"/>
    <numFmt numFmtId="179" formatCode="&quot;Keyleth =&quot; 0"/>
    <numFmt numFmtId="180" formatCode="&quot;Largest Hit =&quot;0"/>
    <numFmt numFmtId="181" formatCode="&quot;Telekinesis =&quot; 0"/>
    <numFmt numFmtId="182" formatCode="&quot;Percy =&quot; 0"/>
    <numFmt numFmtId="183" formatCode="&quot;Radiant =&quot; 0"/>
    <numFmt numFmtId="184" formatCode="&quot;Scanlan =&quot; 0"/>
    <numFmt numFmtId="185" formatCode="&quot;Laura Total =&quot;  0"/>
    <numFmt numFmtId="186" formatCode="&quot;Necrotic =&quot;0"/>
    <numFmt numFmtId="187" formatCode="&quot;Pike =&quot; 0"/>
    <numFmt numFmtId="188" formatCode="&quot;Laura Average =&quot;0.00"/>
    <numFmt numFmtId="189" formatCode="&quot;Psychic =&quot;0"/>
    <numFmt numFmtId="190" formatCode="&quot;Tiberius =&quot; 0"/>
    <numFmt numFmtId="191" formatCode="&quot;Laura Correct Avg =&quot;0.00"/>
    <numFmt numFmtId="192" formatCode="&quot;Ice =&quot;0"/>
    <numFmt numFmtId="193" formatCode="&quot;Taryon =&quot; 0"/>
    <numFmt numFmtId="194" formatCode="&quot;Friendly Fire =&quot;0"/>
    <numFmt numFmtId="195" formatCode="&quot;Max S2 =&quot;0"/>
    <numFmt numFmtId="196" formatCode="&quot;Acid =&quot;0"/>
    <numFmt numFmtId="197" formatCode="&quot;Sam Total =&quot;0"/>
    <numFmt numFmtId="198" formatCode="&quot;Physical =&quot;0"/>
    <numFmt numFmtId="199" formatCode="&quot;Sam Average =&quot;0.00"/>
    <numFmt numFmtId="200" formatCode="&quot;Thunder =&quot; 0"/>
    <numFmt numFmtId="201" formatCode="&quot;Sam Correct Avg =&quot;0.00"/>
    <numFmt numFmtId="202" formatCode="&quot;Max S1 =&quot;0"/>
    <numFmt numFmtId="203" formatCode="&quot;Largest Hit S1 =&quot;0"/>
    <numFmt numFmtId="204" formatCode="&quot;Largest Hit S2 =&quot;0"/>
    <numFmt numFmtId="205" formatCode="&quot;Max S3 =&quot;0"/>
    <numFmt numFmtId="206" formatCode="&quot;Largest Hit S3 =&quot;0"/>
    <numFmt numFmtId="207" formatCode="&quot;Physical =&quot; 0"/>
    <numFmt numFmtId="208" formatCode="&quot;Fall =&quot; 0"/>
    <numFmt numFmtId="209" formatCode="&quot;Psychic =&quot; 0"/>
    <numFmt numFmtId="210" formatCode="&quot;Friendly Fire =&quot; 0"/>
    <numFmt numFmtId="211" formatCode="&quot;Acid =&quot; 0"/>
    <numFmt numFmtId="212" formatCode="&quot;Necrotic =&quot; 0"/>
    <numFmt numFmtId="213" formatCode="&quot;Fire =&quot; 0"/>
    <numFmt numFmtId="214" formatCode="&quot;Grog = &quot;0"/>
    <numFmt numFmtId="215" formatCode="&quot;Ice =&quot; 0"/>
    <numFmt numFmtId="216" formatCode="&quot;Played =&quot; 0"/>
    <numFmt numFmtId="217" formatCode="&quot;No Damage ? =&quot; 0"/>
  </numFmts>
  <fonts count="12">
    <font>
      <sz val="10.0"/>
      <color rgb="FF000000"/>
      <name val="Arial"/>
    </font>
    <font>
      <b/>
      <sz val="18.0"/>
    </font>
    <font>
      <b/>
      <sz val="12.0"/>
    </font>
    <font/>
    <font>
      <b/>
    </font>
    <font>
      <b/>
      <color rgb="FFFF0000"/>
    </font>
    <font>
      <name val="Arial"/>
    </font>
    <font>
      <color rgb="FF000000"/>
    </font>
    <font>
      <sz val="10.0"/>
    </font>
    <font>
      <b/>
      <color rgb="FFFF0000"/>
      <name val="Arial"/>
    </font>
    <font>
      <sz val="11.0"/>
      <color rgb="FF000000"/>
      <name val="Calibri"/>
    </font>
    <font>
      <sz val="11.0"/>
    </font>
  </fonts>
  <fills count="19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DD7E6B"/>
        <bgColor rgb="FFDD7E6B"/>
      </patternFill>
    </fill>
    <fill>
      <patternFill patternType="solid">
        <fgColor rgb="FF93C47D"/>
        <bgColor rgb="FF93C47D"/>
      </patternFill>
    </fill>
    <fill>
      <patternFill patternType="solid">
        <fgColor rgb="FFFF9900"/>
        <bgColor rgb="FFFF9900"/>
      </patternFill>
    </fill>
    <fill>
      <patternFill patternType="solid">
        <fgColor rgb="FFB7B7B7"/>
        <bgColor rgb="FFB7B7B7"/>
      </patternFill>
    </fill>
    <fill>
      <patternFill patternType="solid">
        <fgColor rgb="FFFFE599"/>
        <bgColor rgb="FFFFE599"/>
      </patternFill>
    </fill>
    <fill>
      <patternFill patternType="solid">
        <fgColor rgb="FFFFFF00"/>
        <bgColor rgb="FFFFFF00"/>
      </patternFill>
    </fill>
    <fill>
      <patternFill patternType="solid">
        <fgColor rgb="FF736941"/>
        <bgColor rgb="FF736941"/>
      </patternFill>
    </fill>
    <fill>
      <patternFill patternType="solid">
        <fgColor rgb="FFB4A7D6"/>
        <bgColor rgb="FFB4A7D6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C27BA0"/>
        <bgColor rgb="FFC27BA0"/>
      </patternFill>
    </fill>
    <fill>
      <patternFill patternType="solid">
        <fgColor rgb="FFB2A1C7"/>
        <bgColor rgb="FFB2A1C7"/>
      </patternFill>
    </fill>
    <fill>
      <patternFill patternType="solid">
        <fgColor rgb="FF6FA8DC"/>
        <bgColor rgb="FF6FA8DC"/>
      </patternFill>
    </fill>
    <fill>
      <patternFill patternType="solid">
        <fgColor rgb="FFCCCCCC"/>
        <bgColor rgb="FFCCCCCC"/>
      </patternFill>
    </fill>
    <fill>
      <patternFill patternType="solid">
        <fgColor rgb="FFA4C2F4"/>
        <bgColor rgb="FFA4C2F4"/>
      </patternFill>
    </fill>
  </fills>
  <borders count="4">
    <border/>
    <border>
      <bottom/>
    </border>
    <border>
      <right/>
      <bottom/>
    </border>
    <border>
      <right/>
    </border>
  </borders>
  <cellStyleXfs count="1">
    <xf borderId="0" fillId="0" fontId="0" numFmtId="0" applyAlignment="1" applyFont="1"/>
  </cellStyleXfs>
  <cellXfs count="18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 shrinkToFit="0" wrapText="0"/>
    </xf>
    <xf borderId="0" fillId="0" fontId="2" numFmtId="0" xfId="0" applyAlignment="1" applyFont="1">
      <alignment horizontal="center" readingOrder="0" shrinkToFit="0" wrapText="1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165" xfId="0" applyFont="1" applyNumberFormat="1"/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horizontal="center" readingOrder="0"/>
    </xf>
    <xf borderId="0" fillId="0" fontId="3" numFmtId="166" xfId="0" applyAlignment="1" applyFont="1" applyNumberFormat="1">
      <alignment readingOrder="0"/>
    </xf>
    <xf borderId="0" fillId="2" fontId="3" numFmtId="167" xfId="0" applyAlignment="1" applyFill="1" applyFont="1" applyNumberFormat="1">
      <alignment horizontal="left" readingOrder="0"/>
    </xf>
    <xf borderId="0" fillId="0" fontId="3" numFmtId="168" xfId="0" applyFont="1" applyNumberFormat="1"/>
    <xf borderId="0" fillId="0" fontId="3" numFmtId="169" xfId="0" applyAlignment="1" applyFont="1" applyNumberFormat="1">
      <alignment readingOrder="0"/>
    </xf>
    <xf borderId="0" fillId="0" fontId="6" numFmtId="169" xfId="0" applyAlignment="1" applyFont="1" applyNumberFormat="1">
      <alignment horizontal="left" readingOrder="0" vertical="bottom"/>
    </xf>
    <xf borderId="0" fillId="0" fontId="6" numFmtId="10" xfId="0" applyAlignment="1" applyFont="1" applyNumberFormat="1">
      <alignment horizontal="left" readingOrder="0" vertical="bottom"/>
    </xf>
    <xf borderId="0" fillId="0" fontId="3" numFmtId="170" xfId="0" applyFont="1" applyNumberFormat="1"/>
    <xf borderId="0" fillId="0" fontId="3" numFmtId="4" xfId="0" applyFont="1" applyNumberFormat="1"/>
    <xf borderId="0" fillId="3" fontId="7" numFmtId="171" xfId="0" applyAlignment="1" applyFill="1" applyFont="1" applyNumberFormat="1">
      <alignment horizontal="left" readingOrder="0"/>
    </xf>
    <xf borderId="0" fillId="0" fontId="3" numFmtId="172" xfId="0" applyAlignment="1" applyFont="1" applyNumberFormat="1">
      <alignment readingOrder="0"/>
    </xf>
    <xf borderId="0" fillId="0" fontId="6" numFmtId="172" xfId="0" applyAlignment="1" applyFont="1" applyNumberFormat="1">
      <alignment horizontal="left" readingOrder="0" vertical="bottom"/>
    </xf>
    <xf borderId="0" fillId="0" fontId="3" numFmtId="2" xfId="0" applyFont="1" applyNumberFormat="1"/>
    <xf borderId="0" fillId="4" fontId="3" numFmtId="173" xfId="0" applyAlignment="1" applyFill="1" applyFont="1" applyNumberFormat="1">
      <alignment horizontal="left" readingOrder="0"/>
    </xf>
    <xf borderId="0" fillId="0" fontId="3" numFmtId="174" xfId="0" applyAlignment="1" applyFont="1" applyNumberFormat="1">
      <alignment readingOrder="0"/>
    </xf>
    <xf borderId="0" fillId="0" fontId="6" numFmtId="174" xfId="0" applyAlignment="1" applyFont="1" applyNumberFormat="1">
      <alignment horizontal="left" readingOrder="0" vertical="bottom"/>
    </xf>
    <xf borderId="0" fillId="0" fontId="3" numFmtId="10" xfId="0" applyFont="1" applyNumberFormat="1"/>
    <xf borderId="0" fillId="5" fontId="3" numFmtId="175" xfId="0" applyAlignment="1" applyFill="1" applyFont="1" applyNumberFormat="1">
      <alignment horizontal="left" readingOrder="0"/>
    </xf>
    <xf borderId="0" fillId="0" fontId="3" numFmtId="176" xfId="0" applyAlignment="1" applyFont="1" applyNumberFormat="1">
      <alignment readingOrder="0"/>
    </xf>
    <xf borderId="0" fillId="0" fontId="6" numFmtId="176" xfId="0" applyAlignment="1" applyFont="1" applyNumberFormat="1">
      <alignment horizontal="left" readingOrder="0" vertical="bottom"/>
    </xf>
    <xf borderId="0" fillId="0" fontId="3" numFmtId="177" xfId="0" applyFont="1" applyNumberFormat="1"/>
    <xf borderId="0" fillId="6" fontId="3" numFmtId="178" xfId="0" applyAlignment="1" applyFill="1" applyFont="1" applyNumberFormat="1">
      <alignment horizontal="left" readingOrder="0"/>
    </xf>
    <xf borderId="0" fillId="0" fontId="3" numFmtId="179" xfId="0" applyAlignment="1" applyFont="1" applyNumberFormat="1">
      <alignment readingOrder="0"/>
    </xf>
    <xf borderId="0" fillId="0" fontId="6" numFmtId="179" xfId="0" applyAlignment="1" applyFont="1" applyNumberFormat="1">
      <alignment horizontal="left" readingOrder="0" vertical="bottom"/>
    </xf>
    <xf borderId="0" fillId="0" fontId="3" numFmtId="180" xfId="0" applyAlignment="1" applyFont="1" applyNumberFormat="1">
      <alignment horizontal="right" readingOrder="0"/>
    </xf>
    <xf borderId="0" fillId="7" fontId="3" numFmtId="181" xfId="0" applyAlignment="1" applyFill="1" applyFont="1" applyNumberFormat="1">
      <alignment horizontal="left" readingOrder="0"/>
    </xf>
    <xf borderId="0" fillId="0" fontId="3" numFmtId="182" xfId="0" applyAlignment="1" applyFont="1" applyNumberFormat="1">
      <alignment readingOrder="0"/>
    </xf>
    <xf borderId="0" fillId="0" fontId="6" numFmtId="182" xfId="0" applyAlignment="1" applyFont="1" applyNumberFormat="1">
      <alignment horizontal="left" readingOrder="0" vertical="bottom"/>
    </xf>
    <xf borderId="0" fillId="8" fontId="3" numFmtId="183" xfId="0" applyAlignment="1" applyFill="1" applyFont="1" applyNumberFormat="1">
      <alignment horizontal="left" readingOrder="0"/>
    </xf>
    <xf borderId="0" fillId="0" fontId="3" numFmtId="184" xfId="0" applyAlignment="1" applyFont="1" applyNumberFormat="1">
      <alignment readingOrder="0"/>
    </xf>
    <xf borderId="0" fillId="0" fontId="6" numFmtId="184" xfId="0" applyAlignment="1" applyFont="1" applyNumberFormat="1">
      <alignment horizontal="left" readingOrder="0" vertical="bottom"/>
    </xf>
    <xf borderId="0" fillId="0" fontId="3" numFmtId="185" xfId="0" applyFont="1" applyNumberFormat="1"/>
    <xf borderId="0" fillId="9" fontId="3" numFmtId="186" xfId="0" applyAlignment="1" applyFill="1" applyFont="1" applyNumberFormat="1">
      <alignment horizontal="left" readingOrder="0"/>
    </xf>
    <xf borderId="0" fillId="0" fontId="3" numFmtId="187" xfId="0" applyAlignment="1" applyFont="1" applyNumberFormat="1">
      <alignment readingOrder="0"/>
    </xf>
    <xf borderId="0" fillId="0" fontId="6" numFmtId="187" xfId="0" applyAlignment="1" applyFont="1" applyNumberFormat="1">
      <alignment horizontal="left" readingOrder="0" vertical="bottom"/>
    </xf>
    <xf borderId="0" fillId="0" fontId="3" numFmtId="188" xfId="0" applyFont="1" applyNumberFormat="1"/>
    <xf borderId="0" fillId="10" fontId="3" numFmtId="189" xfId="0" applyAlignment="1" applyFill="1" applyFont="1" applyNumberFormat="1">
      <alignment horizontal="left" readingOrder="0"/>
    </xf>
    <xf borderId="0" fillId="0" fontId="3" numFmtId="190" xfId="0" applyAlignment="1" applyFont="1" applyNumberFormat="1">
      <alignment readingOrder="0"/>
    </xf>
    <xf borderId="0" fillId="0" fontId="6" numFmtId="190" xfId="0" applyAlignment="1" applyFont="1" applyNumberFormat="1">
      <alignment horizontal="left" readingOrder="0" vertical="bottom"/>
    </xf>
    <xf borderId="0" fillId="0" fontId="8" numFmtId="191" xfId="0" applyFont="1" applyNumberFormat="1"/>
    <xf borderId="0" fillId="11" fontId="3" numFmtId="192" xfId="0" applyAlignment="1" applyFill="1" applyFont="1" applyNumberFormat="1">
      <alignment horizontal="left" readingOrder="0"/>
    </xf>
    <xf borderId="0" fillId="0" fontId="6" numFmtId="193" xfId="0" applyAlignment="1" applyFont="1" applyNumberFormat="1">
      <alignment horizontal="left" readingOrder="0" vertical="bottom"/>
    </xf>
    <xf borderId="0" fillId="0" fontId="3" numFmtId="191" xfId="0" applyFont="1" applyNumberFormat="1"/>
    <xf borderId="0" fillId="12" fontId="5" numFmtId="194" xfId="0" applyAlignment="1" applyFill="1" applyFont="1" applyNumberFormat="1">
      <alignment horizontal="left" readingOrder="0"/>
    </xf>
    <xf borderId="0" fillId="0" fontId="3" numFmtId="195" xfId="0" applyFont="1" applyNumberFormat="1"/>
    <xf borderId="0" fillId="13" fontId="3" numFmtId="196" xfId="0" applyAlignment="1" applyFill="1" applyFont="1" applyNumberFormat="1">
      <alignment horizontal="left" readingOrder="0"/>
    </xf>
    <xf borderId="0" fillId="0" fontId="5" numFmtId="0" xfId="0" applyAlignment="1" applyFont="1">
      <alignment readingOrder="0"/>
    </xf>
    <xf borderId="0" fillId="0" fontId="3" numFmtId="197" xfId="0" applyAlignment="1" applyFont="1" applyNumberFormat="1">
      <alignment readingOrder="0"/>
    </xf>
    <xf borderId="0" fillId="0" fontId="3" numFmtId="198" xfId="0" applyAlignment="1" applyFont="1" applyNumberFormat="1">
      <alignment horizontal="left" readingOrder="0"/>
    </xf>
    <xf borderId="0" fillId="0" fontId="3" numFmtId="199" xfId="0" applyFont="1" applyNumberFormat="1"/>
    <xf borderId="0" fillId="14" fontId="3" numFmtId="200" xfId="0" applyAlignment="1" applyFill="1" applyFont="1" applyNumberFormat="1">
      <alignment horizontal="left" readingOrder="0"/>
    </xf>
    <xf borderId="0" fillId="0" fontId="3" numFmtId="201" xfId="0" applyFont="1" applyNumberFormat="1"/>
    <xf borderId="0" fillId="0" fontId="3" numFmtId="165" xfId="0" applyAlignment="1" applyFont="1" applyNumberFormat="1">
      <alignment readingOrder="0"/>
    </xf>
    <xf borderId="0" fillId="0" fontId="3" numFmtId="202" xfId="0" applyFont="1" applyNumberFormat="1"/>
    <xf borderId="0" fillId="0" fontId="3" numFmtId="203" xfId="0" applyAlignment="1" applyFont="1" applyNumberFormat="1">
      <alignment readingOrder="0"/>
    </xf>
    <xf borderId="0" fillId="0" fontId="3" numFmtId="204" xfId="0" applyAlignment="1" applyFont="1" applyNumberFormat="1">
      <alignment readingOrder="0"/>
    </xf>
    <xf borderId="0" fillId="0" fontId="3" numFmtId="205" xfId="0" applyFont="1" applyNumberFormat="1"/>
    <xf borderId="0" fillId="0" fontId="3" numFmtId="206" xfId="0" applyAlignment="1" applyFont="1" applyNumberFormat="1">
      <alignment readingOrder="0"/>
    </xf>
    <xf borderId="0" fillId="2" fontId="3" numFmtId="0" xfId="0" applyAlignment="1" applyFont="1">
      <alignment readingOrder="0"/>
    </xf>
    <xf borderId="0" fillId="3" fontId="7" numFmtId="0" xfId="0" applyAlignment="1" applyFont="1">
      <alignment horizontal="left" readingOrder="0"/>
    </xf>
    <xf borderId="0" fillId="4" fontId="3" numFmtId="0" xfId="0" applyAlignment="1" applyFont="1">
      <alignment readingOrder="0"/>
    </xf>
    <xf borderId="0" fillId="5" fontId="3" numFmtId="0" xfId="0" applyAlignment="1" applyFont="1">
      <alignment horizontal="left" readingOrder="0"/>
    </xf>
    <xf borderId="0" fillId="6" fontId="3" numFmtId="0" xfId="0" applyAlignment="1" applyFont="1">
      <alignment horizontal="left" readingOrder="0"/>
    </xf>
    <xf borderId="0" fillId="7" fontId="3" numFmtId="0" xfId="0" applyAlignment="1" applyFont="1">
      <alignment horizontal="left" readingOrder="0"/>
    </xf>
    <xf borderId="0" fillId="8" fontId="3" numFmtId="0" xfId="0" applyAlignment="1" applyFont="1">
      <alignment horizontal="left" readingOrder="0"/>
    </xf>
    <xf borderId="0" fillId="9" fontId="3" numFmtId="0" xfId="0" applyAlignment="1" applyFont="1">
      <alignment horizontal="left" readingOrder="0"/>
    </xf>
    <xf borderId="0" fillId="10" fontId="3" numFmtId="0" xfId="0" applyAlignment="1" applyFont="1">
      <alignment horizontal="left" readingOrder="0"/>
    </xf>
    <xf borderId="0" fillId="11" fontId="3" numFmtId="0" xfId="0" applyAlignment="1" applyFont="1">
      <alignment horizontal="left" readingOrder="0"/>
    </xf>
    <xf borderId="0" fillId="12" fontId="5" numFmtId="0" xfId="0" applyAlignment="1" applyFont="1">
      <alignment horizontal="left" readingOrder="0"/>
    </xf>
    <xf borderId="0" fillId="13" fontId="3" numFmtId="0" xfId="0" applyAlignment="1" applyFont="1">
      <alignment horizontal="left" readingOrder="0"/>
    </xf>
    <xf borderId="0" fillId="0" fontId="3" numFmtId="207" xfId="0" applyAlignment="1" applyFont="1" applyNumberFormat="1">
      <alignment horizontal="left" readingOrder="0"/>
    </xf>
    <xf borderId="0" fillId="0" fontId="4" numFmtId="0" xfId="0" applyAlignment="1" applyFont="1">
      <alignment readingOrder="0"/>
    </xf>
    <xf borderId="0" fillId="2" fontId="3" numFmtId="167" xfId="0" applyAlignment="1" applyFont="1" applyNumberFormat="1">
      <alignment horizontal="left" readingOrder="0"/>
    </xf>
    <xf borderId="0" fillId="3" fontId="7" numFmtId="0" xfId="0" applyAlignment="1" applyFont="1">
      <alignment readingOrder="0"/>
    </xf>
    <xf borderId="0" fillId="5" fontId="3" numFmtId="0" xfId="0" applyAlignment="1" applyFont="1">
      <alignment readingOrder="0"/>
    </xf>
    <xf borderId="0" fillId="6" fontId="3" numFmtId="0" xfId="0" applyAlignment="1" applyFont="1">
      <alignment readingOrder="0"/>
    </xf>
    <xf borderId="0" fillId="7" fontId="3" numFmtId="0" xfId="0" applyAlignment="1" applyFont="1">
      <alignment readingOrder="0"/>
    </xf>
    <xf borderId="0" fillId="8" fontId="3" numFmtId="0" xfId="0" applyAlignment="1" applyFont="1">
      <alignment readingOrder="0"/>
    </xf>
    <xf borderId="0" fillId="9" fontId="3" numFmtId="0" xfId="0" applyAlignment="1" applyFont="1">
      <alignment readingOrder="0"/>
    </xf>
    <xf borderId="0" fillId="10" fontId="3" numFmtId="0" xfId="0" applyAlignment="1" applyFont="1">
      <alignment readingOrder="0"/>
    </xf>
    <xf borderId="0" fillId="11" fontId="3" numFmtId="0" xfId="0" applyAlignment="1" applyFont="1">
      <alignment readingOrder="0"/>
    </xf>
    <xf borderId="0" fillId="12" fontId="5" numFmtId="0" xfId="0" applyAlignment="1" applyFont="1">
      <alignment readingOrder="0"/>
    </xf>
    <xf borderId="0" fillId="13" fontId="3" numFmtId="0" xfId="0" applyAlignment="1" applyFont="1">
      <alignment readingOrder="0"/>
    </xf>
    <xf borderId="0" fillId="0" fontId="3" numFmtId="207" xfId="0" applyAlignment="1" applyFont="1" applyNumberFormat="1">
      <alignment horizontal="left" readingOrder="0"/>
    </xf>
    <xf borderId="0" fillId="6" fontId="3" numFmtId="208" xfId="0" applyAlignment="1" applyFont="1" applyNumberFormat="1">
      <alignment horizontal="left" readingOrder="0"/>
    </xf>
    <xf borderId="0" fillId="0" fontId="3" numFmtId="207" xfId="0" applyAlignment="1" applyFont="1" applyNumberFormat="1">
      <alignment readingOrder="0"/>
    </xf>
    <xf borderId="0" fillId="0" fontId="6" numFmtId="0" xfId="0" applyAlignment="1" applyFont="1">
      <alignment vertical="bottom"/>
    </xf>
    <xf borderId="0" fillId="0" fontId="9" numFmtId="0" xfId="0" applyAlignment="1" applyFont="1">
      <alignment horizontal="center" readingOrder="0" vertical="bottom"/>
    </xf>
    <xf borderId="0" fillId="0" fontId="6" numFmtId="0" xfId="0" applyAlignment="1" applyFont="1">
      <alignment vertical="bottom"/>
    </xf>
    <xf borderId="0" fillId="0" fontId="6" numFmtId="169" xfId="0" applyAlignment="1" applyFont="1" applyNumberFormat="1">
      <alignment horizontal="left" readingOrder="0" vertical="bottom"/>
    </xf>
    <xf borderId="0" fillId="0" fontId="6" numFmtId="172" xfId="0" applyAlignment="1" applyFont="1" applyNumberFormat="1">
      <alignment horizontal="left" readingOrder="0" vertical="bottom"/>
    </xf>
    <xf borderId="0" fillId="0" fontId="6" numFmtId="174" xfId="0" applyAlignment="1" applyFont="1" applyNumberFormat="1">
      <alignment horizontal="left" readingOrder="0" vertical="bottom"/>
    </xf>
    <xf borderId="0" fillId="0" fontId="6" numFmtId="182" xfId="0" applyAlignment="1" applyFont="1" applyNumberFormat="1">
      <alignment horizontal="left" readingOrder="0" vertical="bottom"/>
    </xf>
    <xf borderId="0" fillId="0" fontId="6" numFmtId="184" xfId="0" applyAlignment="1" applyFont="1" applyNumberFormat="1">
      <alignment horizontal="left" readingOrder="0" vertical="bottom"/>
    </xf>
    <xf borderId="0" fillId="0" fontId="6" numFmtId="187" xfId="0" applyAlignment="1" applyFont="1" applyNumberFormat="1">
      <alignment horizontal="left" readingOrder="0" vertical="bottom"/>
    </xf>
    <xf borderId="0" fillId="0" fontId="6" numFmtId="190" xfId="0" applyAlignment="1" applyFont="1" applyNumberFormat="1">
      <alignment horizontal="left" readingOrder="0" vertical="bottom"/>
    </xf>
    <xf borderId="0" fillId="0" fontId="3" numFmtId="207" xfId="0" applyAlignment="1" applyFont="1" applyNumberFormat="1">
      <alignment horizontal="left"/>
    </xf>
    <xf borderId="0" fillId="0" fontId="3" numFmtId="0" xfId="0" applyAlignment="1" applyFont="1">
      <alignment horizontal="left" readingOrder="0"/>
    </xf>
    <xf borderId="0" fillId="0" fontId="3" numFmtId="169" xfId="0" applyAlignment="1" applyFont="1" applyNumberFormat="1">
      <alignment horizontal="left" readingOrder="0"/>
    </xf>
    <xf borderId="0" fillId="5" fontId="5" numFmtId="0" xfId="0" applyAlignment="1" applyFont="1">
      <alignment readingOrder="0"/>
    </xf>
    <xf borderId="0" fillId="4" fontId="3" numFmtId="173" xfId="0" applyAlignment="1" applyFont="1" applyNumberFormat="1">
      <alignment horizontal="left" readingOrder="0"/>
    </xf>
    <xf borderId="0" fillId="0" fontId="3" numFmtId="174" xfId="0" applyAlignment="1" applyFont="1" applyNumberFormat="1">
      <alignment horizontal="left" readingOrder="0"/>
    </xf>
    <xf borderId="0" fillId="0" fontId="3" numFmtId="176" xfId="0" applyAlignment="1" applyFont="1" applyNumberFormat="1">
      <alignment horizontal="left" readingOrder="0"/>
    </xf>
    <xf borderId="0" fillId="0" fontId="3" numFmtId="179" xfId="0" applyAlignment="1" applyFont="1" applyNumberFormat="1">
      <alignment horizontal="left" readingOrder="0"/>
    </xf>
    <xf borderId="0" fillId="10" fontId="3" numFmtId="209" xfId="0" applyAlignment="1" applyFont="1" applyNumberFormat="1">
      <alignment horizontal="left" readingOrder="0"/>
    </xf>
    <xf borderId="0" fillId="0" fontId="3" numFmtId="190" xfId="0" applyAlignment="1" applyFont="1" applyNumberFormat="1">
      <alignment horizontal="left" readingOrder="0"/>
    </xf>
    <xf borderId="0" fillId="0" fontId="3" numFmtId="0" xfId="0" applyAlignment="1" applyFont="1">
      <alignment horizontal="left"/>
    </xf>
    <xf borderId="0" fillId="12" fontId="5" numFmtId="210" xfId="0" applyAlignment="1" applyFont="1" applyNumberFormat="1">
      <alignment horizontal="left" readingOrder="0"/>
    </xf>
    <xf borderId="0" fillId="2" fontId="3" numFmtId="0" xfId="0" applyAlignment="1" applyFont="1">
      <alignment horizontal="left" readingOrder="0"/>
    </xf>
    <xf borderId="0" fillId="4" fontId="3" numFmtId="0" xfId="0" applyAlignment="1" applyFont="1">
      <alignment horizontal="left" readingOrder="0"/>
    </xf>
    <xf borderId="0" fillId="13" fontId="3" numFmtId="211" xfId="0" applyAlignment="1" applyFont="1" applyNumberFormat="1">
      <alignment horizontal="left" readingOrder="0"/>
    </xf>
    <xf borderId="0" fillId="12" fontId="5" numFmtId="210" xfId="0" applyAlignment="1" applyFont="1" applyNumberFormat="1">
      <alignment horizontal="left" readingOrder="0"/>
    </xf>
    <xf borderId="0" fillId="0" fontId="3" numFmtId="207" xfId="0" applyAlignment="1" applyFont="1" applyNumberFormat="1">
      <alignment horizontal="left"/>
    </xf>
    <xf borderId="0" fillId="6" fontId="5" numFmtId="0" xfId="0" applyAlignment="1" applyFont="1">
      <alignment readingOrder="0"/>
    </xf>
    <xf borderId="0" fillId="12" fontId="5" numFmtId="194" xfId="0" applyAlignment="1" applyFont="1" applyNumberFormat="1">
      <alignment horizontal="left" readingOrder="0"/>
    </xf>
    <xf borderId="0" fillId="0" fontId="10" numFmtId="0" xfId="0" applyAlignment="1" applyFont="1">
      <alignment horizontal="right" shrinkToFit="0" vertical="bottom" wrapText="0"/>
    </xf>
    <xf borderId="0" fillId="6" fontId="3" numFmtId="208" xfId="0" applyAlignment="1" applyFont="1" applyNumberFormat="1">
      <alignment horizontal="left" readingOrder="0"/>
    </xf>
    <xf borderId="0" fillId="9" fontId="3" numFmtId="212" xfId="0" applyAlignment="1" applyFont="1" applyNumberFormat="1">
      <alignment horizontal="left" readingOrder="0"/>
    </xf>
    <xf borderId="0" fillId="0" fontId="0" numFmtId="0" xfId="0" applyAlignment="1" applyFont="1">
      <alignment horizontal="right" shrinkToFit="0" vertical="bottom" wrapText="0"/>
    </xf>
    <xf borderId="1" fillId="0" fontId="0" numFmtId="0" xfId="0" applyAlignment="1" applyBorder="1" applyFont="1">
      <alignment horizontal="right" shrinkToFit="0" vertical="bottom" wrapText="0"/>
    </xf>
    <xf borderId="0" fillId="0" fontId="0" numFmtId="0" xfId="0" applyAlignment="1" applyFont="1">
      <alignment vertical="bottom"/>
    </xf>
    <xf borderId="2" fillId="15" fontId="0" numFmtId="0" xfId="0" applyAlignment="1" applyBorder="1" applyFill="1" applyFont="1">
      <alignment horizontal="right" shrinkToFit="0" vertical="bottom" wrapText="0"/>
    </xf>
    <xf borderId="2" fillId="15" fontId="0" numFmtId="0" xfId="0" applyAlignment="1" applyBorder="1" applyFont="1">
      <alignment horizontal="right" shrinkToFit="0" vertical="bottom" wrapText="0"/>
    </xf>
    <xf borderId="0" fillId="0" fontId="5" numFmtId="0" xfId="0" applyFont="1"/>
    <xf borderId="3" fillId="0" fontId="0" numFmtId="0" xfId="0" applyAlignment="1" applyBorder="1" applyFont="1">
      <alignment vertical="bottom"/>
    </xf>
    <xf borderId="0" fillId="0" fontId="9" numFmtId="0" xfId="0" applyAlignment="1" applyFont="1">
      <alignment horizontal="center" readingOrder="0" vertical="bottom"/>
    </xf>
    <xf borderId="0" fillId="5" fontId="3" numFmtId="213" xfId="0" applyAlignment="1" applyFont="1" applyNumberFormat="1">
      <alignment horizontal="left" readingOrder="0"/>
    </xf>
    <xf borderId="0" fillId="0" fontId="6" numFmtId="0" xfId="0" applyAlignment="1" applyFont="1">
      <alignment vertical="bottom"/>
    </xf>
    <xf borderId="0" fillId="0" fontId="6" numFmtId="169" xfId="0" applyAlignment="1" applyFont="1" applyNumberFormat="1">
      <alignment horizontal="left" vertical="bottom"/>
    </xf>
    <xf borderId="0" fillId="0" fontId="6" numFmtId="214" xfId="0" applyAlignment="1" applyFont="1" applyNumberFormat="1">
      <alignment horizontal="left" vertical="bottom"/>
    </xf>
    <xf borderId="0" fillId="0" fontId="6" numFmtId="184" xfId="0" applyAlignment="1" applyFont="1" applyNumberFormat="1">
      <alignment horizontal="left" vertical="bottom"/>
    </xf>
    <xf borderId="0" fillId="0" fontId="6" numFmtId="184" xfId="0" applyAlignment="1" applyFont="1" applyNumberFormat="1">
      <alignment horizontal="left" vertical="bottom"/>
    </xf>
    <xf borderId="0" fillId="11" fontId="3" numFmtId="215" xfId="0" applyAlignment="1" applyFont="1" applyNumberFormat="1">
      <alignment horizontal="left" readingOrder="0"/>
    </xf>
    <xf borderId="0" fillId="11" fontId="5" numFmtId="0" xfId="0" applyAlignment="1" applyFont="1">
      <alignment readingOrder="0"/>
    </xf>
    <xf borderId="0" fillId="0" fontId="6" numFmtId="176" xfId="0" applyAlignment="1" applyFont="1" applyNumberFormat="1">
      <alignment horizontal="left" vertical="bottom"/>
    </xf>
    <xf borderId="0" fillId="0" fontId="6" numFmtId="179" xfId="0" applyAlignment="1" applyFont="1" applyNumberFormat="1">
      <alignment horizontal="left" vertical="bottom"/>
    </xf>
    <xf borderId="0" fillId="2" fontId="5" numFmtId="0" xfId="0" applyAlignment="1" applyFont="1">
      <alignment readingOrder="0"/>
    </xf>
    <xf borderId="0" fillId="0" fontId="6" numFmtId="190" xfId="0" applyAlignment="1" applyFont="1" applyNumberFormat="1">
      <alignment horizontal="left" vertical="bottom"/>
    </xf>
    <xf borderId="0" fillId="0" fontId="3" numFmtId="207" xfId="0" applyFont="1" applyNumberFormat="1"/>
    <xf borderId="0" fillId="0" fontId="6" numFmtId="0" xfId="0" applyAlignment="1" applyFont="1">
      <alignment horizontal="left" vertical="bottom"/>
    </xf>
    <xf borderId="0" fillId="16" fontId="5" numFmtId="0" xfId="0" applyAlignment="1" applyFill="1" applyFont="1">
      <alignment readingOrder="0"/>
    </xf>
    <xf borderId="0" fillId="0" fontId="6" numFmtId="182" xfId="0" applyAlignment="1" applyFont="1" applyNumberFormat="1">
      <alignment horizontal="left" vertical="bottom"/>
    </xf>
    <xf borderId="0" fillId="12" fontId="5" numFmtId="210" xfId="0" applyAlignment="1" applyFont="1" applyNumberFormat="1">
      <alignment readingOrder="0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left" vertical="bottom"/>
    </xf>
    <xf borderId="0" fillId="0" fontId="6" numFmtId="174" xfId="0" applyAlignment="1" applyFont="1" applyNumberFormat="1">
      <alignment horizontal="left" vertical="bottom"/>
    </xf>
    <xf borderId="0" fillId="0" fontId="6" numFmtId="176" xfId="0" applyAlignment="1" applyFont="1" applyNumberFormat="1">
      <alignment horizontal="left" vertical="bottom"/>
    </xf>
    <xf borderId="0" fillId="9" fontId="3" numFmtId="212" xfId="0" applyAlignment="1" applyFont="1" applyNumberFormat="1">
      <alignment horizontal="left" readingOrder="0"/>
    </xf>
    <xf borderId="0" fillId="0" fontId="3" numFmtId="207" xfId="0" applyFont="1" applyNumberFormat="1"/>
    <xf borderId="0" fillId="0" fontId="6" numFmtId="174" xfId="0" applyAlignment="1" applyFont="1" applyNumberFormat="1">
      <alignment horizontal="left" vertical="bottom"/>
    </xf>
    <xf borderId="0" fillId="0" fontId="6" numFmtId="176" xfId="0" applyAlignment="1" applyFont="1" applyNumberFormat="1">
      <alignment horizontal="left" vertical="bottom"/>
    </xf>
    <xf borderId="0" fillId="5" fontId="3" numFmtId="213" xfId="0" applyAlignment="1" applyFont="1" applyNumberFormat="1">
      <alignment horizontal="left" readingOrder="0"/>
    </xf>
    <xf borderId="0" fillId="0" fontId="6" numFmtId="179" xfId="0" applyAlignment="1" applyFont="1" applyNumberFormat="1">
      <alignment horizontal="left" vertical="bottom"/>
    </xf>
    <xf borderId="0" fillId="10" fontId="3" numFmtId="209" xfId="0" applyAlignment="1" applyFont="1" applyNumberFormat="1">
      <alignment horizontal="left" readingOrder="0"/>
    </xf>
    <xf borderId="0" fillId="0" fontId="6" numFmtId="172" xfId="0" applyAlignment="1" applyFont="1" applyNumberFormat="1">
      <alignment horizontal="left" vertical="bottom"/>
    </xf>
    <xf borderId="0" fillId="0" fontId="6" numFmtId="179" xfId="0" applyAlignment="1" applyFont="1" applyNumberFormat="1">
      <alignment horizontal="left" vertical="bottom"/>
    </xf>
    <xf borderId="0" fillId="8" fontId="5" numFmtId="0" xfId="0" applyAlignment="1" applyFont="1">
      <alignment readingOrder="0"/>
    </xf>
    <xf borderId="0" fillId="14" fontId="5" numFmtId="0" xfId="0" applyAlignment="1" applyFont="1">
      <alignment readingOrder="0"/>
    </xf>
    <xf borderId="0" fillId="8" fontId="3" numFmtId="183" xfId="0" applyAlignment="1" applyFont="1" applyNumberFormat="1">
      <alignment horizontal="left" readingOrder="0"/>
    </xf>
    <xf borderId="0" fillId="12" fontId="3" numFmtId="207" xfId="0" applyAlignment="1" applyFont="1" applyNumberFormat="1">
      <alignment horizontal="left" readingOrder="0"/>
    </xf>
    <xf borderId="0" fillId="14" fontId="3" numFmtId="200" xfId="0" applyAlignment="1" applyFont="1" applyNumberFormat="1">
      <alignment horizontal="left" readingOrder="0"/>
    </xf>
    <xf borderId="0" fillId="17" fontId="3" numFmtId="0" xfId="0" applyAlignment="1" applyFill="1" applyFont="1">
      <alignment readingOrder="0"/>
    </xf>
    <xf borderId="0" fillId="0" fontId="3" numFmtId="49" xfId="0" applyFont="1" applyNumberFormat="1"/>
    <xf borderId="0" fillId="18" fontId="3" numFmtId="0" xfId="0" applyAlignment="1" applyFill="1" applyFont="1">
      <alignment readingOrder="0"/>
    </xf>
    <xf borderId="0" fillId="0" fontId="6" numFmtId="179" xfId="0" applyAlignment="1" applyFont="1" applyNumberFormat="1">
      <alignment horizontal="left" readingOrder="0" vertical="bottom"/>
    </xf>
    <xf borderId="0" fillId="0" fontId="9" numFmtId="0" xfId="0" applyAlignment="1" applyFont="1">
      <alignment horizontal="center" vertical="bottom"/>
    </xf>
    <xf borderId="0" fillId="9" fontId="5" numFmtId="0" xfId="0" applyAlignment="1" applyFont="1">
      <alignment readingOrder="0"/>
    </xf>
    <xf borderId="0" fillId="0" fontId="7" numFmtId="0" xfId="0" applyAlignment="1" applyFont="1">
      <alignment readingOrder="0"/>
    </xf>
    <xf borderId="0" fillId="14" fontId="3" numFmtId="0" xfId="0" applyAlignment="1" applyFont="1">
      <alignment readingOrder="0"/>
    </xf>
    <xf borderId="0" fillId="0" fontId="3" numFmtId="216" xfId="0" applyAlignment="1" applyFont="1" applyNumberFormat="1">
      <alignment readingOrder="0"/>
    </xf>
    <xf borderId="0" fillId="0" fontId="3" numFmtId="217" xfId="0" applyAlignment="1" applyFont="1" applyNumberFormat="1">
      <alignment readingOrder="0"/>
    </xf>
    <xf borderId="0" fillId="0" fontId="3" numFmtId="216" xfId="0" applyAlignment="1" applyFont="1" applyNumberFormat="1">
      <alignment readingOrder="0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horizontal="right" vertical="bottom"/>
    </xf>
    <xf borderId="0" fillId="9" fontId="6" numFmtId="0" xfId="0" applyAlignment="1" applyFont="1">
      <alignment horizontal="right" vertical="bottom"/>
    </xf>
    <xf borderId="0" fillId="0" fontId="6" numFmtId="193" xfId="0" applyAlignment="1" applyFont="1" applyNumberFormat="1">
      <alignment horizontal="left" readingOrder="0" vertical="bottom"/>
    </xf>
    <xf borderId="0" fillId="0" fontId="11" numFmtId="216" xfId="0" applyFont="1" applyNumberFormat="1"/>
    <xf borderId="0" fillId="0" fontId="3" numFmtId="217" xfId="0" applyAlignment="1" applyFont="1" applyNumberFormat="1">
      <alignment readingOrder="0"/>
    </xf>
    <xf borderId="0" fillId="0" fontId="1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42" Type="http://schemas.openxmlformats.org/officeDocument/2006/relationships/worksheet" Target="worksheets/sheet40.xml"/><Relationship Id="rId41" Type="http://schemas.openxmlformats.org/officeDocument/2006/relationships/worksheet" Target="worksheets/sheet39.xml"/><Relationship Id="rId44" Type="http://schemas.openxmlformats.org/officeDocument/2006/relationships/worksheet" Target="worksheets/sheet42.xml"/><Relationship Id="rId43" Type="http://schemas.openxmlformats.org/officeDocument/2006/relationships/worksheet" Target="worksheets/sheet41.xml"/><Relationship Id="rId46" Type="http://schemas.openxmlformats.org/officeDocument/2006/relationships/worksheet" Target="worksheets/sheet44.xml"/><Relationship Id="rId45" Type="http://schemas.openxmlformats.org/officeDocument/2006/relationships/worksheet" Target="worksheets/sheet43.xml"/><Relationship Id="rId107" Type="http://schemas.openxmlformats.org/officeDocument/2006/relationships/worksheet" Target="worksheets/sheet105.xml"/><Relationship Id="rId106" Type="http://schemas.openxmlformats.org/officeDocument/2006/relationships/worksheet" Target="worksheets/sheet104.xml"/><Relationship Id="rId105" Type="http://schemas.openxmlformats.org/officeDocument/2006/relationships/worksheet" Target="worksheets/sheet103.xml"/><Relationship Id="rId104" Type="http://schemas.openxmlformats.org/officeDocument/2006/relationships/worksheet" Target="worksheets/sheet102.xml"/><Relationship Id="rId109" Type="http://schemas.openxmlformats.org/officeDocument/2006/relationships/worksheet" Target="worksheets/sheet107.xml"/><Relationship Id="rId108" Type="http://schemas.openxmlformats.org/officeDocument/2006/relationships/worksheet" Target="worksheets/sheet106.xml"/><Relationship Id="rId48" Type="http://schemas.openxmlformats.org/officeDocument/2006/relationships/worksheet" Target="worksheets/sheet46.xml"/><Relationship Id="rId47" Type="http://schemas.openxmlformats.org/officeDocument/2006/relationships/worksheet" Target="worksheets/sheet45.xml"/><Relationship Id="rId49" Type="http://schemas.openxmlformats.org/officeDocument/2006/relationships/worksheet" Target="worksheets/sheet47.xml"/><Relationship Id="rId103" Type="http://schemas.openxmlformats.org/officeDocument/2006/relationships/worksheet" Target="worksheets/sheet101.xml"/><Relationship Id="rId102" Type="http://schemas.openxmlformats.org/officeDocument/2006/relationships/worksheet" Target="worksheets/sheet100.xml"/><Relationship Id="rId101" Type="http://schemas.openxmlformats.org/officeDocument/2006/relationships/worksheet" Target="worksheets/sheet99.xml"/><Relationship Id="rId100" Type="http://schemas.openxmlformats.org/officeDocument/2006/relationships/worksheet" Target="worksheets/sheet98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33" Type="http://schemas.openxmlformats.org/officeDocument/2006/relationships/worksheet" Target="worksheets/sheet31.xml"/><Relationship Id="rId32" Type="http://schemas.openxmlformats.org/officeDocument/2006/relationships/worksheet" Target="worksheets/sheet30.xml"/><Relationship Id="rId35" Type="http://schemas.openxmlformats.org/officeDocument/2006/relationships/worksheet" Target="worksheets/sheet33.xml"/><Relationship Id="rId34" Type="http://schemas.openxmlformats.org/officeDocument/2006/relationships/worksheet" Target="worksheets/sheet32.xml"/><Relationship Id="rId37" Type="http://schemas.openxmlformats.org/officeDocument/2006/relationships/worksheet" Target="worksheets/sheet35.xml"/><Relationship Id="rId36" Type="http://schemas.openxmlformats.org/officeDocument/2006/relationships/worksheet" Target="worksheets/sheet34.xml"/><Relationship Id="rId39" Type="http://schemas.openxmlformats.org/officeDocument/2006/relationships/worksheet" Target="worksheets/sheet37.xml"/><Relationship Id="rId38" Type="http://schemas.openxmlformats.org/officeDocument/2006/relationships/worksheet" Target="worksheets/sheet36.xml"/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120" Type="http://schemas.openxmlformats.org/officeDocument/2006/relationships/worksheet" Target="worksheets/sheet118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29" Type="http://schemas.openxmlformats.org/officeDocument/2006/relationships/worksheet" Target="worksheets/sheet27.xml"/><Relationship Id="rId95" Type="http://schemas.openxmlformats.org/officeDocument/2006/relationships/worksheet" Target="worksheets/sheet93.xml"/><Relationship Id="rId94" Type="http://schemas.openxmlformats.org/officeDocument/2006/relationships/worksheet" Target="worksheets/sheet92.xml"/><Relationship Id="rId97" Type="http://schemas.openxmlformats.org/officeDocument/2006/relationships/worksheet" Target="worksheets/sheet95.xml"/><Relationship Id="rId96" Type="http://schemas.openxmlformats.org/officeDocument/2006/relationships/worksheet" Target="worksheets/sheet94.xml"/><Relationship Id="rId11" Type="http://schemas.openxmlformats.org/officeDocument/2006/relationships/worksheet" Target="worksheets/sheet9.xml"/><Relationship Id="rId99" Type="http://schemas.openxmlformats.org/officeDocument/2006/relationships/worksheet" Target="worksheets/sheet97.xml"/><Relationship Id="rId10" Type="http://schemas.openxmlformats.org/officeDocument/2006/relationships/worksheet" Target="worksheets/sheet8.xml"/><Relationship Id="rId98" Type="http://schemas.openxmlformats.org/officeDocument/2006/relationships/worksheet" Target="worksheets/sheet96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91" Type="http://schemas.openxmlformats.org/officeDocument/2006/relationships/worksheet" Target="worksheets/sheet89.xml"/><Relationship Id="rId90" Type="http://schemas.openxmlformats.org/officeDocument/2006/relationships/worksheet" Target="worksheets/sheet88.xml"/><Relationship Id="rId93" Type="http://schemas.openxmlformats.org/officeDocument/2006/relationships/worksheet" Target="worksheets/sheet91.xml"/><Relationship Id="rId92" Type="http://schemas.openxmlformats.org/officeDocument/2006/relationships/worksheet" Target="worksheets/sheet90.xml"/><Relationship Id="rId118" Type="http://schemas.openxmlformats.org/officeDocument/2006/relationships/worksheet" Target="worksheets/sheet116.xml"/><Relationship Id="rId117" Type="http://schemas.openxmlformats.org/officeDocument/2006/relationships/worksheet" Target="worksheets/sheet115.xml"/><Relationship Id="rId116" Type="http://schemas.openxmlformats.org/officeDocument/2006/relationships/worksheet" Target="worksheets/sheet114.xml"/><Relationship Id="rId115" Type="http://schemas.openxmlformats.org/officeDocument/2006/relationships/worksheet" Target="worksheets/sheet113.xml"/><Relationship Id="rId119" Type="http://schemas.openxmlformats.org/officeDocument/2006/relationships/worksheet" Target="worksheets/sheet117.xml"/><Relationship Id="rId15" Type="http://schemas.openxmlformats.org/officeDocument/2006/relationships/worksheet" Target="worksheets/sheet13.xml"/><Relationship Id="rId110" Type="http://schemas.openxmlformats.org/officeDocument/2006/relationships/worksheet" Target="worksheets/sheet108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14" Type="http://schemas.openxmlformats.org/officeDocument/2006/relationships/worksheet" Target="worksheets/sheet112.xml"/><Relationship Id="rId18" Type="http://schemas.openxmlformats.org/officeDocument/2006/relationships/worksheet" Target="worksheets/sheet16.xml"/><Relationship Id="rId113" Type="http://schemas.openxmlformats.org/officeDocument/2006/relationships/worksheet" Target="worksheets/sheet111.xml"/><Relationship Id="rId112" Type="http://schemas.openxmlformats.org/officeDocument/2006/relationships/worksheet" Target="worksheets/sheet110.xml"/><Relationship Id="rId111" Type="http://schemas.openxmlformats.org/officeDocument/2006/relationships/worksheet" Target="worksheets/sheet109.xml"/><Relationship Id="rId84" Type="http://schemas.openxmlformats.org/officeDocument/2006/relationships/worksheet" Target="worksheets/sheet82.xml"/><Relationship Id="rId83" Type="http://schemas.openxmlformats.org/officeDocument/2006/relationships/worksheet" Target="worksheets/sheet81.xml"/><Relationship Id="rId86" Type="http://schemas.openxmlformats.org/officeDocument/2006/relationships/worksheet" Target="worksheets/sheet84.xml"/><Relationship Id="rId85" Type="http://schemas.openxmlformats.org/officeDocument/2006/relationships/worksheet" Target="worksheets/sheet83.xml"/><Relationship Id="rId88" Type="http://schemas.openxmlformats.org/officeDocument/2006/relationships/worksheet" Target="worksheets/sheet86.xml"/><Relationship Id="rId87" Type="http://schemas.openxmlformats.org/officeDocument/2006/relationships/worksheet" Target="worksheets/sheet85.xml"/><Relationship Id="rId89" Type="http://schemas.openxmlformats.org/officeDocument/2006/relationships/worksheet" Target="worksheets/sheet87.xml"/><Relationship Id="rId80" Type="http://schemas.openxmlformats.org/officeDocument/2006/relationships/worksheet" Target="worksheets/sheet78.xml"/><Relationship Id="rId82" Type="http://schemas.openxmlformats.org/officeDocument/2006/relationships/worksheet" Target="worksheets/sheet80.xml"/><Relationship Id="rId81" Type="http://schemas.openxmlformats.org/officeDocument/2006/relationships/worksheet" Target="worksheets/sheet79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73" Type="http://schemas.openxmlformats.org/officeDocument/2006/relationships/worksheet" Target="worksheets/sheet71.xml"/><Relationship Id="rId72" Type="http://schemas.openxmlformats.org/officeDocument/2006/relationships/worksheet" Target="worksheets/sheet70.xml"/><Relationship Id="rId75" Type="http://schemas.openxmlformats.org/officeDocument/2006/relationships/worksheet" Target="worksheets/sheet73.xml"/><Relationship Id="rId74" Type="http://schemas.openxmlformats.org/officeDocument/2006/relationships/worksheet" Target="worksheets/sheet72.xml"/><Relationship Id="rId77" Type="http://schemas.openxmlformats.org/officeDocument/2006/relationships/worksheet" Target="worksheets/sheet75.xml"/><Relationship Id="rId76" Type="http://schemas.openxmlformats.org/officeDocument/2006/relationships/worksheet" Target="worksheets/sheet74.xml"/><Relationship Id="rId79" Type="http://schemas.openxmlformats.org/officeDocument/2006/relationships/worksheet" Target="worksheets/sheet77.xml"/><Relationship Id="rId78" Type="http://schemas.openxmlformats.org/officeDocument/2006/relationships/worksheet" Target="worksheets/sheet76.xml"/><Relationship Id="rId71" Type="http://schemas.openxmlformats.org/officeDocument/2006/relationships/worksheet" Target="worksheets/sheet69.xml"/><Relationship Id="rId70" Type="http://schemas.openxmlformats.org/officeDocument/2006/relationships/worksheet" Target="worksheets/sheet68.xml"/><Relationship Id="rId62" Type="http://schemas.openxmlformats.org/officeDocument/2006/relationships/worksheet" Target="worksheets/sheet60.xml"/><Relationship Id="rId61" Type="http://schemas.openxmlformats.org/officeDocument/2006/relationships/worksheet" Target="worksheets/sheet59.xml"/><Relationship Id="rId64" Type="http://schemas.openxmlformats.org/officeDocument/2006/relationships/worksheet" Target="worksheets/sheet62.xml"/><Relationship Id="rId63" Type="http://schemas.openxmlformats.org/officeDocument/2006/relationships/worksheet" Target="worksheets/sheet61.xml"/><Relationship Id="rId66" Type="http://schemas.openxmlformats.org/officeDocument/2006/relationships/worksheet" Target="worksheets/sheet64.xml"/><Relationship Id="rId65" Type="http://schemas.openxmlformats.org/officeDocument/2006/relationships/worksheet" Target="worksheets/sheet63.xml"/><Relationship Id="rId68" Type="http://schemas.openxmlformats.org/officeDocument/2006/relationships/worksheet" Target="worksheets/sheet66.xml"/><Relationship Id="rId67" Type="http://schemas.openxmlformats.org/officeDocument/2006/relationships/worksheet" Target="worksheets/sheet65.xml"/><Relationship Id="rId60" Type="http://schemas.openxmlformats.org/officeDocument/2006/relationships/worksheet" Target="worksheets/sheet58.xml"/><Relationship Id="rId69" Type="http://schemas.openxmlformats.org/officeDocument/2006/relationships/worksheet" Target="worksheets/sheet67.xml"/><Relationship Id="rId51" Type="http://schemas.openxmlformats.org/officeDocument/2006/relationships/worksheet" Target="worksheets/sheet49.xml"/><Relationship Id="rId50" Type="http://schemas.openxmlformats.org/officeDocument/2006/relationships/worksheet" Target="worksheets/sheet48.xml"/><Relationship Id="rId53" Type="http://schemas.openxmlformats.org/officeDocument/2006/relationships/worksheet" Target="worksheets/sheet51.xml"/><Relationship Id="rId52" Type="http://schemas.openxmlformats.org/officeDocument/2006/relationships/worksheet" Target="worksheets/sheet50.xml"/><Relationship Id="rId55" Type="http://schemas.openxmlformats.org/officeDocument/2006/relationships/worksheet" Target="worksheets/sheet53.xml"/><Relationship Id="rId54" Type="http://schemas.openxmlformats.org/officeDocument/2006/relationships/worksheet" Target="worksheets/sheet52.xml"/><Relationship Id="rId57" Type="http://schemas.openxmlformats.org/officeDocument/2006/relationships/worksheet" Target="worksheets/sheet55.xml"/><Relationship Id="rId56" Type="http://schemas.openxmlformats.org/officeDocument/2006/relationships/worksheet" Target="worksheets/sheet54.xml"/><Relationship Id="rId59" Type="http://schemas.openxmlformats.org/officeDocument/2006/relationships/worksheet" Target="worksheets/sheet57.xml"/><Relationship Id="rId58" Type="http://schemas.openxmlformats.org/officeDocument/2006/relationships/worksheet" Target="worksheets/sheet5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00.xml.rels><?xml version="1.0" encoding="UTF-8" standalone="yes"?><Relationships xmlns="http://schemas.openxmlformats.org/package/2006/relationships"><Relationship Id="rId1" Type="http://schemas.openxmlformats.org/officeDocument/2006/relationships/comments" Target="../comments48.xml"/><Relationship Id="rId2" Type="http://schemas.openxmlformats.org/officeDocument/2006/relationships/drawing" Target="../drawings/drawing100.xml"/><Relationship Id="rId3" Type="http://schemas.openxmlformats.org/officeDocument/2006/relationships/vmlDrawing" Target="../drawings/vmlDrawing48.vml"/></Relationships>
</file>

<file path=xl/worksheets/_rels/sheet10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1.xml"/></Relationships>
</file>

<file path=xl/worksheets/_rels/sheet102.xml.rels><?xml version="1.0" encoding="UTF-8" standalone="yes"?><Relationships xmlns="http://schemas.openxmlformats.org/package/2006/relationships"><Relationship Id="rId1" Type="http://schemas.openxmlformats.org/officeDocument/2006/relationships/comments" Target="../comments49.xml"/><Relationship Id="rId2" Type="http://schemas.openxmlformats.org/officeDocument/2006/relationships/drawing" Target="../drawings/drawing102.xml"/><Relationship Id="rId3" Type="http://schemas.openxmlformats.org/officeDocument/2006/relationships/vmlDrawing" Target="../drawings/vmlDrawing49.vml"/></Relationships>
</file>

<file path=xl/worksheets/_rels/sheet103.xml.rels><?xml version="1.0" encoding="UTF-8" standalone="yes"?><Relationships xmlns="http://schemas.openxmlformats.org/package/2006/relationships"><Relationship Id="rId1" Type="http://schemas.openxmlformats.org/officeDocument/2006/relationships/comments" Target="../comments50.xml"/><Relationship Id="rId2" Type="http://schemas.openxmlformats.org/officeDocument/2006/relationships/drawing" Target="../drawings/drawing103.xml"/><Relationship Id="rId3" Type="http://schemas.openxmlformats.org/officeDocument/2006/relationships/vmlDrawing" Target="../drawings/vmlDrawing50.vml"/></Relationships>
</file>

<file path=xl/worksheets/_rels/sheet10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4.xml"/></Relationships>
</file>

<file path=xl/worksheets/_rels/sheet10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5.xml"/></Relationships>
</file>

<file path=xl/worksheets/_rels/sheet10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6.xml"/></Relationships>
</file>

<file path=xl/worksheets/_rels/sheet10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7.xml"/></Relationships>
</file>

<file path=xl/worksheets/_rels/sheet108.xml.rels><?xml version="1.0" encoding="UTF-8" standalone="yes"?><Relationships xmlns="http://schemas.openxmlformats.org/package/2006/relationships"><Relationship Id="rId1" Type="http://schemas.openxmlformats.org/officeDocument/2006/relationships/comments" Target="../comments51.xml"/><Relationship Id="rId2" Type="http://schemas.openxmlformats.org/officeDocument/2006/relationships/drawing" Target="../drawings/drawing108.xml"/><Relationship Id="rId3" Type="http://schemas.openxmlformats.org/officeDocument/2006/relationships/vmlDrawing" Target="../drawings/vmlDrawing51.vml"/></Relationships>
</file>

<file path=xl/worksheets/_rels/sheet10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9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3.vml"/></Relationships>
</file>

<file path=xl/worksheets/_rels/sheet110.xml.rels><?xml version="1.0" encoding="UTF-8" standalone="yes"?><Relationships xmlns="http://schemas.openxmlformats.org/package/2006/relationships"><Relationship Id="rId1" Type="http://schemas.openxmlformats.org/officeDocument/2006/relationships/comments" Target="../comments52.xml"/><Relationship Id="rId2" Type="http://schemas.openxmlformats.org/officeDocument/2006/relationships/drawing" Target="../drawings/drawing110.xml"/><Relationship Id="rId3" Type="http://schemas.openxmlformats.org/officeDocument/2006/relationships/vmlDrawing" Target="../drawings/vmlDrawing52.vml"/></Relationships>
</file>

<file path=xl/worksheets/_rels/sheet111.xml.rels><?xml version="1.0" encoding="UTF-8" standalone="yes"?><Relationships xmlns="http://schemas.openxmlformats.org/package/2006/relationships"><Relationship Id="rId1" Type="http://schemas.openxmlformats.org/officeDocument/2006/relationships/comments" Target="../comments53.xml"/><Relationship Id="rId2" Type="http://schemas.openxmlformats.org/officeDocument/2006/relationships/drawing" Target="../drawings/drawing111.xml"/><Relationship Id="rId3" Type="http://schemas.openxmlformats.org/officeDocument/2006/relationships/vmlDrawing" Target="../drawings/vmlDrawing53.vml"/></Relationships>
</file>

<file path=xl/worksheets/_rels/sheet112.xml.rels><?xml version="1.0" encoding="UTF-8" standalone="yes"?><Relationships xmlns="http://schemas.openxmlformats.org/package/2006/relationships"><Relationship Id="rId1" Type="http://schemas.openxmlformats.org/officeDocument/2006/relationships/comments" Target="../comments54.xml"/><Relationship Id="rId2" Type="http://schemas.openxmlformats.org/officeDocument/2006/relationships/drawing" Target="../drawings/drawing112.xml"/><Relationship Id="rId3" Type="http://schemas.openxmlformats.org/officeDocument/2006/relationships/vmlDrawing" Target="../drawings/vmlDrawing54.vml"/></Relationships>
</file>

<file path=xl/worksheets/_rels/sheet113.xml.rels><?xml version="1.0" encoding="UTF-8" standalone="yes"?><Relationships xmlns="http://schemas.openxmlformats.org/package/2006/relationships"><Relationship Id="rId1" Type="http://schemas.openxmlformats.org/officeDocument/2006/relationships/comments" Target="../comments55.xml"/><Relationship Id="rId2" Type="http://schemas.openxmlformats.org/officeDocument/2006/relationships/drawing" Target="../drawings/drawing113.xml"/><Relationship Id="rId3" Type="http://schemas.openxmlformats.org/officeDocument/2006/relationships/vmlDrawing" Target="../drawings/vmlDrawing55.vml"/></Relationships>
</file>

<file path=xl/worksheets/_rels/sheet1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4.xml"/></Relationships>
</file>

<file path=xl/worksheets/_rels/sheet115.xml.rels><?xml version="1.0" encoding="UTF-8" standalone="yes"?><Relationships xmlns="http://schemas.openxmlformats.org/package/2006/relationships"><Relationship Id="rId1" Type="http://schemas.openxmlformats.org/officeDocument/2006/relationships/comments" Target="../comments56.xml"/><Relationship Id="rId2" Type="http://schemas.openxmlformats.org/officeDocument/2006/relationships/drawing" Target="../drawings/drawing115.xml"/><Relationship Id="rId3" Type="http://schemas.openxmlformats.org/officeDocument/2006/relationships/vmlDrawing" Target="../drawings/vmlDrawing56.vml"/></Relationships>
</file>

<file path=xl/worksheets/_rels/sheet116.xml.rels><?xml version="1.0" encoding="UTF-8" standalone="yes"?><Relationships xmlns="http://schemas.openxmlformats.org/package/2006/relationships"><Relationship Id="rId1" Type="http://schemas.openxmlformats.org/officeDocument/2006/relationships/comments" Target="../comments57.xml"/><Relationship Id="rId2" Type="http://schemas.openxmlformats.org/officeDocument/2006/relationships/drawing" Target="../drawings/drawing116.xml"/><Relationship Id="rId3" Type="http://schemas.openxmlformats.org/officeDocument/2006/relationships/vmlDrawing" Target="../drawings/vmlDrawing57.vml"/></Relationships>
</file>

<file path=xl/worksheets/_rels/sheet117.xml.rels><?xml version="1.0" encoding="UTF-8" standalone="yes"?><Relationships xmlns="http://schemas.openxmlformats.org/package/2006/relationships"><Relationship Id="rId1" Type="http://schemas.openxmlformats.org/officeDocument/2006/relationships/comments" Target="../comments58.xml"/><Relationship Id="rId2" Type="http://schemas.openxmlformats.org/officeDocument/2006/relationships/drawing" Target="../drawings/drawing117.xml"/><Relationship Id="rId3" Type="http://schemas.openxmlformats.org/officeDocument/2006/relationships/vmlDrawing" Target="../drawings/vmlDrawing58.vml"/></Relationships>
</file>

<file path=xl/worksheets/_rels/sheet1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8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13.xml"/><Relationship Id="rId3" Type="http://schemas.openxmlformats.org/officeDocument/2006/relationships/vmlDrawing" Target="../drawings/vmlDrawing4.v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14.xml"/><Relationship Id="rId3" Type="http://schemas.openxmlformats.org/officeDocument/2006/relationships/vmlDrawing" Target="../drawings/vmlDrawing5.v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5.xml"/><Relationship Id="rId3" Type="http://schemas.openxmlformats.org/officeDocument/2006/relationships/vmlDrawing" Target="../drawings/vmlDrawing6.v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16.xml"/><Relationship Id="rId3" Type="http://schemas.openxmlformats.org/officeDocument/2006/relationships/vmlDrawing" Target="../drawings/vmlDrawing7.v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20.xml"/><Relationship Id="rId3" Type="http://schemas.openxmlformats.org/officeDocument/2006/relationships/vmlDrawing" Target="../drawings/vmlDrawing8.v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22.xml"/><Relationship Id="rId3" Type="http://schemas.openxmlformats.org/officeDocument/2006/relationships/vmlDrawing" Target="../drawings/vmlDrawing9.v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drawing" Target="../drawings/drawing25.xml"/><Relationship Id="rId3" Type="http://schemas.openxmlformats.org/officeDocument/2006/relationships/vmlDrawing" Target="../drawings/vmlDrawing10.v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drawing" Target="../drawings/drawing27.xml"/><Relationship Id="rId3" Type="http://schemas.openxmlformats.org/officeDocument/2006/relationships/vmlDrawing" Target="../drawings/vmlDrawing11.v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drawing" Target="../drawings/drawing28.xml"/><Relationship Id="rId3" Type="http://schemas.openxmlformats.org/officeDocument/2006/relationships/vmlDrawing" Target="../drawings/vmlDrawing12.v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drawing" Target="../drawings/drawing31.xml"/><Relationship Id="rId3" Type="http://schemas.openxmlformats.org/officeDocument/2006/relationships/vmlDrawing" Target="../drawings/vmlDrawing13.v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drawing" Target="../drawings/drawing32.xml"/><Relationship Id="rId3" Type="http://schemas.openxmlformats.org/officeDocument/2006/relationships/vmlDrawing" Target="../drawings/vmlDrawing14.v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comments" Target="../comments15.xml"/><Relationship Id="rId2" Type="http://schemas.openxmlformats.org/officeDocument/2006/relationships/drawing" Target="../drawings/drawing34.xml"/><Relationship Id="rId3" Type="http://schemas.openxmlformats.org/officeDocument/2006/relationships/vmlDrawing" Target="../drawings/vmlDrawing15.v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comments" Target="../comments16.xml"/><Relationship Id="rId2" Type="http://schemas.openxmlformats.org/officeDocument/2006/relationships/drawing" Target="../drawings/drawing35.xml"/><Relationship Id="rId3" Type="http://schemas.openxmlformats.org/officeDocument/2006/relationships/vmlDrawing" Target="../drawings/vmlDrawing16.v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comments" Target="../comments17.xml"/><Relationship Id="rId2" Type="http://schemas.openxmlformats.org/officeDocument/2006/relationships/drawing" Target="../drawings/drawing36.xml"/><Relationship Id="rId3" Type="http://schemas.openxmlformats.org/officeDocument/2006/relationships/vmlDrawing" Target="../drawings/vmlDrawing17.v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comments" Target="../comments18.xml"/><Relationship Id="rId2" Type="http://schemas.openxmlformats.org/officeDocument/2006/relationships/drawing" Target="../drawings/drawing37.xml"/><Relationship Id="rId3" Type="http://schemas.openxmlformats.org/officeDocument/2006/relationships/vmlDrawing" Target="../drawings/vmlDrawing18.v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comments" Target="../comments19.xml"/><Relationship Id="rId2" Type="http://schemas.openxmlformats.org/officeDocument/2006/relationships/drawing" Target="../drawings/drawing38.xml"/><Relationship Id="rId3" Type="http://schemas.openxmlformats.org/officeDocument/2006/relationships/vmlDrawing" Target="../drawings/vmlDrawing19.v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comments" Target="../comments20.xml"/><Relationship Id="rId2" Type="http://schemas.openxmlformats.org/officeDocument/2006/relationships/drawing" Target="../drawings/drawing42.xml"/><Relationship Id="rId3" Type="http://schemas.openxmlformats.org/officeDocument/2006/relationships/vmlDrawing" Target="../drawings/vmlDrawing20.v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comments" Target="../comments21.xml"/><Relationship Id="rId2" Type="http://schemas.openxmlformats.org/officeDocument/2006/relationships/drawing" Target="../drawings/drawing44.xml"/><Relationship Id="rId3" Type="http://schemas.openxmlformats.org/officeDocument/2006/relationships/vmlDrawing" Target="../drawings/vmlDrawing21.v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comments" Target="../comments22.xml"/><Relationship Id="rId2" Type="http://schemas.openxmlformats.org/officeDocument/2006/relationships/drawing" Target="../drawings/drawing45.xml"/><Relationship Id="rId3" Type="http://schemas.openxmlformats.org/officeDocument/2006/relationships/vmlDrawing" Target="../drawings/vmlDrawing22.v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comments" Target="../comments23.xml"/><Relationship Id="rId2" Type="http://schemas.openxmlformats.org/officeDocument/2006/relationships/drawing" Target="../drawings/drawing46.xml"/><Relationship Id="rId3" Type="http://schemas.openxmlformats.org/officeDocument/2006/relationships/vmlDrawing" Target="../drawings/vmlDrawing23.v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comments" Target="../comments24.xml"/><Relationship Id="rId2" Type="http://schemas.openxmlformats.org/officeDocument/2006/relationships/drawing" Target="../drawings/drawing47.xml"/><Relationship Id="rId3" Type="http://schemas.openxmlformats.org/officeDocument/2006/relationships/vmlDrawing" Target="../drawings/vmlDrawing24.v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comments" Target="../comments25.xml"/><Relationship Id="rId2" Type="http://schemas.openxmlformats.org/officeDocument/2006/relationships/drawing" Target="../drawings/drawing50.xml"/><Relationship Id="rId3" Type="http://schemas.openxmlformats.org/officeDocument/2006/relationships/vmlDrawing" Target="../drawings/vmlDrawing25.v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comments" Target="../comments26.xml"/><Relationship Id="rId2" Type="http://schemas.openxmlformats.org/officeDocument/2006/relationships/drawing" Target="../drawings/drawing51.xml"/><Relationship Id="rId3" Type="http://schemas.openxmlformats.org/officeDocument/2006/relationships/vmlDrawing" Target="../drawings/vmlDrawing26.v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comments" Target="../comments27.xml"/><Relationship Id="rId2" Type="http://schemas.openxmlformats.org/officeDocument/2006/relationships/drawing" Target="../drawings/drawing52.xml"/><Relationship Id="rId3" Type="http://schemas.openxmlformats.org/officeDocument/2006/relationships/vmlDrawing" Target="../drawings/vmlDrawing27.v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comments" Target="../comments28.xml"/><Relationship Id="rId2" Type="http://schemas.openxmlformats.org/officeDocument/2006/relationships/drawing" Target="../drawings/drawing55.xml"/><Relationship Id="rId3" Type="http://schemas.openxmlformats.org/officeDocument/2006/relationships/vmlDrawing" Target="../drawings/vmlDrawing28.v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comments" Target="../comments29.xml"/><Relationship Id="rId2" Type="http://schemas.openxmlformats.org/officeDocument/2006/relationships/drawing" Target="../drawings/drawing56.xml"/><Relationship Id="rId3" Type="http://schemas.openxmlformats.org/officeDocument/2006/relationships/vmlDrawing" Target="../drawings/vmlDrawing29.v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comments" Target="../comments30.xml"/><Relationship Id="rId2" Type="http://schemas.openxmlformats.org/officeDocument/2006/relationships/drawing" Target="../drawings/drawing57.xml"/><Relationship Id="rId3" Type="http://schemas.openxmlformats.org/officeDocument/2006/relationships/vmlDrawing" Target="../drawings/vmlDrawing30.v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comments" Target="../comments31.xml"/><Relationship Id="rId2" Type="http://schemas.openxmlformats.org/officeDocument/2006/relationships/drawing" Target="../drawings/drawing61.xml"/><Relationship Id="rId3" Type="http://schemas.openxmlformats.org/officeDocument/2006/relationships/vmlDrawing" Target="../drawings/vmlDrawing31.vml"/></Relationships>
</file>

<file path=xl/worksheets/_rels/sheet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<Relationships xmlns="http://schemas.openxmlformats.org/package/2006/relationships"><Relationship Id="rId1" Type="http://schemas.openxmlformats.org/officeDocument/2006/relationships/comments" Target="../comments32.xml"/><Relationship Id="rId2" Type="http://schemas.openxmlformats.org/officeDocument/2006/relationships/drawing" Target="../drawings/drawing64.xml"/><Relationship Id="rId3" Type="http://schemas.openxmlformats.org/officeDocument/2006/relationships/vmlDrawing" Target="../drawings/vmlDrawing32.vml"/></Relationships>
</file>

<file path=xl/worksheets/_rels/sheet65.xml.rels><?xml version="1.0" encoding="UTF-8" standalone="yes"?><Relationships xmlns="http://schemas.openxmlformats.org/package/2006/relationships"><Relationship Id="rId1" Type="http://schemas.openxmlformats.org/officeDocument/2006/relationships/comments" Target="../comments33.xml"/><Relationship Id="rId2" Type="http://schemas.openxmlformats.org/officeDocument/2006/relationships/drawing" Target="../drawings/drawing65.xml"/><Relationship Id="rId3" Type="http://schemas.openxmlformats.org/officeDocument/2006/relationships/vmlDrawing" Target="../drawings/vmlDrawing33.vml"/></Relationships>
</file>

<file path=xl/worksheets/_rels/sheet66.xml.rels><?xml version="1.0" encoding="UTF-8" standalone="yes"?><Relationships xmlns="http://schemas.openxmlformats.org/package/2006/relationships"><Relationship Id="rId1" Type="http://schemas.openxmlformats.org/officeDocument/2006/relationships/comments" Target="../comments34.xml"/><Relationship Id="rId2" Type="http://schemas.openxmlformats.org/officeDocument/2006/relationships/drawing" Target="../drawings/drawing66.xml"/><Relationship Id="rId3" Type="http://schemas.openxmlformats.org/officeDocument/2006/relationships/vmlDrawing" Target="../drawings/vmlDrawing34.vml"/></Relationships>
</file>

<file path=xl/worksheets/_rels/sheet6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<Relationships xmlns="http://schemas.openxmlformats.org/package/2006/relationships"><Relationship Id="rId1" Type="http://schemas.openxmlformats.org/officeDocument/2006/relationships/comments" Target="../comments35.xml"/><Relationship Id="rId2" Type="http://schemas.openxmlformats.org/officeDocument/2006/relationships/drawing" Target="../drawings/drawing68.xml"/><Relationship Id="rId3" Type="http://schemas.openxmlformats.org/officeDocument/2006/relationships/vmlDrawing" Target="../drawings/vmlDrawing35.vml"/></Relationships>
</file>

<file path=xl/worksheets/_rels/sheet69.xml.rels><?xml version="1.0" encoding="UTF-8" standalone="yes"?><Relationships xmlns="http://schemas.openxmlformats.org/package/2006/relationships"><Relationship Id="rId1" Type="http://schemas.openxmlformats.org/officeDocument/2006/relationships/comments" Target="../comments36.xml"/><Relationship Id="rId2" Type="http://schemas.openxmlformats.org/officeDocument/2006/relationships/drawing" Target="../drawings/drawing69.xml"/><Relationship Id="rId3" Type="http://schemas.openxmlformats.org/officeDocument/2006/relationships/vmlDrawing" Target="../drawings/vmlDrawing36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<Relationships xmlns="http://schemas.openxmlformats.org/package/2006/relationships"><Relationship Id="rId1" Type="http://schemas.openxmlformats.org/officeDocument/2006/relationships/comments" Target="../comments37.xml"/><Relationship Id="rId2" Type="http://schemas.openxmlformats.org/officeDocument/2006/relationships/drawing" Target="../drawings/drawing71.xml"/><Relationship Id="rId3" Type="http://schemas.openxmlformats.org/officeDocument/2006/relationships/vmlDrawing" Target="../drawings/vmlDrawing37.vml"/></Relationships>
</file>

<file path=xl/worksheets/_rels/sheet7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75.xml.rels><?xml version="1.0" encoding="UTF-8" standalone="yes"?><Relationships xmlns="http://schemas.openxmlformats.org/package/2006/relationships"><Relationship Id="rId1" Type="http://schemas.openxmlformats.org/officeDocument/2006/relationships/comments" Target="../comments38.xml"/><Relationship Id="rId2" Type="http://schemas.openxmlformats.org/officeDocument/2006/relationships/drawing" Target="../drawings/drawing75.xml"/><Relationship Id="rId3" Type="http://schemas.openxmlformats.org/officeDocument/2006/relationships/vmlDrawing" Target="../drawings/vmlDrawing38.vml"/></Relationships>
</file>

<file path=xl/worksheets/_rels/sheet76.xml.rels><?xml version="1.0" encoding="UTF-8" standalone="yes"?><Relationships xmlns="http://schemas.openxmlformats.org/package/2006/relationships"><Relationship Id="rId1" Type="http://schemas.openxmlformats.org/officeDocument/2006/relationships/comments" Target="../comments39.xml"/><Relationship Id="rId2" Type="http://schemas.openxmlformats.org/officeDocument/2006/relationships/drawing" Target="../drawings/drawing76.xml"/><Relationship Id="rId3" Type="http://schemas.openxmlformats.org/officeDocument/2006/relationships/vmlDrawing" Target="../drawings/vmlDrawing39.vml"/></Relationships>
</file>

<file path=xl/worksheets/_rels/sheet7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78.xml.rels><?xml version="1.0" encoding="UTF-8" standalone="yes"?><Relationships xmlns="http://schemas.openxmlformats.org/package/2006/relationships"><Relationship Id="rId1" Type="http://schemas.openxmlformats.org/officeDocument/2006/relationships/comments" Target="../comments40.xml"/><Relationship Id="rId2" Type="http://schemas.openxmlformats.org/officeDocument/2006/relationships/drawing" Target="../drawings/drawing78.xml"/><Relationship Id="rId3" Type="http://schemas.openxmlformats.org/officeDocument/2006/relationships/vmlDrawing" Target="../drawings/vmlDrawing40.vml"/></Relationships>
</file>

<file path=xl/worksheets/_rels/sheet7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9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0.xml.rels><?xml version="1.0" encoding="UTF-8" standalone="yes"?><Relationships xmlns="http://schemas.openxmlformats.org/package/2006/relationships"><Relationship Id="rId1" Type="http://schemas.openxmlformats.org/officeDocument/2006/relationships/comments" Target="../comments41.xml"/><Relationship Id="rId2" Type="http://schemas.openxmlformats.org/officeDocument/2006/relationships/drawing" Target="../drawings/drawing80.xml"/><Relationship Id="rId3" Type="http://schemas.openxmlformats.org/officeDocument/2006/relationships/vmlDrawing" Target="../drawings/vmlDrawing41.vml"/></Relationships>
</file>

<file path=xl/worksheets/_rels/sheet8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1.xml"/></Relationships>
</file>

<file path=xl/worksheets/_rels/sheet82.xml.rels><?xml version="1.0" encoding="UTF-8" standalone="yes"?><Relationships xmlns="http://schemas.openxmlformats.org/package/2006/relationships"><Relationship Id="rId1" Type="http://schemas.openxmlformats.org/officeDocument/2006/relationships/comments" Target="../comments42.xml"/><Relationship Id="rId2" Type="http://schemas.openxmlformats.org/officeDocument/2006/relationships/drawing" Target="../drawings/drawing82.xml"/><Relationship Id="rId3" Type="http://schemas.openxmlformats.org/officeDocument/2006/relationships/vmlDrawing" Target="../drawings/vmlDrawing42.vml"/></Relationships>
</file>

<file path=xl/worksheets/_rels/sheet8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3.xml"/></Relationships>
</file>

<file path=xl/worksheets/_rels/sheet8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4.xml"/></Relationships>
</file>

<file path=xl/worksheets/_rels/sheet8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5.xml"/></Relationships>
</file>

<file path=xl/worksheets/_rels/sheet8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6.xml"/></Relationships>
</file>

<file path=xl/worksheets/_rels/sheet8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7.xml"/></Relationships>
</file>

<file path=xl/worksheets/_rels/sheet8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8.xml"/></Relationships>
</file>

<file path=xl/worksheets/_rels/sheet8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9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0.xml"/></Relationships>
</file>

<file path=xl/worksheets/_rels/sheet91.xml.rels><?xml version="1.0" encoding="UTF-8" standalone="yes"?><Relationships xmlns="http://schemas.openxmlformats.org/package/2006/relationships"><Relationship Id="rId1" Type="http://schemas.openxmlformats.org/officeDocument/2006/relationships/comments" Target="../comments43.xml"/><Relationship Id="rId2" Type="http://schemas.openxmlformats.org/officeDocument/2006/relationships/drawing" Target="../drawings/drawing91.xml"/><Relationship Id="rId3" Type="http://schemas.openxmlformats.org/officeDocument/2006/relationships/vmlDrawing" Target="../drawings/vmlDrawing43.vml"/></Relationships>
</file>

<file path=xl/worksheets/_rels/sheet92.xml.rels><?xml version="1.0" encoding="UTF-8" standalone="yes"?><Relationships xmlns="http://schemas.openxmlformats.org/package/2006/relationships"><Relationship Id="rId1" Type="http://schemas.openxmlformats.org/officeDocument/2006/relationships/comments" Target="../comments44.xml"/><Relationship Id="rId2" Type="http://schemas.openxmlformats.org/officeDocument/2006/relationships/drawing" Target="../drawings/drawing92.xml"/><Relationship Id="rId3" Type="http://schemas.openxmlformats.org/officeDocument/2006/relationships/vmlDrawing" Target="../drawings/vmlDrawing44.vml"/></Relationships>
</file>

<file path=xl/worksheets/_rels/sheet9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3.xml"/></Relationships>
</file>

<file path=xl/worksheets/_rels/sheet9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4.xml"/></Relationships>
</file>

<file path=xl/worksheets/_rels/sheet9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5.xml"/></Relationships>
</file>

<file path=xl/worksheets/_rels/sheet96.xml.rels><?xml version="1.0" encoding="UTF-8" standalone="yes"?><Relationships xmlns="http://schemas.openxmlformats.org/package/2006/relationships"><Relationship Id="rId1" Type="http://schemas.openxmlformats.org/officeDocument/2006/relationships/comments" Target="../comments45.xml"/><Relationship Id="rId2" Type="http://schemas.openxmlformats.org/officeDocument/2006/relationships/drawing" Target="../drawings/drawing96.xml"/><Relationship Id="rId3" Type="http://schemas.openxmlformats.org/officeDocument/2006/relationships/vmlDrawing" Target="../drawings/vmlDrawing45.vml"/></Relationships>
</file>

<file path=xl/worksheets/_rels/sheet9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7.xml"/></Relationships>
</file>

<file path=xl/worksheets/_rels/sheet98.xml.rels><?xml version="1.0" encoding="UTF-8" standalone="yes"?><Relationships xmlns="http://schemas.openxmlformats.org/package/2006/relationships"><Relationship Id="rId1" Type="http://schemas.openxmlformats.org/officeDocument/2006/relationships/comments" Target="../comments46.xml"/><Relationship Id="rId2" Type="http://schemas.openxmlformats.org/officeDocument/2006/relationships/drawing" Target="../drawings/drawing98.xml"/><Relationship Id="rId3" Type="http://schemas.openxmlformats.org/officeDocument/2006/relationships/vmlDrawing" Target="../drawings/vmlDrawing46.vml"/></Relationships>
</file>

<file path=xl/worksheets/_rels/sheet99.xml.rels><?xml version="1.0" encoding="UTF-8" standalone="yes"?><Relationships xmlns="http://schemas.openxmlformats.org/package/2006/relationships"><Relationship Id="rId1" Type="http://schemas.openxmlformats.org/officeDocument/2006/relationships/comments" Target="../comments47.xml"/><Relationship Id="rId2" Type="http://schemas.openxmlformats.org/officeDocument/2006/relationships/drawing" Target="../drawings/drawing99.xml"/><Relationship Id="rId3" Type="http://schemas.openxmlformats.org/officeDocument/2006/relationships/vmlDrawing" Target="../drawings/vmlDrawing47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9.5"/>
    <col customWidth="1" min="2" max="2" width="6.38"/>
    <col customWidth="1" min="3" max="3" width="5.88"/>
    <col customWidth="1" min="4" max="7" width="6.5"/>
    <col customWidth="1" min="8" max="8" width="6.88"/>
    <col customWidth="1" min="9" max="9" width="5.63"/>
    <col customWidth="1" hidden="1" min="10" max="10" width="6.63"/>
    <col customWidth="1" min="11" max="11" width="5.75"/>
    <col customWidth="1" min="13" max="13" width="16.0"/>
    <col customWidth="1" min="14" max="14" width="6.38"/>
    <col customWidth="1" min="15" max="15" width="7.0"/>
    <col customWidth="1" min="16" max="16" width="16.13"/>
    <col customWidth="1" min="17" max="18" width="17.88"/>
  </cols>
  <sheetData>
    <row r="1">
      <c r="A1" s="1" t="s">
        <v>0</v>
      </c>
      <c r="R1" s="1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3" t="s">
        <v>1</v>
      </c>
      <c r="O2" s="4"/>
      <c r="P2" s="4"/>
      <c r="Q2" s="4"/>
      <c r="R2" s="4"/>
    </row>
    <row r="3">
      <c r="A3" s="5">
        <f>SUM('Total S1'!A3,'Total S2'!A3,'Total S3'!A3)</f>
        <v>115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" t="s">
        <v>11</v>
      </c>
      <c r="L3" s="7">
        <f>SUM('Total S1'!K3,'Total S2'!K3,'Total S3'!K3)</f>
        <v>12</v>
      </c>
      <c r="M3" s="8" t="s">
        <v>12</v>
      </c>
      <c r="O3" s="9"/>
      <c r="P3" s="9" t="s">
        <v>13</v>
      </c>
      <c r="R3" s="9" t="s">
        <v>14</v>
      </c>
    </row>
    <row r="4">
      <c r="A4" s="6"/>
      <c r="M4" s="8" t="s">
        <v>15</v>
      </c>
      <c r="O4" s="6"/>
      <c r="P4" s="6" t="s">
        <v>16</v>
      </c>
      <c r="Q4" s="6" t="s">
        <v>17</v>
      </c>
      <c r="R4" s="6"/>
    </row>
    <row r="5">
      <c r="A5" s="10">
        <f>SUM(B5:K5)</f>
        <v>28418</v>
      </c>
      <c r="B5">
        <f>SUM('Total S1'!B5,'Total S2'!B5,'Total S3'!B5)</f>
        <v>3146</v>
      </c>
      <c r="C5">
        <f>SUM('Total S1'!C5,'Total S2'!C5,'Total S3'!C5)</f>
        <v>1294</v>
      </c>
      <c r="D5">
        <f>SUM('Total S1'!D5,'Total S2'!D5,'Total S3'!D5)</f>
        <v>3045</v>
      </c>
      <c r="E5">
        <f>SUM('Total S1'!E5,'Total S2'!E5,'Total S3'!E5)</f>
        <v>5646</v>
      </c>
      <c r="F5">
        <f>SUM('Total S1'!F5,'Total S2'!F5,'Total S3'!F5)</f>
        <v>4760</v>
      </c>
      <c r="G5">
        <f>SUM('Total S1'!G5,'Total S2'!G5,'Total S3'!G5)</f>
        <v>3483</v>
      </c>
      <c r="H5">
        <f>SUM('Total S1'!H5,'Total S2'!H5,'Total S3'!H5)</f>
        <v>3701</v>
      </c>
      <c r="I5">
        <f>SUM('Total S1'!I5,'Total S2'!I5,'Total S3'!I5)</f>
        <v>2509</v>
      </c>
      <c r="J5">
        <f>SUM('Total S1'!J5,'Total S2'!J5)</f>
        <v>245</v>
      </c>
      <c r="K5">
        <f>SUM('Total S3'!J5)</f>
        <v>589</v>
      </c>
      <c r="M5" s="11">
        <f>SUM('Total S1'!L5,'Total S2'!L5,'Total S3'!L5)</f>
        <v>1358</v>
      </c>
      <c r="N5" s="12">
        <f>(M5/A5)*100</f>
        <v>4.778661412</v>
      </c>
      <c r="O5" s="13"/>
      <c r="P5" s="14">
        <f>SUM('Total S1'!O5,'Total S2'!O5,'Total S3'!O5)</f>
        <v>275</v>
      </c>
      <c r="Q5" s="14">
        <f>SUM('Total S1'!P5,'Total S2'!P5,'Total S3'!P5)</f>
        <v>90</v>
      </c>
      <c r="R5" s="15">
        <f t="shared" ref="R5:R14" si="1">IF(Q5=0,"Untouched",IF(P5=0,"None Dealt",P5/Q5))</f>
        <v>3.055555556</v>
      </c>
    </row>
    <row r="6">
      <c r="A6" s="16">
        <f>A5/(A3-1)</f>
        <v>249.2807018</v>
      </c>
      <c r="B6" s="17">
        <f>B5/(A3-1)</f>
        <v>27.59649123</v>
      </c>
      <c r="C6" s="17">
        <f>C5/(A3-1)</f>
        <v>11.35087719</v>
      </c>
      <c r="D6" s="17">
        <f>D5/(A3-1)</f>
        <v>26.71052632</v>
      </c>
      <c r="E6" s="17">
        <f>E5/(A3-1)</f>
        <v>49.52631579</v>
      </c>
      <c r="F6" s="17">
        <f>F5/(A3-1)</f>
        <v>41.75438596</v>
      </c>
      <c r="G6" s="17">
        <f>G5/(A3-1)</f>
        <v>30.55263158</v>
      </c>
      <c r="H6" s="17">
        <f>H5/(85-1)</f>
        <v>44.05952381</v>
      </c>
      <c r="I6" s="17">
        <f>I5/(A3-1)</f>
        <v>22.00877193</v>
      </c>
      <c r="J6" s="17">
        <f>J5/29-1</f>
        <v>7.448275862</v>
      </c>
      <c r="K6" s="17">
        <f>K5/(A3-85)</f>
        <v>19.63333333</v>
      </c>
      <c r="M6" s="18">
        <f>SUM('Total S1'!L6,'Total S2'!L6,'Total S3'!L6)</f>
        <v>0</v>
      </c>
      <c r="N6" s="12">
        <f>(M6/A5)*100</f>
        <v>0</v>
      </c>
      <c r="O6" s="19"/>
      <c r="P6" s="20">
        <f>SUM('Total S1'!O6,'Total S2'!O6,'Total S3'!O6)</f>
        <v>55</v>
      </c>
      <c r="Q6" s="20">
        <f>SUM('Total S1'!P6,'Total S2'!P6,'Total S3'!P6)</f>
        <v>124</v>
      </c>
      <c r="R6" s="15">
        <f t="shared" si="1"/>
        <v>0.4435483871</v>
      </c>
    </row>
    <row r="7">
      <c r="A7" s="16">
        <f>A5/(A3-(L3+1))</f>
        <v>278.6078431</v>
      </c>
      <c r="B7" s="21">
        <f>B5/(A3-(L3+1))</f>
        <v>30.84313725</v>
      </c>
      <c r="C7" s="21">
        <f>C5/(A3-(L3+1))</f>
        <v>12.68627451</v>
      </c>
      <c r="D7" s="21">
        <f>D5/(A3-(1+L3))</f>
        <v>29.85294118</v>
      </c>
      <c r="E7" s="21">
        <f>E5/(A3-(1+L3))</f>
        <v>55.35294118</v>
      </c>
      <c r="F7" s="21">
        <f>F5/(A3-(1+L3))</f>
        <v>46.66666667</v>
      </c>
      <c r="G7" s="21">
        <f>G5/(A3-(1+L3))</f>
        <v>34.14705882</v>
      </c>
      <c r="H7" s="21">
        <f>H5/(85-(1+L3))</f>
        <v>51.40277778</v>
      </c>
      <c r="I7" s="21">
        <f>I5/(A3-(1+L3))</f>
        <v>24.59803922</v>
      </c>
      <c r="J7" s="21">
        <f>J5/(26)</f>
        <v>9.423076923</v>
      </c>
      <c r="K7" s="21">
        <f>K5/(A3-(85+'Total S3'!K3))</f>
        <v>24.54166667</v>
      </c>
      <c r="M7" s="22">
        <f>SUM('Total S1'!L7,'Total S2'!L7,'Total S3'!L7)</f>
        <v>1447</v>
      </c>
      <c r="N7" s="12">
        <f>(M7/A5)*100</f>
        <v>5.091843198</v>
      </c>
      <c r="O7" s="23"/>
      <c r="P7" s="24">
        <f>SUM('Total S1'!O7,'Total S2'!O7,'Total S3'!O7)</f>
        <v>145</v>
      </c>
      <c r="Q7" s="24">
        <f>SUM('Total S1'!P7,'Total S2'!P7,'Total S3'!P7)</f>
        <v>184</v>
      </c>
      <c r="R7" s="15">
        <f t="shared" si="1"/>
        <v>0.7880434783</v>
      </c>
    </row>
    <row r="8">
      <c r="B8" s="25">
        <f>B5/A5</f>
        <v>0.1107044831</v>
      </c>
      <c r="C8" s="25">
        <f>C5/A5</f>
        <v>0.04553452037</v>
      </c>
      <c r="D8" s="25">
        <f>D5/A5</f>
        <v>0.1071503976</v>
      </c>
      <c r="E8" s="25">
        <f>E5/A5</f>
        <v>0.1986768949</v>
      </c>
      <c r="F8" s="25">
        <f>F5/A5</f>
        <v>0.1674994722</v>
      </c>
      <c r="G8" s="25">
        <f>G5/A5</f>
        <v>0.1225631642</v>
      </c>
      <c r="H8" s="25">
        <f>H5/A5</f>
        <v>0.1302343585</v>
      </c>
      <c r="I8" s="25">
        <f>I5/A5</f>
        <v>0.08828911253</v>
      </c>
      <c r="J8" s="25"/>
      <c r="K8" s="25">
        <f>K5/A5</f>
        <v>0.02072630023</v>
      </c>
      <c r="M8" s="26">
        <f>SUM('Total S1'!L8,'Total S2'!L8,'Total S3'!L8)</f>
        <v>5213</v>
      </c>
      <c r="N8" s="12">
        <f>(M8/A5)*100</f>
        <v>18.34400732</v>
      </c>
      <c r="O8" s="27"/>
      <c r="P8" s="28">
        <f>SUM('Total S1'!O8,'Total S2'!O8,'Total S3'!O8)</f>
        <v>438</v>
      </c>
      <c r="Q8" s="28">
        <f>SUM('Total S1'!P8,'Total S2'!P8,'Total S3'!P8)</f>
        <v>569</v>
      </c>
      <c r="R8" s="15">
        <f t="shared" si="1"/>
        <v>0.769771529</v>
      </c>
    </row>
    <row r="9">
      <c r="A9" s="29">
        <f>MAX('1'!A2,'2'!A2,'3'!A2,'4'!A2,'5'!A2,'6'!A2,'7'!A2,'8'!A2,'9'!A2,'10'!A2,'11'!A2,'13'!A2,'14'!A2,'15'!A2,'16'!A2,'17'!A2,'18'!A2,'19'!A2,'20'!A2,'21'!A2,'22'!A2,'23'!A2,'24'!A2,'25'!A2,'26'!A2,'27'!A2,'28'!A2,'29'!A2,'30'!A2,'31'!A2,'32'!A2,'33'!A2,'34'!A2,'35'!A2,'36'!A2,'37'!A2,'38'!A2,'39'!A2,'40'!A2,'41'!A2,'42'!A2,'43'!A2,'44'!A2)</f>
        <v>676</v>
      </c>
      <c r="B9">
        <f>MAX('Total S1'!B9,'Total S2'!B9,'Total S3'!B9)</f>
        <v>164</v>
      </c>
      <c r="C9">
        <f>MAX('Total S1'!C9,'Total S2'!C9,'Total S3'!C9)</f>
        <v>133</v>
      </c>
      <c r="D9">
        <f>MAX('Total S1'!D9,'Total S2'!D9,'Total S3'!D9)</f>
        <v>177</v>
      </c>
      <c r="E9">
        <f>MAX('Total S1'!E9,'Total S2'!E9,'Total S3'!E9)</f>
        <v>264</v>
      </c>
      <c r="F9">
        <f>MAX('Total S1'!F9,'Total S2'!F9,'Total S3'!F9)</f>
        <v>428</v>
      </c>
      <c r="G9">
        <f>MAX('Total S1'!G9,'Total S2'!G9,'Total S3'!G9)</f>
        <v>383</v>
      </c>
      <c r="H9">
        <f>MAX('Total S1'!H9,'Total S2'!H9,'Total S3'!H9)</f>
        <v>481</v>
      </c>
      <c r="I9">
        <f>MAX('Total S1'!I9,'Total S2'!I9,'Total S3'!I9)</f>
        <v>201</v>
      </c>
      <c r="J9">
        <f>MAX('Total S1'!J9,'Total S2'!J9,'Total S3'!J9)</f>
        <v>171</v>
      </c>
      <c r="K9">
        <f>MAX('Total S1'!K9,'Total S2'!K9,'Total S3'!K9)</f>
        <v>0</v>
      </c>
      <c r="M9" s="30">
        <f>SUM('Total S1'!L9,'Total S2'!L9,'Total S3'!L9)</f>
        <v>504</v>
      </c>
      <c r="N9" s="12">
        <f>(M9/A5)*100</f>
        <v>1.773523823</v>
      </c>
      <c r="O9" s="31"/>
      <c r="P9" s="32">
        <f>SUM('Total S1'!O9,'Total S2'!O9,'Total S3'!O9)</f>
        <v>160</v>
      </c>
      <c r="Q9" s="32">
        <f>SUM('Total S1'!P9,'Total S2'!P9,'Total S3'!P9)</f>
        <v>417</v>
      </c>
      <c r="R9" s="15">
        <f t="shared" si="1"/>
        <v>0.3836930456</v>
      </c>
    </row>
    <row r="10">
      <c r="A10" s="33">
        <f>MAX(B10:J10)</f>
        <v>363</v>
      </c>
      <c r="B10">
        <f>MAX('Total S1'!B10,'Total S2'!B10,'Total S3'!B10)</f>
        <v>83</v>
      </c>
      <c r="C10">
        <f>MAX('Total S1'!C10,'Total S2'!C10,'Total S3'!C10)</f>
        <v>94</v>
      </c>
      <c r="D10">
        <f>MAX('Total S1'!D10,'Total S2'!D10,'Total S3'!D10)</f>
        <v>87</v>
      </c>
      <c r="E10">
        <f>MAX('Total S1'!E10,'Total S2'!E10,'Total S3'!E10)</f>
        <v>150</v>
      </c>
      <c r="F10">
        <f>MAX('Total S1'!F10,'Total S2'!F10,'Total S3'!F10)</f>
        <v>363</v>
      </c>
      <c r="G10">
        <f>MAX('Total S1'!G10,'Total S2'!G10,'Total S3'!G10)</f>
        <v>96</v>
      </c>
      <c r="H10">
        <f>MAX('Total S1'!H10,'Total S2'!H10,'Total S3'!H10)</f>
        <v>118</v>
      </c>
      <c r="I10">
        <f>MAX('Total S1'!I10,'Total S2'!I10,'Total S3'!I10)</f>
        <v>96</v>
      </c>
      <c r="J10">
        <f>MAX('Total S1'!J10,'Total S2'!J10,'Total S3'!J10)</f>
        <v>86</v>
      </c>
      <c r="K10">
        <f>MAX('Total S1'!K10,'Total S2'!K10,'Total S3'!K10)</f>
        <v>0</v>
      </c>
      <c r="M10" s="34">
        <f>SUM('Total S1'!L10,'Total S2'!L10,'Total S3'!L10)</f>
        <v>0</v>
      </c>
      <c r="N10" s="12">
        <f>(M10/A5)*100</f>
        <v>0</v>
      </c>
      <c r="O10" s="35"/>
      <c r="P10" s="36">
        <f>SUM('Total S1'!O10,'Total S2'!O10,'Total S3'!O10)</f>
        <v>85</v>
      </c>
      <c r="Q10" s="36">
        <f>SUM('Total S1'!P10,'Total S2'!P10,'Total S3'!P10)</f>
        <v>173</v>
      </c>
      <c r="R10" s="15">
        <f t="shared" si="1"/>
        <v>0.4913294798</v>
      </c>
    </row>
    <row r="11">
      <c r="M11" s="37">
        <f>SUM('Total S1'!L11,'Total S2'!L11,'Total S3'!L11)</f>
        <v>540</v>
      </c>
      <c r="N11" s="12">
        <f>(M11/A5)*100</f>
        <v>1.900204096</v>
      </c>
      <c r="O11" s="38"/>
      <c r="P11" s="39">
        <f>SUM('Total S1'!O11,'Total S2'!O11,'Total S3'!O11)</f>
        <v>365</v>
      </c>
      <c r="Q11" s="39">
        <f>SUM('Total S1'!P11,'Total S2'!P11,'Total S3'!P11)</f>
        <v>208</v>
      </c>
      <c r="R11" s="15">
        <f t="shared" si="1"/>
        <v>1.754807692</v>
      </c>
    </row>
    <row r="12">
      <c r="A12" s="40">
        <f>B5+C5</f>
        <v>4440</v>
      </c>
      <c r="M12" s="41">
        <f>SUM('Total S1'!L12,'Total S2'!L12,'Total S3'!L12)</f>
        <v>1975</v>
      </c>
      <c r="N12" s="12">
        <f>(M12/A5)*100</f>
        <v>6.949820536</v>
      </c>
      <c r="O12" s="42"/>
      <c r="P12" s="43">
        <f>SUM('Total S1'!O12,'Total S2'!O12,'Total S3'!O12)</f>
        <v>48</v>
      </c>
      <c r="Q12" s="43">
        <f>SUM('Total S1'!P12,'Total S2'!P12,'Total S3'!P12)</f>
        <v>65</v>
      </c>
      <c r="R12" s="15">
        <f t="shared" si="1"/>
        <v>0.7384615385</v>
      </c>
    </row>
    <row r="13">
      <c r="A13" s="44">
        <f>A12/(A3-1)</f>
        <v>38.94736842</v>
      </c>
      <c r="B13" s="6"/>
      <c r="C13" s="6"/>
      <c r="D13" s="6"/>
      <c r="E13" s="6"/>
      <c r="F13" s="6"/>
      <c r="G13" s="6"/>
      <c r="H13" s="6"/>
      <c r="I13" s="6"/>
      <c r="J13" s="6"/>
      <c r="K13" s="6"/>
      <c r="M13" s="45">
        <f>SUM('Total S1'!L13,'Total S2'!L13,'Total S3'!L13)</f>
        <v>803</v>
      </c>
      <c r="N13" s="12">
        <f>(M13/A5)*100</f>
        <v>2.825673869</v>
      </c>
      <c r="O13" s="46"/>
      <c r="P13" s="47">
        <f>SUM('Total S1'!O13,'Total S2'!O13,'Total S3'!O13)</f>
        <v>256</v>
      </c>
      <c r="Q13" s="47">
        <f>SUM('Total S1'!P13,'Total S2'!P13,'Total S3'!P13)</f>
        <v>41</v>
      </c>
      <c r="R13" s="15">
        <f t="shared" si="1"/>
        <v>6.243902439</v>
      </c>
    </row>
    <row r="14">
      <c r="A14" s="48">
        <f>A12/(A3-(1+L3))</f>
        <v>43.52941176</v>
      </c>
      <c r="M14" s="49">
        <f>SUM('Total S1'!L14,'Total S2'!L14,'Total S3'!L14)</f>
        <v>1445</v>
      </c>
      <c r="N14" s="12">
        <f>(M14/A5)*100</f>
        <v>5.084805405</v>
      </c>
      <c r="P14" s="50">
        <f>SUM('Total S1'!O14,'Total S2'!O14,'Total S3'!O13)</f>
        <v>0</v>
      </c>
      <c r="Q14" s="50">
        <f>SUM('Total S1'!P14,'Total S2'!P14,'Total S3'!P13)</f>
        <v>10</v>
      </c>
      <c r="R14" s="15" t="str">
        <f t="shared" si="1"/>
        <v>None Dealt</v>
      </c>
    </row>
    <row r="15">
      <c r="A15" s="51"/>
      <c r="M15" s="52">
        <f>SUM('Total S1'!L15,'Total S2'!L15,'Total S3'!L15)</f>
        <v>1839</v>
      </c>
      <c r="N15" s="12">
        <f>(M15/A5)*100</f>
        <v>6.471250616</v>
      </c>
    </row>
    <row r="16">
      <c r="A16" s="53"/>
      <c r="M16" s="54">
        <f>SUM('Total S1'!L16,'Total S2'!L16,'Total S3'!L16)</f>
        <v>1509</v>
      </c>
      <c r="N16" s="12">
        <f>(M16/A5)*100</f>
        <v>5.310014779</v>
      </c>
      <c r="O16" s="55"/>
      <c r="P16" s="55" t="s">
        <v>18</v>
      </c>
      <c r="Q16" s="55" t="s">
        <v>19</v>
      </c>
      <c r="R16" s="55"/>
    </row>
    <row r="17">
      <c r="A17" s="56">
        <f>H5</f>
        <v>3701</v>
      </c>
      <c r="M17" s="57">
        <f>SUM('Total S1'!L17,'Total S2'!L17,'Total S3'!L17)</f>
        <v>13553</v>
      </c>
      <c r="N17" s="12">
        <f>(M17/A5)*100</f>
        <v>47.69160391</v>
      </c>
    </row>
    <row r="18">
      <c r="A18" s="58">
        <f>A17/A3</f>
        <v>32.1826087</v>
      </c>
      <c r="M18" s="59" t="str">
        <f>SUM('Total S1'!L18,'Total S2'!L18,'Total S3'!L18)</f>
        <v>#REF!</v>
      </c>
      <c r="N18" s="12" t="str">
        <f>(M18/A5)*100</f>
        <v>#REF!</v>
      </c>
      <c r="P18" s="40">
        <f t="shared" ref="P18:Q18" si="2">P5+P6</f>
        <v>330</v>
      </c>
      <c r="Q18" s="40">
        <f t="shared" si="2"/>
        <v>214</v>
      </c>
      <c r="R18" s="40"/>
    </row>
    <row r="19">
      <c r="A19" s="60">
        <f>A17/(A3-(1+L3))</f>
        <v>36.28431373</v>
      </c>
      <c r="P19" s="56">
        <f t="shared" ref="P19:Q19" si="3">P14+P11</f>
        <v>365</v>
      </c>
      <c r="Q19" s="56">
        <f t="shared" si="3"/>
        <v>218</v>
      </c>
      <c r="R19" s="56"/>
    </row>
  </sheetData>
  <mergeCells count="3">
    <mergeCell ref="A1:Q1"/>
    <mergeCell ref="L2:N2"/>
    <mergeCell ref="P3:Q3"/>
  </mergeCell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25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min="8" max="8" width="6.75"/>
    <col customWidth="1" min="9" max="9" width="4.13"/>
    <col customWidth="1" min="10" max="10" width="6.5"/>
    <col customWidth="1" min="12" max="12" width="11.0"/>
    <col customWidth="1" min="13" max="13" width="5.13"/>
  </cols>
  <sheetData>
    <row r="1">
      <c r="A1" s="6"/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L1" s="80" t="s">
        <v>12</v>
      </c>
      <c r="N1" s="9" t="s">
        <v>13</v>
      </c>
    </row>
    <row r="2">
      <c r="A2" s="10">
        <f>SUM(B2:J2)</f>
        <v>19</v>
      </c>
      <c r="B2">
        <f t="shared" ref="B2:J2" si="1">SUM(B3:B15)</f>
        <v>0</v>
      </c>
      <c r="C2">
        <f t="shared" si="1"/>
        <v>0</v>
      </c>
      <c r="D2">
        <f t="shared" si="1"/>
        <v>10</v>
      </c>
      <c r="E2">
        <f t="shared" si="1"/>
        <v>0</v>
      </c>
      <c r="F2">
        <f t="shared" si="1"/>
        <v>0</v>
      </c>
      <c r="G2">
        <f t="shared" si="1"/>
        <v>9</v>
      </c>
      <c r="H2">
        <f t="shared" si="1"/>
        <v>0</v>
      </c>
      <c r="I2">
        <f t="shared" si="1"/>
        <v>0</v>
      </c>
      <c r="J2">
        <f t="shared" si="1"/>
        <v>0</v>
      </c>
      <c r="L2" s="80" t="s">
        <v>15</v>
      </c>
      <c r="N2" s="6" t="s">
        <v>16</v>
      </c>
      <c r="O2" s="6" t="s">
        <v>17</v>
      </c>
    </row>
    <row r="3">
      <c r="D3" s="6">
        <v>10.0</v>
      </c>
      <c r="G3" s="6">
        <v>9.0</v>
      </c>
      <c r="L3" s="67" t="s">
        <v>33</v>
      </c>
      <c r="N3" s="6" t="s">
        <v>2</v>
      </c>
      <c r="O3" s="6" t="s">
        <v>2</v>
      </c>
    </row>
    <row r="4">
      <c r="L4" s="82" t="s">
        <v>23</v>
      </c>
      <c r="N4" s="6" t="s">
        <v>3</v>
      </c>
      <c r="O4" s="6" t="s">
        <v>3</v>
      </c>
    </row>
    <row r="5">
      <c r="L5" s="69" t="s">
        <v>32</v>
      </c>
      <c r="N5" s="6" t="s">
        <v>4</v>
      </c>
      <c r="O5" s="6" t="s">
        <v>4</v>
      </c>
    </row>
    <row r="6">
      <c r="L6" s="83" t="s">
        <v>24</v>
      </c>
      <c r="N6" s="6" t="s">
        <v>5</v>
      </c>
      <c r="O6" s="6" t="s">
        <v>5</v>
      </c>
    </row>
    <row r="7">
      <c r="L7" s="84" t="s">
        <v>25</v>
      </c>
      <c r="N7" s="6" t="s">
        <v>6</v>
      </c>
      <c r="O7" s="6" t="s">
        <v>6</v>
      </c>
    </row>
    <row r="8">
      <c r="L8" s="85" t="s">
        <v>26</v>
      </c>
      <c r="N8" s="6" t="s">
        <v>7</v>
      </c>
      <c r="O8" s="6" t="s">
        <v>7</v>
      </c>
    </row>
    <row r="9">
      <c r="L9" s="86" t="s">
        <v>27</v>
      </c>
      <c r="N9" s="6" t="s">
        <v>8</v>
      </c>
      <c r="O9" s="6" t="s">
        <v>8</v>
      </c>
    </row>
    <row r="10">
      <c r="L10" s="87" t="s">
        <v>28</v>
      </c>
      <c r="N10" s="6" t="s">
        <v>9</v>
      </c>
      <c r="O10" s="6" t="s">
        <v>9</v>
      </c>
    </row>
    <row r="11">
      <c r="L11" s="88" t="s">
        <v>29</v>
      </c>
      <c r="N11" s="6" t="s">
        <v>10</v>
      </c>
      <c r="O11" s="6" t="s">
        <v>10</v>
      </c>
    </row>
    <row r="12">
      <c r="L12" s="89" t="s">
        <v>30</v>
      </c>
    </row>
    <row r="13">
      <c r="L13" s="90" t="s">
        <v>13</v>
      </c>
    </row>
    <row r="14">
      <c r="L14" s="91" t="s">
        <v>31</v>
      </c>
    </row>
    <row r="15">
      <c r="L15" s="105">
        <f>D3+G3</f>
        <v>19</v>
      </c>
    </row>
  </sheetData>
  <mergeCells count="1">
    <mergeCell ref="N1:O1"/>
  </mergeCells>
  <drawing r:id="rId1"/>
</worksheet>
</file>

<file path=xl/worksheets/sheet10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75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hidden="1" min="8" max="8" width="6.75"/>
    <col customWidth="1" min="9" max="9" width="4.13"/>
    <col customWidth="1" min="10" max="10" width="6.5"/>
    <col customWidth="1" min="12" max="12" width="13.75"/>
    <col customWidth="1" min="13" max="13" width="13.38"/>
  </cols>
  <sheetData>
    <row r="1">
      <c r="A1" s="187">
        <f>IF(OR(L1&gt;0,A2&gt;0),1,0)</f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11</v>
      </c>
      <c r="K1" s="186"/>
      <c r="L1" s="186">
        <v>0.0</v>
      </c>
      <c r="M1" s="8" t="s">
        <v>12</v>
      </c>
      <c r="N1" s="95"/>
      <c r="O1" s="96" t="s">
        <v>13</v>
      </c>
    </row>
    <row r="2">
      <c r="A2" s="10">
        <f>SUM(B2:J2)</f>
        <v>373</v>
      </c>
      <c r="B2">
        <f t="shared" ref="B2:J2" si="1">SUM(B3:B16)</f>
        <v>0</v>
      </c>
      <c r="C2">
        <f t="shared" si="1"/>
        <v>0</v>
      </c>
      <c r="D2">
        <f t="shared" si="1"/>
        <v>0</v>
      </c>
      <c r="E2">
        <f t="shared" si="1"/>
        <v>0</v>
      </c>
      <c r="F2">
        <f t="shared" si="1"/>
        <v>363</v>
      </c>
      <c r="G2">
        <f t="shared" si="1"/>
        <v>0</v>
      </c>
      <c r="H2">
        <f t="shared" si="1"/>
        <v>0</v>
      </c>
      <c r="I2">
        <f t="shared" si="1"/>
        <v>0</v>
      </c>
      <c r="J2">
        <f t="shared" si="1"/>
        <v>10</v>
      </c>
      <c r="M2" s="8" t="s">
        <v>15</v>
      </c>
      <c r="N2" s="95"/>
      <c r="O2" s="97" t="s">
        <v>16</v>
      </c>
      <c r="P2" s="97" t="s">
        <v>17</v>
      </c>
    </row>
    <row r="3">
      <c r="B3" s="6"/>
      <c r="D3" s="6"/>
      <c r="E3" s="6"/>
      <c r="F3" s="6">
        <v>363.0</v>
      </c>
      <c r="H3" s="6"/>
      <c r="J3" s="55">
        <v>10.0</v>
      </c>
      <c r="M3" s="11">
        <v>0.0</v>
      </c>
      <c r="N3" s="95"/>
      <c r="O3" s="98">
        <v>0.0</v>
      </c>
      <c r="P3" s="14">
        <v>0.0</v>
      </c>
    </row>
    <row r="4">
      <c r="D4" s="6"/>
      <c r="E4" s="6"/>
      <c r="F4" s="6"/>
      <c r="M4" s="18">
        <v>0.0</v>
      </c>
      <c r="N4" s="95"/>
      <c r="O4" s="99">
        <v>0.0</v>
      </c>
      <c r="P4" s="20">
        <v>0.0</v>
      </c>
    </row>
    <row r="5">
      <c r="F5" s="6"/>
      <c r="M5" s="22">
        <v>0.0</v>
      </c>
      <c r="N5" s="95"/>
      <c r="O5" s="100">
        <v>0.0</v>
      </c>
      <c r="P5" s="24">
        <v>0.0</v>
      </c>
    </row>
    <row r="6">
      <c r="F6" s="6"/>
      <c r="M6" s="26">
        <v>0.0</v>
      </c>
      <c r="N6" s="95"/>
      <c r="O6" s="28">
        <v>0.0</v>
      </c>
      <c r="P6" s="28">
        <v>0.0</v>
      </c>
    </row>
    <row r="7">
      <c r="M7" s="30">
        <v>0.0</v>
      </c>
      <c r="N7" s="95"/>
      <c r="O7" s="32">
        <v>0.0</v>
      </c>
      <c r="P7" s="32">
        <v>0.0</v>
      </c>
    </row>
    <row r="8">
      <c r="M8" s="34">
        <v>0.0</v>
      </c>
      <c r="N8" s="95"/>
      <c r="O8" s="101">
        <f>J3</f>
        <v>10</v>
      </c>
      <c r="P8" s="36">
        <v>0.0</v>
      </c>
    </row>
    <row r="9">
      <c r="M9" s="37">
        <v>0.0</v>
      </c>
      <c r="N9" s="95"/>
      <c r="O9" s="102">
        <v>0.0</v>
      </c>
      <c r="P9" s="39">
        <v>0.0</v>
      </c>
    </row>
    <row r="10">
      <c r="M10" s="41">
        <v>0.0</v>
      </c>
      <c r="N10" s="95"/>
      <c r="O10" s="103">
        <v>0.0</v>
      </c>
      <c r="P10" s="43">
        <v>0.0</v>
      </c>
    </row>
    <row r="11">
      <c r="M11" s="45">
        <v>0.0</v>
      </c>
      <c r="N11" s="95"/>
      <c r="O11" s="184">
        <v>0.0</v>
      </c>
      <c r="P11" s="184">
        <f>J3</f>
        <v>10</v>
      </c>
    </row>
    <row r="12">
      <c r="M12" s="49">
        <v>0.0</v>
      </c>
    </row>
    <row r="13">
      <c r="M13" s="52">
        <f>J3</f>
        <v>10</v>
      </c>
    </row>
    <row r="14">
      <c r="M14" s="54">
        <v>0.0</v>
      </c>
    </row>
    <row r="15">
      <c r="M15" s="57">
        <f>F3+J3</f>
        <v>373</v>
      </c>
    </row>
    <row r="16">
      <c r="M16" s="59">
        <v>0.0</v>
      </c>
    </row>
  </sheetData>
  <mergeCells count="1">
    <mergeCell ref="O1:P1"/>
  </mergeCells>
  <drawing r:id="rId2"/>
  <legacyDrawing r:id="rId3"/>
</worksheet>
</file>

<file path=xl/worksheets/sheet10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75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hidden="1" min="8" max="8" width="6.75"/>
    <col customWidth="1" min="9" max="9" width="4.13"/>
    <col customWidth="1" min="10" max="10" width="6.5"/>
    <col customWidth="1" min="12" max="12" width="13.75"/>
    <col customWidth="1" min="13" max="13" width="13.38"/>
  </cols>
  <sheetData>
    <row r="1">
      <c r="A1" s="187">
        <f>IF(OR(L1&gt;0,A2&gt;0),1,0)</f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11</v>
      </c>
      <c r="K1" s="186"/>
      <c r="L1" s="186">
        <v>0.0</v>
      </c>
      <c r="M1" s="8" t="s">
        <v>12</v>
      </c>
      <c r="N1" s="95"/>
      <c r="O1" s="96" t="s">
        <v>13</v>
      </c>
    </row>
    <row r="2">
      <c r="A2" s="10">
        <f>SUM(B2:J2)</f>
        <v>846</v>
      </c>
      <c r="B2">
        <f t="shared" ref="B2:J2" si="1">SUM(B3:B16)</f>
        <v>47</v>
      </c>
      <c r="C2">
        <f t="shared" si="1"/>
        <v>0</v>
      </c>
      <c r="D2">
        <f t="shared" si="1"/>
        <v>108</v>
      </c>
      <c r="E2">
        <f t="shared" si="1"/>
        <v>136</v>
      </c>
      <c r="F2">
        <f t="shared" si="1"/>
        <v>178</v>
      </c>
      <c r="G2">
        <f t="shared" si="1"/>
        <v>150</v>
      </c>
      <c r="H2">
        <f t="shared" si="1"/>
        <v>0</v>
      </c>
      <c r="I2">
        <f t="shared" si="1"/>
        <v>141</v>
      </c>
      <c r="J2">
        <f t="shared" si="1"/>
        <v>86</v>
      </c>
      <c r="M2" s="8" t="s">
        <v>15</v>
      </c>
      <c r="N2" s="95"/>
      <c r="O2" s="97" t="s">
        <v>16</v>
      </c>
      <c r="P2" s="97" t="s">
        <v>17</v>
      </c>
    </row>
    <row r="3">
      <c r="B3" s="89">
        <v>9.0</v>
      </c>
      <c r="D3" s="89">
        <v>9.0</v>
      </c>
      <c r="E3" s="83">
        <v>42.0</v>
      </c>
      <c r="F3" s="83">
        <v>42.0</v>
      </c>
      <c r="G3" s="86">
        <v>96.0</v>
      </c>
      <c r="H3" s="6"/>
      <c r="I3" s="83">
        <v>10.0</v>
      </c>
      <c r="J3" s="6">
        <v>11.0</v>
      </c>
      <c r="M3" s="11">
        <v>0.0</v>
      </c>
      <c r="N3" s="95"/>
      <c r="O3" s="98">
        <v>0.0</v>
      </c>
      <c r="P3" s="14">
        <v>0.0</v>
      </c>
    </row>
    <row r="4">
      <c r="B4" s="91">
        <v>8.0</v>
      </c>
      <c r="D4" s="83">
        <v>8.0</v>
      </c>
      <c r="E4" s="83">
        <v>7.0</v>
      </c>
      <c r="F4" s="6">
        <v>8.0</v>
      </c>
      <c r="G4" s="91">
        <v>8.0</v>
      </c>
      <c r="I4" s="86">
        <v>96.0</v>
      </c>
      <c r="J4" s="86">
        <v>48.0</v>
      </c>
      <c r="M4" s="18">
        <v>0.0</v>
      </c>
      <c r="N4" s="95"/>
      <c r="O4" s="99">
        <v>0.0</v>
      </c>
      <c r="P4" s="20">
        <v>0.0</v>
      </c>
    </row>
    <row r="5">
      <c r="B5" s="91">
        <v>6.0</v>
      </c>
      <c r="D5" s="89">
        <v>13.0</v>
      </c>
      <c r="E5" s="6">
        <v>6.0</v>
      </c>
      <c r="F5" s="86">
        <v>96.0</v>
      </c>
      <c r="G5" s="91">
        <v>6.0</v>
      </c>
      <c r="I5" s="91">
        <v>21.0</v>
      </c>
      <c r="J5" s="91">
        <v>3.0</v>
      </c>
      <c r="M5" s="22">
        <v>0.0</v>
      </c>
      <c r="N5" s="95"/>
      <c r="O5" s="100">
        <v>0.0</v>
      </c>
      <c r="P5" s="24">
        <v>0.0</v>
      </c>
    </row>
    <row r="6">
      <c r="B6" s="91">
        <v>24.0</v>
      </c>
      <c r="D6" s="86">
        <v>48.0</v>
      </c>
      <c r="E6" s="86">
        <v>48.0</v>
      </c>
      <c r="F6" s="91">
        <v>24.0</v>
      </c>
      <c r="G6" s="91">
        <v>24.0</v>
      </c>
      <c r="I6" s="91">
        <v>6.0</v>
      </c>
      <c r="J6" s="91">
        <v>24.0</v>
      </c>
      <c r="M6" s="26">
        <f>SUM(D4,E4,E3,F3,I3)</f>
        <v>109</v>
      </c>
      <c r="N6" s="95"/>
      <c r="O6" s="28">
        <v>0.0</v>
      </c>
      <c r="P6" s="28">
        <v>0.0</v>
      </c>
    </row>
    <row r="7">
      <c r="D7" s="91">
        <v>24.0</v>
      </c>
      <c r="E7" s="91">
        <v>21.0</v>
      </c>
      <c r="F7" s="91">
        <v>8.0</v>
      </c>
      <c r="G7" s="91">
        <v>16.0</v>
      </c>
      <c r="I7" s="91">
        <v>8.0</v>
      </c>
      <c r="M7" s="30">
        <v>0.0</v>
      </c>
      <c r="N7" s="95"/>
      <c r="O7" s="32">
        <v>0.0</v>
      </c>
      <c r="P7" s="32">
        <v>0.0</v>
      </c>
    </row>
    <row r="8">
      <c r="D8" s="91">
        <v>6.0</v>
      </c>
      <c r="E8" s="91">
        <v>12.0</v>
      </c>
      <c r="M8" s="34">
        <v>0.0</v>
      </c>
      <c r="N8" s="95"/>
      <c r="O8" s="101">
        <v>0.0</v>
      </c>
      <c r="P8" s="36">
        <v>0.0</v>
      </c>
    </row>
    <row r="9">
      <c r="M9" s="37">
        <f>SUM(J4,I4,G3,F5,E6,D6)</f>
        <v>432</v>
      </c>
      <c r="N9" s="95"/>
      <c r="O9" s="102">
        <v>0.0</v>
      </c>
      <c r="P9" s="39">
        <v>0.0</v>
      </c>
    </row>
    <row r="10">
      <c r="M10" s="41">
        <v>0.0</v>
      </c>
      <c r="N10" s="95"/>
      <c r="O10" s="103">
        <v>0.0</v>
      </c>
      <c r="P10" s="43">
        <v>0.0</v>
      </c>
    </row>
    <row r="11">
      <c r="M11" s="45">
        <v>0.0</v>
      </c>
      <c r="N11" s="95"/>
      <c r="O11" s="184">
        <v>0.0</v>
      </c>
      <c r="P11" s="184">
        <v>0.0</v>
      </c>
    </row>
    <row r="12">
      <c r="M12" s="49">
        <f>SUM(D5,D3,B3)</f>
        <v>31</v>
      </c>
    </row>
    <row r="13">
      <c r="M13" s="52">
        <v>0.0</v>
      </c>
    </row>
    <row r="14">
      <c r="M14" s="54">
        <f>SUM(D7,D8,E7,E8,F6,F7,G4,G5,G6,G7,I7,I6,I5,J5,J6,B6,B5,B4)</f>
        <v>249</v>
      </c>
    </row>
    <row r="15">
      <c r="M15" s="57">
        <f>SUM(E5,F4,J3)</f>
        <v>25</v>
      </c>
    </row>
    <row r="16">
      <c r="M16" s="59">
        <v>0.0</v>
      </c>
    </row>
  </sheetData>
  <mergeCells count="1">
    <mergeCell ref="O1:P1"/>
  </mergeCells>
  <drawing r:id="rId1"/>
</worksheet>
</file>

<file path=xl/worksheets/sheet10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75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hidden="1" min="8" max="8" width="6.75"/>
    <col customWidth="1" min="9" max="9" width="4.13"/>
    <col customWidth="1" min="10" max="10" width="6.5"/>
    <col customWidth="1" min="11" max="11" width="5.25"/>
    <col customWidth="1" min="12" max="12" width="13.75"/>
    <col customWidth="1" min="13" max="13" width="13.38"/>
  </cols>
  <sheetData>
    <row r="1">
      <c r="A1" s="187">
        <f>IF(OR(L1&gt;0,A2&gt;0),1,0)</f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11</v>
      </c>
      <c r="K1" s="186" t="s">
        <v>52</v>
      </c>
      <c r="L1" s="186">
        <v>0.0</v>
      </c>
      <c r="M1" s="8" t="s">
        <v>12</v>
      </c>
      <c r="N1" s="95"/>
      <c r="O1" s="96" t="s">
        <v>13</v>
      </c>
    </row>
    <row r="2">
      <c r="A2" s="10">
        <f>SUM(B2:J2)</f>
        <v>23</v>
      </c>
      <c r="B2">
        <f t="shared" ref="B2:J2" si="1">SUM(B3:B16)</f>
        <v>0</v>
      </c>
      <c r="C2">
        <f t="shared" si="1"/>
        <v>0</v>
      </c>
      <c r="D2">
        <f t="shared" si="1"/>
        <v>0</v>
      </c>
      <c r="E2">
        <f t="shared" si="1"/>
        <v>17</v>
      </c>
      <c r="F2">
        <f t="shared" si="1"/>
        <v>6</v>
      </c>
      <c r="G2">
        <f t="shared" si="1"/>
        <v>0</v>
      </c>
      <c r="H2">
        <f t="shared" si="1"/>
        <v>0</v>
      </c>
      <c r="I2">
        <f t="shared" si="1"/>
        <v>0</v>
      </c>
      <c r="J2">
        <f t="shared" si="1"/>
        <v>0</v>
      </c>
      <c r="K2">
        <f>SUM(K3:K9)</f>
        <v>57</v>
      </c>
      <c r="M2" s="8" t="s">
        <v>15</v>
      </c>
      <c r="N2" s="95"/>
      <c r="O2" s="97" t="s">
        <v>16</v>
      </c>
      <c r="P2" s="97" t="s">
        <v>17</v>
      </c>
    </row>
    <row r="3">
      <c r="B3" s="6"/>
      <c r="D3" s="6"/>
      <c r="E3" s="6">
        <v>5.0</v>
      </c>
      <c r="F3" s="6">
        <v>6.0</v>
      </c>
      <c r="H3" s="6"/>
      <c r="K3" s="6">
        <v>10.0</v>
      </c>
      <c r="M3" s="11">
        <v>0.0</v>
      </c>
      <c r="N3" s="95"/>
      <c r="O3" s="98">
        <v>0.0</v>
      </c>
      <c r="P3" s="14">
        <v>0.0</v>
      </c>
    </row>
    <row r="4">
      <c r="D4" s="6"/>
      <c r="E4" s="6">
        <v>8.0</v>
      </c>
      <c r="F4" s="6"/>
      <c r="K4" s="6">
        <v>12.0</v>
      </c>
      <c r="M4" s="18">
        <v>0.0</v>
      </c>
      <c r="N4" s="95"/>
      <c r="O4" s="99">
        <v>0.0</v>
      </c>
      <c r="P4" s="20">
        <v>0.0</v>
      </c>
    </row>
    <row r="5">
      <c r="E5" s="6">
        <v>4.0</v>
      </c>
      <c r="F5" s="6"/>
      <c r="K5" s="6">
        <v>2.0</v>
      </c>
      <c r="M5" s="22">
        <v>0.0</v>
      </c>
      <c r="N5" s="95"/>
      <c r="O5" s="100">
        <v>0.0</v>
      </c>
      <c r="P5" s="24">
        <v>0.0</v>
      </c>
    </row>
    <row r="6">
      <c r="F6" s="6"/>
      <c r="K6" s="6">
        <v>5.0</v>
      </c>
      <c r="M6" s="26">
        <v>0.0</v>
      </c>
      <c r="N6" s="95"/>
      <c r="O6" s="28">
        <v>0.0</v>
      </c>
      <c r="P6" s="28">
        <v>0.0</v>
      </c>
    </row>
    <row r="7">
      <c r="K7" s="6">
        <v>6.0</v>
      </c>
      <c r="M7" s="30">
        <v>0.0</v>
      </c>
      <c r="N7" s="95"/>
      <c r="O7" s="32">
        <v>0.0</v>
      </c>
      <c r="P7" s="32">
        <v>0.0</v>
      </c>
    </row>
    <row r="8">
      <c r="K8" s="83">
        <v>5.0</v>
      </c>
      <c r="M8" s="34">
        <v>0.0</v>
      </c>
      <c r="N8" s="95"/>
      <c r="O8" s="101">
        <v>0.0</v>
      </c>
      <c r="P8" s="36">
        <v>0.0</v>
      </c>
    </row>
    <row r="9">
      <c r="K9" s="67">
        <v>17.0</v>
      </c>
      <c r="M9" s="37">
        <v>0.0</v>
      </c>
      <c r="N9" s="95"/>
      <c r="O9" s="102">
        <v>0.0</v>
      </c>
      <c r="P9" s="39">
        <v>0.0</v>
      </c>
    </row>
    <row r="10">
      <c r="M10" s="41">
        <v>0.0</v>
      </c>
      <c r="N10" s="95"/>
      <c r="O10" s="103">
        <v>0.0</v>
      </c>
      <c r="P10" s="43">
        <v>0.0</v>
      </c>
    </row>
    <row r="11">
      <c r="M11" s="45">
        <v>0.0</v>
      </c>
      <c r="N11" s="95"/>
      <c r="O11" s="184">
        <v>0.0</v>
      </c>
      <c r="P11" s="184">
        <v>0.0</v>
      </c>
    </row>
    <row r="12">
      <c r="M12" s="49">
        <v>0.0</v>
      </c>
    </row>
    <row r="13">
      <c r="M13" s="52">
        <v>0.0</v>
      </c>
    </row>
    <row r="14">
      <c r="M14" s="54">
        <v>0.0</v>
      </c>
    </row>
    <row r="15">
      <c r="M15" s="57">
        <f>Sum(E3:E6,F3)</f>
        <v>23</v>
      </c>
    </row>
    <row r="16">
      <c r="M16" s="59">
        <v>0.0</v>
      </c>
    </row>
  </sheetData>
  <mergeCells count="1">
    <mergeCell ref="O1:P1"/>
  </mergeCells>
  <drawing r:id="rId2"/>
  <legacyDrawing r:id="rId3"/>
</worksheet>
</file>

<file path=xl/worksheets/sheet10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75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min="8" max="8" width="6.75"/>
    <col customWidth="1" min="9" max="9" width="4.13"/>
    <col customWidth="1" min="10" max="10" width="6.5"/>
    <col customWidth="1" min="11" max="11" width="5.38"/>
    <col customWidth="1" min="12" max="12" width="4.38"/>
    <col customWidth="1" min="13" max="13" width="13.75"/>
    <col customWidth="1" min="14" max="14" width="13.38"/>
  </cols>
  <sheetData>
    <row r="1">
      <c r="A1" s="187">
        <f>IF(OR(M1&gt;0,A2&gt;0),1,0)</f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11</v>
      </c>
      <c r="K1" s="186" t="s">
        <v>52</v>
      </c>
      <c r="L1" s="186" t="s">
        <v>50</v>
      </c>
      <c r="M1" s="186">
        <v>0.0</v>
      </c>
      <c r="N1" s="8" t="s">
        <v>12</v>
      </c>
      <c r="O1" s="95"/>
      <c r="P1" s="96" t="s">
        <v>13</v>
      </c>
    </row>
    <row r="2">
      <c r="A2" s="10">
        <f>SUM(B2:J2)</f>
        <v>656</v>
      </c>
      <c r="B2">
        <f t="shared" ref="B2:J2" si="1">SUM(B3:B17)</f>
        <v>127</v>
      </c>
      <c r="C2">
        <f t="shared" si="1"/>
        <v>30</v>
      </c>
      <c r="D2">
        <f t="shared" si="1"/>
        <v>18</v>
      </c>
      <c r="E2">
        <f t="shared" si="1"/>
        <v>84</v>
      </c>
      <c r="F2">
        <f t="shared" si="1"/>
        <v>214</v>
      </c>
      <c r="G2">
        <f t="shared" si="1"/>
        <v>66</v>
      </c>
      <c r="H2">
        <f t="shared" si="1"/>
        <v>33</v>
      </c>
      <c r="I2">
        <f t="shared" si="1"/>
        <v>51</v>
      </c>
      <c r="J2">
        <f t="shared" si="1"/>
        <v>33</v>
      </c>
      <c r="K2">
        <f>SUM(K3:K8)</f>
        <v>98</v>
      </c>
      <c r="L2">
        <f>SUM(L3:L4)</f>
        <v>66</v>
      </c>
      <c r="N2" s="8" t="s">
        <v>15</v>
      </c>
      <c r="O2" s="95"/>
      <c r="P2" s="97" t="s">
        <v>16</v>
      </c>
      <c r="Q2" s="97" t="s">
        <v>17</v>
      </c>
    </row>
    <row r="3">
      <c r="B3" s="87">
        <v>61.0</v>
      </c>
      <c r="C3" s="87">
        <v>30.0</v>
      </c>
      <c r="D3" s="87">
        <v>18.0</v>
      </c>
      <c r="E3" s="6">
        <v>11.0</v>
      </c>
      <c r="F3" s="87">
        <v>18.0</v>
      </c>
      <c r="G3" s="87">
        <v>36.0</v>
      </c>
      <c r="H3" s="87">
        <v>18.0</v>
      </c>
      <c r="I3" s="87">
        <v>36.0</v>
      </c>
      <c r="J3" s="87">
        <v>18.0</v>
      </c>
      <c r="K3" s="87">
        <v>36.0</v>
      </c>
      <c r="L3" s="87">
        <v>36.0</v>
      </c>
      <c r="N3" s="11">
        <v>0.0</v>
      </c>
      <c r="O3" s="95"/>
      <c r="P3" s="98">
        <v>0.0</v>
      </c>
      <c r="Q3" s="14">
        <v>0.0</v>
      </c>
    </row>
    <row r="4">
      <c r="B4" s="87">
        <v>36.0</v>
      </c>
      <c r="D4" s="6"/>
      <c r="E4" s="87">
        <v>36.0</v>
      </c>
      <c r="F4" s="6">
        <v>5.0</v>
      </c>
      <c r="G4" s="87">
        <v>15.0</v>
      </c>
      <c r="H4" s="87">
        <v>15.0</v>
      </c>
      <c r="I4" s="87">
        <v>15.0</v>
      </c>
      <c r="J4" s="87">
        <v>15.0</v>
      </c>
      <c r="K4" s="6">
        <v>8.0</v>
      </c>
      <c r="L4" s="87">
        <v>30.0</v>
      </c>
      <c r="N4" s="18">
        <v>0.0</v>
      </c>
      <c r="O4" s="95"/>
      <c r="P4" s="99">
        <v>0.0</v>
      </c>
      <c r="Q4" s="20">
        <v>0.0</v>
      </c>
    </row>
    <row r="5">
      <c r="B5" s="87">
        <v>30.0</v>
      </c>
      <c r="E5" s="6">
        <v>8.0</v>
      </c>
      <c r="F5" s="6">
        <v>5.0</v>
      </c>
      <c r="G5" s="69">
        <v>15.0</v>
      </c>
      <c r="K5" s="6">
        <v>10.0</v>
      </c>
      <c r="N5" s="22">
        <f>SUM(E7,F16,G5)</f>
        <v>52</v>
      </c>
      <c r="O5" s="95"/>
      <c r="P5" s="100">
        <v>0.0</v>
      </c>
      <c r="Q5" s="24">
        <v>0.0</v>
      </c>
    </row>
    <row r="6">
      <c r="E6" s="87">
        <v>15.0</v>
      </c>
      <c r="F6" s="6">
        <v>8.0</v>
      </c>
      <c r="K6" s="87">
        <v>30.0</v>
      </c>
      <c r="N6" s="26">
        <v>0.0</v>
      </c>
      <c r="O6" s="95"/>
      <c r="P6" s="28">
        <v>0.0</v>
      </c>
      <c r="Q6" s="28">
        <v>0.0</v>
      </c>
    </row>
    <row r="7">
      <c r="E7" s="69">
        <v>7.0</v>
      </c>
      <c r="F7" s="6">
        <v>11.0</v>
      </c>
      <c r="K7" s="69">
        <v>7.0</v>
      </c>
      <c r="N7" s="30">
        <v>0.0</v>
      </c>
      <c r="O7" s="95"/>
      <c r="P7" s="32">
        <v>0.0</v>
      </c>
      <c r="Q7" s="32">
        <f>F8</f>
        <v>20</v>
      </c>
    </row>
    <row r="8">
      <c r="E8" s="6">
        <v>7.0</v>
      </c>
      <c r="F8" s="55">
        <v>20.0</v>
      </c>
      <c r="K8" s="6">
        <v>7.0</v>
      </c>
      <c r="N8" s="34">
        <v>0.0</v>
      </c>
      <c r="O8" s="95"/>
      <c r="P8" s="101">
        <v>0.0</v>
      </c>
      <c r="Q8" s="36">
        <v>0.0</v>
      </c>
    </row>
    <row r="9">
      <c r="F9" s="6">
        <v>11.0</v>
      </c>
      <c r="N9" s="37">
        <v>0.0</v>
      </c>
      <c r="O9" s="95"/>
      <c r="P9" s="102">
        <f>F8</f>
        <v>20</v>
      </c>
      <c r="Q9" s="39">
        <v>0.0</v>
      </c>
    </row>
    <row r="10">
      <c r="F10" s="6">
        <v>19.0</v>
      </c>
      <c r="N10" s="41">
        <f>SUM(B3:B5,C3,D3,E4,E6,F3,F13,G3:G4,H3:H4,I3:I4,J3:J4)</f>
        <v>427</v>
      </c>
      <c r="O10" s="95"/>
      <c r="P10" s="103">
        <v>0.0</v>
      </c>
      <c r="Q10" s="43">
        <v>0.0</v>
      </c>
    </row>
    <row r="11">
      <c r="F11" s="6">
        <v>17.0</v>
      </c>
      <c r="N11" s="45">
        <v>0.0</v>
      </c>
      <c r="O11" s="95"/>
      <c r="P11" s="184">
        <v>0.0</v>
      </c>
      <c r="Q11" s="184">
        <v>0.0</v>
      </c>
    </row>
    <row r="12">
      <c r="F12" s="6">
        <v>17.0</v>
      </c>
      <c r="N12" s="49">
        <v>0.0</v>
      </c>
    </row>
    <row r="13">
      <c r="F13" s="87">
        <v>15.0</v>
      </c>
      <c r="N13" s="52">
        <f>F8</f>
        <v>20</v>
      </c>
    </row>
    <row r="14">
      <c r="F14" s="6">
        <v>22.0</v>
      </c>
      <c r="N14" s="54">
        <v>0.0</v>
      </c>
    </row>
    <row r="15">
      <c r="F15" s="6">
        <v>11.0</v>
      </c>
      <c r="N15" s="57">
        <f>SUM(E3,E5,E8,F4:F12,F14:F15)</f>
        <v>172</v>
      </c>
    </row>
    <row r="16">
      <c r="F16" s="69">
        <v>30.0</v>
      </c>
      <c r="N16" s="59">
        <v>0.0</v>
      </c>
    </row>
    <row r="17">
      <c r="F17" s="6">
        <v>5.0</v>
      </c>
    </row>
  </sheetData>
  <mergeCells count="1">
    <mergeCell ref="P1:Q1"/>
  </mergeCells>
  <drawing r:id="rId2"/>
  <legacyDrawing r:id="rId3"/>
</worksheet>
</file>

<file path=xl/worksheets/sheet10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75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min="8" max="8" width="6.75"/>
    <col customWidth="1" min="9" max="9" width="4.13"/>
    <col customWidth="1" min="10" max="10" width="6.5"/>
    <col customWidth="1" min="12" max="12" width="13.75"/>
    <col customWidth="1" min="13" max="13" width="13.38"/>
  </cols>
  <sheetData>
    <row r="1">
      <c r="A1" s="187">
        <f>IF(OR(L1&gt;0,A2&gt;0),1,0)</f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11</v>
      </c>
      <c r="K1" s="186" t="s">
        <v>50</v>
      </c>
      <c r="L1" s="186">
        <v>0.0</v>
      </c>
      <c r="M1" s="8" t="s">
        <v>12</v>
      </c>
      <c r="N1" s="95"/>
      <c r="O1" s="96" t="s">
        <v>13</v>
      </c>
    </row>
    <row r="2">
      <c r="A2" s="10">
        <f>SUM(B2:J2)</f>
        <v>132</v>
      </c>
      <c r="B2">
        <f t="shared" ref="B2:J2" si="1">SUM(B3:B16)</f>
        <v>22</v>
      </c>
      <c r="C2">
        <f t="shared" si="1"/>
        <v>0</v>
      </c>
      <c r="D2">
        <f t="shared" si="1"/>
        <v>11</v>
      </c>
      <c r="E2">
        <f t="shared" si="1"/>
        <v>22</v>
      </c>
      <c r="F2">
        <f t="shared" si="1"/>
        <v>22</v>
      </c>
      <c r="G2">
        <f t="shared" si="1"/>
        <v>11</v>
      </c>
      <c r="H2">
        <f t="shared" si="1"/>
        <v>22</v>
      </c>
      <c r="I2">
        <f t="shared" si="1"/>
        <v>22</v>
      </c>
      <c r="J2">
        <f t="shared" si="1"/>
        <v>0</v>
      </c>
      <c r="K2" s="6">
        <v>0.0</v>
      </c>
      <c r="M2" s="8" t="s">
        <v>15</v>
      </c>
      <c r="N2" s="95"/>
      <c r="O2" s="97" t="s">
        <v>16</v>
      </c>
      <c r="P2" s="97" t="s">
        <v>17</v>
      </c>
    </row>
    <row r="3">
      <c r="B3" s="87">
        <v>22.0</v>
      </c>
      <c r="D3" s="87">
        <v>11.0</v>
      </c>
      <c r="E3" s="87">
        <v>22.0</v>
      </c>
      <c r="F3" s="87">
        <v>22.0</v>
      </c>
      <c r="G3" s="87">
        <v>11.0</v>
      </c>
      <c r="H3" s="87">
        <v>22.0</v>
      </c>
      <c r="I3" s="87">
        <v>22.0</v>
      </c>
      <c r="M3" s="11">
        <v>0.0</v>
      </c>
      <c r="N3" s="95"/>
      <c r="O3" s="98">
        <v>0.0</v>
      </c>
      <c r="P3" s="14">
        <v>0.0</v>
      </c>
    </row>
    <row r="4">
      <c r="D4" s="6"/>
      <c r="E4" s="6"/>
      <c r="F4" s="6"/>
      <c r="M4" s="18">
        <v>0.0</v>
      </c>
      <c r="N4" s="95"/>
      <c r="O4" s="99">
        <v>0.0</v>
      </c>
      <c r="P4" s="20">
        <v>0.0</v>
      </c>
    </row>
    <row r="5">
      <c r="F5" s="6"/>
      <c r="M5" s="22">
        <v>0.0</v>
      </c>
      <c r="N5" s="95"/>
      <c r="O5" s="100">
        <v>0.0</v>
      </c>
      <c r="P5" s="24">
        <v>0.0</v>
      </c>
    </row>
    <row r="6">
      <c r="F6" s="6"/>
      <c r="M6" s="26">
        <v>0.0</v>
      </c>
      <c r="N6" s="95"/>
      <c r="O6" s="28">
        <v>0.0</v>
      </c>
      <c r="P6" s="28">
        <v>0.0</v>
      </c>
    </row>
    <row r="7">
      <c r="M7" s="30">
        <v>0.0</v>
      </c>
      <c r="N7" s="95"/>
      <c r="O7" s="32">
        <v>0.0</v>
      </c>
      <c r="P7" s="32">
        <v>0.0</v>
      </c>
    </row>
    <row r="8">
      <c r="M8" s="34">
        <v>0.0</v>
      </c>
      <c r="N8" s="95"/>
      <c r="O8" s="101">
        <v>0.0</v>
      </c>
      <c r="P8" s="36">
        <v>0.0</v>
      </c>
    </row>
    <row r="9">
      <c r="M9" s="37">
        <v>0.0</v>
      </c>
      <c r="N9" s="95"/>
      <c r="O9" s="102">
        <v>0.0</v>
      </c>
      <c r="P9" s="39">
        <v>0.0</v>
      </c>
    </row>
    <row r="10">
      <c r="M10" s="41">
        <f>SUM(B3,D3:I3)</f>
        <v>132</v>
      </c>
      <c r="N10" s="95"/>
      <c r="O10" s="103">
        <v>0.0</v>
      </c>
      <c r="P10" s="43">
        <v>0.0</v>
      </c>
    </row>
    <row r="11">
      <c r="M11" s="45">
        <v>0.0</v>
      </c>
      <c r="N11" s="95"/>
      <c r="O11" s="184">
        <v>0.0</v>
      </c>
      <c r="P11" s="184">
        <v>0.0</v>
      </c>
    </row>
    <row r="12">
      <c r="M12" s="49">
        <v>0.0</v>
      </c>
    </row>
    <row r="13">
      <c r="M13" s="52">
        <v>0.0</v>
      </c>
    </row>
    <row r="14">
      <c r="M14" s="54">
        <v>0.0</v>
      </c>
    </row>
    <row r="15">
      <c r="M15" s="57">
        <v>0.0</v>
      </c>
    </row>
    <row r="16">
      <c r="M16" s="59">
        <v>0.0</v>
      </c>
    </row>
  </sheetData>
  <mergeCells count="1">
    <mergeCell ref="O1:P1"/>
  </mergeCells>
  <drawing r:id="rId1"/>
</worksheet>
</file>

<file path=xl/worksheets/sheet10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75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min="8" max="8" width="6.75"/>
    <col customWidth="1" min="9" max="9" width="4.13"/>
    <col customWidth="1" hidden="1" min="10" max="10" width="6.5"/>
    <col customWidth="1" min="12" max="12" width="13.75"/>
    <col customWidth="1" min="13" max="13" width="13.38"/>
  </cols>
  <sheetData>
    <row r="1">
      <c r="A1" s="187">
        <f>IF(OR(L1&gt;0,A2&gt;0),1,0)</f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11</v>
      </c>
      <c r="K1" s="186"/>
      <c r="L1" s="186">
        <v>0.0</v>
      </c>
      <c r="M1" s="8" t="s">
        <v>12</v>
      </c>
      <c r="N1" s="95"/>
      <c r="O1" s="96" t="s">
        <v>13</v>
      </c>
    </row>
    <row r="2">
      <c r="A2" s="10">
        <f>SUM(B2:J2)</f>
        <v>853</v>
      </c>
      <c r="B2">
        <f t="shared" ref="B2:J2" si="1">SUM(B3:B16)</f>
        <v>128</v>
      </c>
      <c r="C2">
        <f t="shared" si="1"/>
        <v>48</v>
      </c>
      <c r="D2">
        <f t="shared" si="1"/>
        <v>151</v>
      </c>
      <c r="E2">
        <f t="shared" si="1"/>
        <v>57</v>
      </c>
      <c r="F2">
        <f t="shared" si="1"/>
        <v>72</v>
      </c>
      <c r="G2">
        <f t="shared" si="1"/>
        <v>81</v>
      </c>
      <c r="H2">
        <f t="shared" si="1"/>
        <v>119</v>
      </c>
      <c r="I2">
        <f t="shared" si="1"/>
        <v>197</v>
      </c>
      <c r="J2">
        <f t="shared" si="1"/>
        <v>0</v>
      </c>
      <c r="M2" s="8" t="s">
        <v>15</v>
      </c>
      <c r="N2" s="95"/>
      <c r="O2" s="97" t="s">
        <v>16</v>
      </c>
      <c r="P2" s="97" t="s">
        <v>17</v>
      </c>
    </row>
    <row r="3">
      <c r="B3" s="87">
        <v>30.0</v>
      </c>
      <c r="C3" s="83">
        <v>38.0</v>
      </c>
      <c r="D3" s="6">
        <v>32.0</v>
      </c>
      <c r="E3" s="87">
        <v>35.0</v>
      </c>
      <c r="F3" s="6">
        <v>16.0</v>
      </c>
      <c r="G3" s="87">
        <v>35.0</v>
      </c>
      <c r="H3" s="87">
        <v>35.0</v>
      </c>
      <c r="I3" s="87">
        <v>35.0</v>
      </c>
      <c r="M3" s="11">
        <v>0.0</v>
      </c>
      <c r="N3" s="95"/>
      <c r="O3" s="98">
        <v>0.0</v>
      </c>
      <c r="P3" s="14">
        <v>0.0</v>
      </c>
    </row>
    <row r="4">
      <c r="B4" s="83">
        <v>38.0</v>
      </c>
      <c r="C4" s="87">
        <v>10.0</v>
      </c>
      <c r="D4" s="83">
        <v>38.0</v>
      </c>
      <c r="E4" s="83">
        <v>17.0</v>
      </c>
      <c r="F4" s="6">
        <v>5.0</v>
      </c>
      <c r="G4" s="83">
        <v>35.0</v>
      </c>
      <c r="H4" s="83">
        <v>35.0</v>
      </c>
      <c r="I4" s="83">
        <v>17.0</v>
      </c>
      <c r="M4" s="18">
        <v>0.0</v>
      </c>
      <c r="N4" s="95"/>
      <c r="O4" s="99">
        <v>0.0</v>
      </c>
      <c r="P4" s="20">
        <v>0.0</v>
      </c>
    </row>
    <row r="5">
      <c r="B5" s="6">
        <v>60.0</v>
      </c>
      <c r="D5" s="87">
        <v>5.0</v>
      </c>
      <c r="E5" s="87">
        <v>5.0</v>
      </c>
      <c r="F5" s="6">
        <v>8.0</v>
      </c>
      <c r="G5" s="6">
        <v>11.0</v>
      </c>
      <c r="H5" s="6">
        <v>8.0</v>
      </c>
      <c r="I5" s="87">
        <v>67.0</v>
      </c>
      <c r="M5" s="22">
        <v>0.0</v>
      </c>
      <c r="N5" s="95"/>
      <c r="O5" s="100">
        <v>0.0</v>
      </c>
      <c r="P5" s="24">
        <v>0.0</v>
      </c>
    </row>
    <row r="6">
      <c r="D6" s="6">
        <v>76.0</v>
      </c>
      <c r="F6" s="83">
        <v>38.0</v>
      </c>
      <c r="H6" s="6">
        <v>10.0</v>
      </c>
      <c r="I6" s="6">
        <v>78.0</v>
      </c>
      <c r="M6" s="26">
        <f>SUM(B4,C3,D4,E4,F6,G4,H4,I4)</f>
        <v>256</v>
      </c>
      <c r="N6" s="95"/>
      <c r="O6" s="28">
        <v>0.0</v>
      </c>
      <c r="P6" s="28">
        <v>0.0</v>
      </c>
    </row>
    <row r="7">
      <c r="F7" s="87">
        <v>5.0</v>
      </c>
      <c r="H7" s="87">
        <v>17.0</v>
      </c>
      <c r="M7" s="30">
        <v>0.0</v>
      </c>
      <c r="N7" s="95"/>
      <c r="O7" s="32">
        <v>0.0</v>
      </c>
      <c r="P7" s="32">
        <v>0.0</v>
      </c>
    </row>
    <row r="8">
      <c r="H8" s="88">
        <v>14.0</v>
      </c>
      <c r="M8" s="34">
        <v>0.0</v>
      </c>
      <c r="N8" s="95"/>
      <c r="O8" s="101">
        <v>0.0</v>
      </c>
      <c r="P8" s="36">
        <v>0.0</v>
      </c>
    </row>
    <row r="9">
      <c r="M9" s="37">
        <v>0.0</v>
      </c>
      <c r="N9" s="95"/>
      <c r="O9" s="102">
        <v>0.0</v>
      </c>
      <c r="P9" s="39">
        <v>0.0</v>
      </c>
    </row>
    <row r="10">
      <c r="M10" s="41">
        <f>SUM(B3,C4,D5,E5,E3,F7,H7,G3,H3,I3,I5)</f>
        <v>279</v>
      </c>
      <c r="N10" s="95"/>
      <c r="O10" s="103">
        <v>0.0</v>
      </c>
      <c r="P10" s="43">
        <v>0.0</v>
      </c>
    </row>
    <row r="11">
      <c r="M11" s="45">
        <f>H8</f>
        <v>14</v>
      </c>
      <c r="N11" s="95"/>
      <c r="O11" s="184">
        <v>0.0</v>
      </c>
      <c r="P11" s="184">
        <v>0.0</v>
      </c>
    </row>
    <row r="12">
      <c r="M12" s="49">
        <v>0.0</v>
      </c>
    </row>
    <row r="13">
      <c r="M13" s="52">
        <v>0.0</v>
      </c>
    </row>
    <row r="14">
      <c r="M14" s="54">
        <v>0.0</v>
      </c>
    </row>
    <row r="15">
      <c r="M15" s="57">
        <f>SUM(B5,D3,D6,F3:F5,G5,H5:H6,I6)</f>
        <v>304</v>
      </c>
    </row>
    <row r="16">
      <c r="M16" s="59">
        <v>0.0</v>
      </c>
    </row>
  </sheetData>
  <mergeCells count="1">
    <mergeCell ref="O1:P1"/>
  </mergeCells>
  <drawing r:id="rId1"/>
</worksheet>
</file>

<file path=xl/worksheets/sheet10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75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min="8" max="8" width="6.75"/>
    <col customWidth="1" min="9" max="9" width="4.13"/>
    <col customWidth="1" hidden="1" min="10" max="10" width="6.5"/>
    <col customWidth="1" min="12" max="12" width="13.75"/>
    <col customWidth="1" min="13" max="13" width="13.38"/>
  </cols>
  <sheetData>
    <row r="1">
      <c r="A1" s="187">
        <f>IF(OR(L1&gt;0,A2&gt;0),1,0)</f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11</v>
      </c>
      <c r="K1" s="186"/>
      <c r="L1" s="186">
        <v>0.0</v>
      </c>
      <c r="M1" s="8" t="s">
        <v>12</v>
      </c>
      <c r="N1" s="95"/>
      <c r="O1" s="96" t="s">
        <v>13</v>
      </c>
    </row>
    <row r="2">
      <c r="A2" s="10">
        <f>SUM(B2:J2)</f>
        <v>36</v>
      </c>
      <c r="B2">
        <f t="shared" ref="B2:J2" si="1">SUM(B3:B16)</f>
        <v>0</v>
      </c>
      <c r="C2">
        <f t="shared" si="1"/>
        <v>0</v>
      </c>
      <c r="D2">
        <f t="shared" si="1"/>
        <v>0</v>
      </c>
      <c r="E2">
        <f t="shared" si="1"/>
        <v>13</v>
      </c>
      <c r="F2">
        <f t="shared" si="1"/>
        <v>0</v>
      </c>
      <c r="G2">
        <f t="shared" si="1"/>
        <v>0</v>
      </c>
      <c r="H2">
        <f t="shared" si="1"/>
        <v>23</v>
      </c>
      <c r="I2">
        <f t="shared" si="1"/>
        <v>0</v>
      </c>
      <c r="J2">
        <f t="shared" si="1"/>
        <v>0</v>
      </c>
      <c r="M2" s="8" t="s">
        <v>15</v>
      </c>
      <c r="N2" s="95"/>
      <c r="O2" s="97" t="s">
        <v>16</v>
      </c>
      <c r="P2" s="97" t="s">
        <v>17</v>
      </c>
    </row>
    <row r="3">
      <c r="B3" s="6"/>
      <c r="D3" s="6"/>
      <c r="E3" s="6">
        <v>7.0</v>
      </c>
      <c r="F3" s="6"/>
      <c r="H3" s="6">
        <v>23.0</v>
      </c>
      <c r="M3" s="11">
        <v>0.0</v>
      </c>
      <c r="N3" s="95"/>
      <c r="O3" s="98">
        <v>0.0</v>
      </c>
      <c r="P3" s="14">
        <v>0.0</v>
      </c>
    </row>
    <row r="4">
      <c r="D4" s="6"/>
      <c r="E4" s="6">
        <v>6.0</v>
      </c>
      <c r="F4" s="6"/>
      <c r="M4" s="18">
        <v>0.0</v>
      </c>
      <c r="N4" s="95"/>
      <c r="O4" s="99">
        <v>0.0</v>
      </c>
      <c r="P4" s="20">
        <v>0.0</v>
      </c>
    </row>
    <row r="5">
      <c r="F5" s="6"/>
      <c r="M5" s="22">
        <v>0.0</v>
      </c>
      <c r="N5" s="95"/>
      <c r="O5" s="100">
        <v>0.0</v>
      </c>
      <c r="P5" s="24">
        <v>0.0</v>
      </c>
    </row>
    <row r="6">
      <c r="F6" s="6"/>
      <c r="M6" s="26">
        <v>0.0</v>
      </c>
      <c r="N6" s="95"/>
      <c r="O6" s="28">
        <v>0.0</v>
      </c>
      <c r="P6" s="28">
        <v>0.0</v>
      </c>
    </row>
    <row r="7">
      <c r="M7" s="30">
        <v>0.0</v>
      </c>
      <c r="N7" s="95"/>
      <c r="O7" s="32">
        <v>0.0</v>
      </c>
      <c r="P7" s="32">
        <v>0.0</v>
      </c>
    </row>
    <row r="8">
      <c r="M8" s="34">
        <v>0.0</v>
      </c>
      <c r="N8" s="95"/>
      <c r="O8" s="101">
        <v>0.0</v>
      </c>
      <c r="P8" s="36">
        <v>0.0</v>
      </c>
    </row>
    <row r="9">
      <c r="M9" s="37">
        <v>0.0</v>
      </c>
      <c r="N9" s="95"/>
      <c r="O9" s="102">
        <v>0.0</v>
      </c>
      <c r="P9" s="39">
        <v>0.0</v>
      </c>
    </row>
    <row r="10">
      <c r="M10" s="41">
        <v>0.0</v>
      </c>
      <c r="N10" s="95"/>
      <c r="O10" s="103">
        <v>0.0</v>
      </c>
      <c r="P10" s="43">
        <v>0.0</v>
      </c>
    </row>
    <row r="11">
      <c r="M11" s="45">
        <v>0.0</v>
      </c>
      <c r="N11" s="95"/>
      <c r="O11" s="184">
        <v>0.0</v>
      </c>
      <c r="P11" s="184">
        <v>0.0</v>
      </c>
    </row>
    <row r="12">
      <c r="M12" s="49">
        <v>0.0</v>
      </c>
    </row>
    <row r="13">
      <c r="M13" s="52">
        <v>0.0</v>
      </c>
    </row>
    <row r="14">
      <c r="M14" s="54">
        <v>0.0</v>
      </c>
    </row>
    <row r="15">
      <c r="M15" s="57">
        <f>E3+E4+H3</f>
        <v>36</v>
      </c>
    </row>
    <row r="16">
      <c r="M16" s="59">
        <v>0.0</v>
      </c>
    </row>
  </sheetData>
  <mergeCells count="1">
    <mergeCell ref="O1:P1"/>
  </mergeCells>
  <drawing r:id="rId1"/>
</worksheet>
</file>

<file path=xl/worksheets/sheet10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75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min="8" max="8" width="6.75"/>
    <col customWidth="1" min="9" max="9" width="4.13"/>
    <col customWidth="1" hidden="1" min="10" max="10" width="6.5"/>
    <col customWidth="1" min="12" max="12" width="13.75"/>
    <col customWidth="1" min="13" max="13" width="13.38"/>
  </cols>
  <sheetData>
    <row r="1">
      <c r="A1" s="187">
        <f>IF(OR(L1&gt;0,A2&gt;0),1,0)</f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11</v>
      </c>
      <c r="K1" s="186"/>
      <c r="L1" s="186">
        <v>0.0</v>
      </c>
      <c r="M1" s="8" t="s">
        <v>12</v>
      </c>
      <c r="N1" s="95"/>
      <c r="O1" s="96" t="s">
        <v>13</v>
      </c>
    </row>
    <row r="2">
      <c r="A2" s="10">
        <f>SUM(B2:J2)</f>
        <v>25</v>
      </c>
      <c r="B2">
        <f t="shared" ref="B2:J2" si="1">SUM(B3:B16)</f>
        <v>25</v>
      </c>
      <c r="C2">
        <f t="shared" si="1"/>
        <v>0</v>
      </c>
      <c r="D2">
        <f t="shared" si="1"/>
        <v>0</v>
      </c>
      <c r="E2">
        <f t="shared" si="1"/>
        <v>0</v>
      </c>
      <c r="F2">
        <f t="shared" si="1"/>
        <v>0</v>
      </c>
      <c r="G2">
        <f t="shared" si="1"/>
        <v>0</v>
      </c>
      <c r="H2">
        <f t="shared" si="1"/>
        <v>0</v>
      </c>
      <c r="I2">
        <f t="shared" si="1"/>
        <v>0</v>
      </c>
      <c r="J2">
        <f t="shared" si="1"/>
        <v>0</v>
      </c>
      <c r="M2" s="8" t="s">
        <v>15</v>
      </c>
      <c r="N2" s="95"/>
      <c r="O2" s="97" t="s">
        <v>16</v>
      </c>
      <c r="P2" s="97" t="s">
        <v>17</v>
      </c>
    </row>
    <row r="3">
      <c r="B3" s="6">
        <v>25.0</v>
      </c>
      <c r="D3" s="6"/>
      <c r="E3" s="6"/>
      <c r="F3" s="6"/>
      <c r="H3" s="6"/>
      <c r="M3" s="11">
        <v>0.0</v>
      </c>
      <c r="N3" s="95"/>
      <c r="O3" s="98">
        <v>0.0</v>
      </c>
      <c r="P3" s="14">
        <v>0.0</v>
      </c>
    </row>
    <row r="4">
      <c r="D4" s="6"/>
      <c r="E4" s="6"/>
      <c r="F4" s="6"/>
      <c r="M4" s="18">
        <v>0.0</v>
      </c>
      <c r="N4" s="95"/>
      <c r="O4" s="99">
        <v>0.0</v>
      </c>
      <c r="P4" s="20">
        <v>0.0</v>
      </c>
    </row>
    <row r="5">
      <c r="F5" s="6"/>
      <c r="M5" s="22">
        <v>0.0</v>
      </c>
      <c r="N5" s="95"/>
      <c r="O5" s="100">
        <v>0.0</v>
      </c>
      <c r="P5" s="24">
        <v>0.0</v>
      </c>
    </row>
    <row r="6">
      <c r="F6" s="6"/>
      <c r="M6" s="26">
        <v>0.0</v>
      </c>
      <c r="N6" s="95"/>
      <c r="O6" s="28">
        <v>0.0</v>
      </c>
      <c r="P6" s="28">
        <v>0.0</v>
      </c>
    </row>
    <row r="7">
      <c r="M7" s="30">
        <v>0.0</v>
      </c>
      <c r="N7" s="95"/>
      <c r="O7" s="32">
        <v>0.0</v>
      </c>
      <c r="P7" s="32">
        <v>0.0</v>
      </c>
    </row>
    <row r="8">
      <c r="M8" s="34">
        <v>0.0</v>
      </c>
      <c r="N8" s="95"/>
      <c r="O8" s="101">
        <v>0.0</v>
      </c>
      <c r="P8" s="36">
        <v>0.0</v>
      </c>
    </row>
    <row r="9">
      <c r="M9" s="37">
        <v>0.0</v>
      </c>
      <c r="N9" s="95"/>
      <c r="O9" s="102">
        <v>0.0</v>
      </c>
      <c r="P9" s="39">
        <v>0.0</v>
      </c>
    </row>
    <row r="10">
      <c r="M10" s="41">
        <v>0.0</v>
      </c>
      <c r="N10" s="95"/>
      <c r="O10" s="103">
        <v>0.0</v>
      </c>
      <c r="P10" s="43">
        <v>0.0</v>
      </c>
    </row>
    <row r="11">
      <c r="M11" s="45">
        <v>0.0</v>
      </c>
      <c r="N11" s="95"/>
      <c r="O11" s="184">
        <v>0.0</v>
      </c>
      <c r="P11" s="184">
        <v>0.0</v>
      </c>
    </row>
    <row r="12">
      <c r="M12" s="49">
        <v>0.0</v>
      </c>
    </row>
    <row r="13">
      <c r="M13" s="52">
        <v>0.0</v>
      </c>
    </row>
    <row r="14">
      <c r="M14" s="54">
        <v>0.0</v>
      </c>
    </row>
    <row r="15">
      <c r="M15" s="57">
        <f>B3</f>
        <v>25</v>
      </c>
    </row>
    <row r="16">
      <c r="M16" s="59">
        <v>0.0</v>
      </c>
    </row>
  </sheetData>
  <mergeCells count="1">
    <mergeCell ref="O1:P1"/>
  </mergeCells>
  <drawing r:id="rId1"/>
</worksheet>
</file>

<file path=xl/worksheets/sheet10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75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min="8" max="8" width="6.75"/>
    <col customWidth="1" min="9" max="9" width="4.13"/>
    <col customWidth="1" hidden="1" min="10" max="10" width="6.5"/>
    <col customWidth="1" min="11" max="11" width="5.75"/>
    <col customWidth="1" min="12" max="12" width="13.75"/>
    <col customWidth="1" min="13" max="13" width="13.38"/>
  </cols>
  <sheetData>
    <row r="1">
      <c r="A1" s="187">
        <f>IF(OR(L1&gt;0,A2&gt;0),1,0)</f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11</v>
      </c>
      <c r="K1" s="186" t="s">
        <v>53</v>
      </c>
      <c r="L1" s="186">
        <v>0.0</v>
      </c>
      <c r="M1" s="8" t="s">
        <v>12</v>
      </c>
      <c r="N1" s="95"/>
      <c r="O1" s="96" t="s">
        <v>13</v>
      </c>
    </row>
    <row r="2">
      <c r="A2" s="10">
        <f>SUM(B2:J2)</f>
        <v>235</v>
      </c>
      <c r="B2">
        <f t="shared" ref="B2:J2" si="1">SUM(B3:B16)</f>
        <v>9</v>
      </c>
      <c r="C2">
        <f t="shared" si="1"/>
        <v>28</v>
      </c>
      <c r="D2">
        <f t="shared" si="1"/>
        <v>24</v>
      </c>
      <c r="E2">
        <f t="shared" si="1"/>
        <v>15</v>
      </c>
      <c r="F2">
        <f t="shared" si="1"/>
        <v>72</v>
      </c>
      <c r="G2">
        <f t="shared" si="1"/>
        <v>6</v>
      </c>
      <c r="H2">
        <f t="shared" si="1"/>
        <v>81</v>
      </c>
      <c r="I2">
        <f t="shared" si="1"/>
        <v>0</v>
      </c>
      <c r="J2">
        <f t="shared" si="1"/>
        <v>0</v>
      </c>
      <c r="K2">
        <f>SUM(K3:K6)</f>
        <v>96</v>
      </c>
      <c r="M2" s="8" t="s">
        <v>15</v>
      </c>
      <c r="N2" s="95"/>
      <c r="O2" s="97" t="s">
        <v>16</v>
      </c>
      <c r="P2" s="97" t="s">
        <v>17</v>
      </c>
    </row>
    <row r="3">
      <c r="B3" s="6">
        <v>9.0</v>
      </c>
      <c r="C3" s="6">
        <v>6.0</v>
      </c>
      <c r="D3" s="87">
        <v>21.0</v>
      </c>
      <c r="E3" s="6">
        <v>4.0</v>
      </c>
      <c r="F3" s="6">
        <v>20.0</v>
      </c>
      <c r="G3" s="83">
        <v>6.0</v>
      </c>
      <c r="H3" s="6">
        <v>8.0</v>
      </c>
      <c r="K3" s="6">
        <v>23.0</v>
      </c>
      <c r="M3" s="11">
        <v>0.0</v>
      </c>
      <c r="N3" s="95"/>
      <c r="O3" s="98">
        <v>0.0</v>
      </c>
      <c r="P3" s="14">
        <v>0.0</v>
      </c>
    </row>
    <row r="4">
      <c r="C4" s="6">
        <v>11.0</v>
      </c>
      <c r="D4" s="83">
        <v>3.0</v>
      </c>
      <c r="E4" s="6">
        <v>11.0</v>
      </c>
      <c r="F4" s="6">
        <v>30.0</v>
      </c>
      <c r="H4" s="6">
        <v>30.0</v>
      </c>
      <c r="K4" s="6">
        <v>23.0</v>
      </c>
      <c r="M4" s="18">
        <v>0.0</v>
      </c>
      <c r="N4" s="95"/>
      <c r="O4" s="99">
        <v>0.0</v>
      </c>
      <c r="P4" s="20">
        <v>0.0</v>
      </c>
    </row>
    <row r="5">
      <c r="C5" s="6">
        <v>11.0</v>
      </c>
      <c r="F5" s="6">
        <v>22.0</v>
      </c>
      <c r="H5" s="6">
        <v>19.0</v>
      </c>
      <c r="K5" s="6">
        <v>24.0</v>
      </c>
      <c r="M5" s="22">
        <v>0.0</v>
      </c>
      <c r="N5" s="95"/>
      <c r="O5" s="100">
        <v>0.0</v>
      </c>
      <c r="P5" s="24">
        <v>0.0</v>
      </c>
    </row>
    <row r="6">
      <c r="F6" s="6"/>
      <c r="H6" s="6">
        <v>24.0</v>
      </c>
      <c r="K6" s="6">
        <v>26.0</v>
      </c>
      <c r="M6" s="26">
        <f>D4+G3</f>
        <v>9</v>
      </c>
      <c r="N6" s="95"/>
      <c r="O6" s="28">
        <v>0.0</v>
      </c>
      <c r="P6" s="28">
        <v>0.0</v>
      </c>
    </row>
    <row r="7">
      <c r="M7" s="30">
        <v>0.0</v>
      </c>
      <c r="N7" s="95"/>
      <c r="O7" s="32">
        <v>0.0</v>
      </c>
      <c r="P7" s="32">
        <v>0.0</v>
      </c>
    </row>
    <row r="8">
      <c r="M8" s="34">
        <v>0.0</v>
      </c>
      <c r="N8" s="95"/>
      <c r="O8" s="101">
        <v>0.0</v>
      </c>
      <c r="P8" s="36">
        <v>0.0</v>
      </c>
    </row>
    <row r="9">
      <c r="M9" s="37">
        <v>0.0</v>
      </c>
      <c r="N9" s="95"/>
      <c r="O9" s="102">
        <v>0.0</v>
      </c>
      <c r="P9" s="39">
        <v>0.0</v>
      </c>
    </row>
    <row r="10">
      <c r="M10" s="41">
        <f>SUM(D3)</f>
        <v>21</v>
      </c>
      <c r="N10" s="95"/>
      <c r="O10" s="103">
        <v>0.0</v>
      </c>
      <c r="P10" s="43">
        <v>0.0</v>
      </c>
    </row>
    <row r="11">
      <c r="M11" s="45">
        <v>0.0</v>
      </c>
      <c r="N11" s="95"/>
      <c r="O11" s="184">
        <v>0.0</v>
      </c>
      <c r="P11" s="184">
        <v>0.0</v>
      </c>
    </row>
    <row r="12">
      <c r="M12" s="49">
        <v>0.0</v>
      </c>
    </row>
    <row r="13">
      <c r="M13" s="52">
        <v>0.0</v>
      </c>
    </row>
    <row r="14">
      <c r="M14" s="54">
        <v>0.0</v>
      </c>
    </row>
    <row r="15">
      <c r="M15" s="57">
        <f>SUM(B3,C3:C5,E3:E4,F3:F5,H3:H6)</f>
        <v>205</v>
      </c>
    </row>
    <row r="16">
      <c r="M16" s="59">
        <v>0.0</v>
      </c>
    </row>
  </sheetData>
  <mergeCells count="1">
    <mergeCell ref="O1:P1"/>
  </mergeCells>
  <drawing r:id="rId2"/>
  <legacyDrawing r:id="rId3"/>
</worksheet>
</file>

<file path=xl/worksheets/sheet10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75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min="8" max="8" width="6.75"/>
    <col customWidth="1" min="9" max="9" width="4.13"/>
    <col customWidth="1" hidden="1" min="10" max="10" width="6.5"/>
    <col customWidth="1" min="12" max="12" width="13.75"/>
    <col customWidth="1" min="13" max="13" width="13.38"/>
  </cols>
  <sheetData>
    <row r="1">
      <c r="A1" s="187">
        <f>IF(OR(L1&gt;0,A2&gt;0),1,0)</f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11</v>
      </c>
      <c r="K1" s="186" t="s">
        <v>53</v>
      </c>
      <c r="L1" s="186">
        <v>0.0</v>
      </c>
      <c r="M1" s="8" t="s">
        <v>12</v>
      </c>
      <c r="N1" s="95"/>
      <c r="O1" s="96" t="s">
        <v>13</v>
      </c>
    </row>
    <row r="2">
      <c r="A2" s="10">
        <f>SUM(B2:J2)</f>
        <v>11</v>
      </c>
      <c r="B2">
        <f t="shared" ref="B2:J2" si="1">SUM(B3:B16)</f>
        <v>11</v>
      </c>
      <c r="C2">
        <f t="shared" si="1"/>
        <v>0</v>
      </c>
      <c r="D2">
        <f t="shared" si="1"/>
        <v>0</v>
      </c>
      <c r="E2">
        <f t="shared" si="1"/>
        <v>0</v>
      </c>
      <c r="F2">
        <f t="shared" si="1"/>
        <v>0</v>
      </c>
      <c r="G2">
        <f t="shared" si="1"/>
        <v>0</v>
      </c>
      <c r="H2">
        <f t="shared" si="1"/>
        <v>0</v>
      </c>
      <c r="I2">
        <f t="shared" si="1"/>
        <v>0</v>
      </c>
      <c r="J2">
        <f t="shared" si="1"/>
        <v>0</v>
      </c>
      <c r="K2" s="6">
        <v>0.0</v>
      </c>
      <c r="M2" s="8" t="s">
        <v>15</v>
      </c>
      <c r="N2" s="95"/>
      <c r="O2" s="97" t="s">
        <v>16</v>
      </c>
      <c r="P2" s="97" t="s">
        <v>17</v>
      </c>
    </row>
    <row r="3">
      <c r="B3" s="6">
        <v>11.0</v>
      </c>
      <c r="D3" s="6"/>
      <c r="E3" s="6"/>
      <c r="F3" s="6"/>
      <c r="H3" s="6"/>
      <c r="M3" s="11">
        <v>0.0</v>
      </c>
      <c r="N3" s="95"/>
      <c r="O3" s="98">
        <v>0.0</v>
      </c>
      <c r="P3" s="14">
        <v>0.0</v>
      </c>
    </row>
    <row r="4">
      <c r="D4" s="6"/>
      <c r="E4" s="6"/>
      <c r="F4" s="6"/>
      <c r="M4" s="18">
        <v>0.0</v>
      </c>
      <c r="N4" s="95"/>
      <c r="O4" s="99">
        <v>0.0</v>
      </c>
      <c r="P4" s="20">
        <v>0.0</v>
      </c>
    </row>
    <row r="5">
      <c r="F5" s="6"/>
      <c r="M5" s="22">
        <v>0.0</v>
      </c>
      <c r="N5" s="95"/>
      <c r="O5" s="100">
        <v>0.0</v>
      </c>
      <c r="P5" s="24">
        <v>0.0</v>
      </c>
    </row>
    <row r="6">
      <c r="F6" s="6"/>
      <c r="M6" s="26">
        <v>0.0</v>
      </c>
      <c r="N6" s="95"/>
      <c r="O6" s="28">
        <v>0.0</v>
      </c>
      <c r="P6" s="28">
        <v>0.0</v>
      </c>
    </row>
    <row r="7">
      <c r="M7" s="30">
        <v>0.0</v>
      </c>
      <c r="N7" s="95"/>
      <c r="O7" s="32">
        <v>0.0</v>
      </c>
      <c r="P7" s="32">
        <v>0.0</v>
      </c>
    </row>
    <row r="8">
      <c r="M8" s="34">
        <v>0.0</v>
      </c>
      <c r="N8" s="95"/>
      <c r="O8" s="101">
        <v>0.0</v>
      </c>
      <c r="P8" s="36">
        <v>0.0</v>
      </c>
    </row>
    <row r="9">
      <c r="M9" s="37">
        <v>0.0</v>
      </c>
      <c r="N9" s="95"/>
      <c r="O9" s="102">
        <v>0.0</v>
      </c>
      <c r="P9" s="39">
        <v>0.0</v>
      </c>
    </row>
    <row r="10">
      <c r="M10" s="41">
        <v>0.0</v>
      </c>
      <c r="N10" s="95"/>
      <c r="O10" s="103">
        <v>0.0</v>
      </c>
      <c r="P10" s="43">
        <v>0.0</v>
      </c>
    </row>
    <row r="11">
      <c r="M11" s="45">
        <v>0.0</v>
      </c>
      <c r="N11" s="95"/>
      <c r="O11" s="184">
        <v>0.0</v>
      </c>
      <c r="P11" s="184">
        <v>0.0</v>
      </c>
    </row>
    <row r="12">
      <c r="M12" s="49">
        <v>0.0</v>
      </c>
    </row>
    <row r="13">
      <c r="M13" s="52">
        <v>0.0</v>
      </c>
    </row>
    <row r="14">
      <c r="M14" s="54">
        <v>0.0</v>
      </c>
    </row>
    <row r="15">
      <c r="M15" s="57">
        <f>B3</f>
        <v>11</v>
      </c>
    </row>
    <row r="16">
      <c r="M16" s="59">
        <v>0.0</v>
      </c>
    </row>
  </sheetData>
  <mergeCells count="1">
    <mergeCell ref="O1:P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88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min="8" max="8" width="6.75"/>
    <col customWidth="1" min="9" max="9" width="4.13"/>
    <col customWidth="1" min="10" max="10" width="6.5"/>
    <col customWidth="1" min="12" max="12" width="15.63"/>
    <col customWidth="1" min="13" max="13" width="5.13"/>
  </cols>
  <sheetData>
    <row r="1">
      <c r="A1" s="6"/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L1" s="80" t="s">
        <v>12</v>
      </c>
      <c r="N1" s="9" t="s">
        <v>13</v>
      </c>
    </row>
    <row r="2">
      <c r="A2" s="10">
        <f>SUM(B2:J2)</f>
        <v>494</v>
      </c>
      <c r="B2">
        <f t="shared" ref="B2:J2" si="1">SUM(B3:B15)</f>
        <v>55</v>
      </c>
      <c r="C2">
        <f t="shared" si="1"/>
        <v>26</v>
      </c>
      <c r="D2">
        <f t="shared" si="1"/>
        <v>95</v>
      </c>
      <c r="E2">
        <f t="shared" si="1"/>
        <v>53</v>
      </c>
      <c r="F2">
        <f t="shared" si="1"/>
        <v>38</v>
      </c>
      <c r="G2">
        <f t="shared" si="1"/>
        <v>40</v>
      </c>
      <c r="H2">
        <f t="shared" si="1"/>
        <v>126</v>
      </c>
      <c r="I2">
        <f t="shared" si="1"/>
        <v>41</v>
      </c>
      <c r="J2">
        <f t="shared" si="1"/>
        <v>20</v>
      </c>
      <c r="L2" s="80" t="s">
        <v>15</v>
      </c>
      <c r="N2" s="6" t="s">
        <v>16</v>
      </c>
      <c r="O2" s="106" t="s">
        <v>17</v>
      </c>
    </row>
    <row r="3">
      <c r="B3" s="69">
        <v>7.0</v>
      </c>
      <c r="C3" s="69">
        <v>14.0</v>
      </c>
      <c r="D3" s="88">
        <v>17.0</v>
      </c>
      <c r="E3" s="55">
        <v>17.0</v>
      </c>
      <c r="F3" s="55">
        <v>8.0</v>
      </c>
      <c r="G3" s="67">
        <v>10.0</v>
      </c>
      <c r="H3" s="69">
        <v>11.0</v>
      </c>
      <c r="I3" s="83">
        <v>6.0</v>
      </c>
      <c r="J3" s="6">
        <v>12.0</v>
      </c>
      <c r="L3" s="11">
        <f>G3+H5+D5+B4</f>
        <v>91</v>
      </c>
      <c r="N3" s="107">
        <f>E3+F3+J4+E4</f>
        <v>69</v>
      </c>
      <c r="O3" s="106" t="s">
        <v>2</v>
      </c>
    </row>
    <row r="4">
      <c r="B4" s="67">
        <v>36.0</v>
      </c>
      <c r="C4" s="83">
        <v>12.0</v>
      </c>
      <c r="D4" s="108">
        <v>15.0</v>
      </c>
      <c r="E4" s="55">
        <v>36.0</v>
      </c>
      <c r="F4" s="83">
        <v>12.0</v>
      </c>
      <c r="G4" s="83">
        <v>12.0</v>
      </c>
      <c r="H4" s="6">
        <v>18.0</v>
      </c>
      <c r="I4" s="83">
        <v>5.0</v>
      </c>
      <c r="J4" s="55">
        <v>8.0</v>
      </c>
      <c r="L4" s="68" t="s">
        <v>23</v>
      </c>
      <c r="N4" s="6" t="s">
        <v>3</v>
      </c>
      <c r="O4" s="106" t="s">
        <v>3</v>
      </c>
    </row>
    <row r="5">
      <c r="B5" s="83">
        <v>12.0</v>
      </c>
      <c r="D5" s="67">
        <v>9.0</v>
      </c>
      <c r="F5" s="83">
        <v>18.0</v>
      </c>
      <c r="G5" s="83">
        <v>18.0</v>
      </c>
      <c r="H5" s="67">
        <v>36.0</v>
      </c>
      <c r="I5" s="83">
        <v>12.0</v>
      </c>
      <c r="L5" s="109">
        <f>B3+C3+H3</f>
        <v>32</v>
      </c>
      <c r="N5" s="6" t="s">
        <v>4</v>
      </c>
      <c r="O5" s="110">
        <f>D4+D6+D7</f>
        <v>39</v>
      </c>
    </row>
    <row r="6">
      <c r="D6" s="55">
        <v>9.0</v>
      </c>
      <c r="H6" s="6">
        <v>21.0</v>
      </c>
      <c r="I6" s="83">
        <v>18.0</v>
      </c>
      <c r="L6" s="26">
        <f>SUM(B5,C4:D4,D8:D9,F4:G5,H8:H9,I3:I6)</f>
        <v>187</v>
      </c>
      <c r="N6" s="111">
        <f>SUM(D7,D6)</f>
        <v>24</v>
      </c>
      <c r="O6" s="111">
        <f>E3+E4</f>
        <v>53</v>
      </c>
    </row>
    <row r="7">
      <c r="D7" s="55">
        <v>15.0</v>
      </c>
      <c r="H7" s="6">
        <v>23.0</v>
      </c>
      <c r="L7" s="71" t="s">
        <v>25</v>
      </c>
      <c r="N7" s="6" t="s">
        <v>6</v>
      </c>
      <c r="O7" s="112">
        <f>F3</f>
        <v>8</v>
      </c>
    </row>
    <row r="8">
      <c r="D8" s="83">
        <v>12.0</v>
      </c>
      <c r="H8" s="83">
        <v>5.0</v>
      </c>
      <c r="L8" s="72" t="s">
        <v>26</v>
      </c>
      <c r="N8" s="6" t="s">
        <v>7</v>
      </c>
      <c r="O8" s="106" t="s">
        <v>7</v>
      </c>
    </row>
    <row r="9">
      <c r="D9" s="83">
        <v>18.0</v>
      </c>
      <c r="H9" s="83">
        <v>12.0</v>
      </c>
      <c r="L9" s="73" t="s">
        <v>27</v>
      </c>
      <c r="N9" s="6" t="s">
        <v>8</v>
      </c>
      <c r="O9" s="106" t="s">
        <v>8</v>
      </c>
    </row>
    <row r="10">
      <c r="L10" s="74" t="s">
        <v>28</v>
      </c>
      <c r="N10" s="6" t="s">
        <v>9</v>
      </c>
      <c r="O10" s="106" t="s">
        <v>9</v>
      </c>
    </row>
    <row r="11">
      <c r="L11" s="113">
        <f>D3</f>
        <v>17</v>
      </c>
      <c r="N11" s="114">
        <f>D4</f>
        <v>15</v>
      </c>
      <c r="O11" s="114">
        <f>J4</f>
        <v>8</v>
      </c>
    </row>
    <row r="12">
      <c r="L12" s="76" t="s">
        <v>30</v>
      </c>
      <c r="O12" s="115"/>
    </row>
    <row r="13">
      <c r="L13" s="116">
        <f>SUM(D4,E3:E4,F3,J4,D6:D7)</f>
        <v>108</v>
      </c>
      <c r="O13" s="115"/>
    </row>
    <row r="14">
      <c r="L14" s="78" t="s">
        <v>31</v>
      </c>
      <c r="O14" s="115"/>
    </row>
    <row r="15">
      <c r="L15" s="105">
        <f>H4+J4+J3+F3+E3+E4+D6+D7+H6+H7</f>
        <v>167</v>
      </c>
      <c r="O15" s="115"/>
    </row>
  </sheetData>
  <mergeCells count="1">
    <mergeCell ref="N1:O1"/>
  </mergeCells>
  <drawing r:id="rId2"/>
  <legacyDrawing r:id="rId3"/>
</worksheet>
</file>

<file path=xl/worksheets/sheet1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75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min="8" max="8" width="6.75"/>
    <col customWidth="1" min="9" max="9" width="4.13"/>
    <col customWidth="1" hidden="1" min="10" max="10" width="6.5"/>
    <col customWidth="1" min="12" max="12" width="13.75"/>
    <col customWidth="1" min="13" max="13" width="13.38"/>
  </cols>
  <sheetData>
    <row r="1">
      <c r="A1" s="187">
        <f>IF(OR(L1&gt;0,A2&gt;0),1,0)</f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11</v>
      </c>
      <c r="K1" s="186"/>
      <c r="L1" s="186">
        <v>0.0</v>
      </c>
      <c r="M1" s="8" t="s">
        <v>12</v>
      </c>
      <c r="N1" s="95"/>
      <c r="O1" s="96" t="s">
        <v>13</v>
      </c>
    </row>
    <row r="2">
      <c r="A2" s="10">
        <f>SUM(B2:J2)</f>
        <v>138</v>
      </c>
      <c r="B2">
        <f t="shared" ref="B2:J2" si="1">SUM(B3:B16)</f>
        <v>0</v>
      </c>
      <c r="C2">
        <f t="shared" si="1"/>
        <v>0</v>
      </c>
      <c r="D2">
        <f t="shared" si="1"/>
        <v>67</v>
      </c>
      <c r="E2">
        <f t="shared" si="1"/>
        <v>61</v>
      </c>
      <c r="F2">
        <f t="shared" si="1"/>
        <v>0</v>
      </c>
      <c r="G2">
        <f t="shared" si="1"/>
        <v>0</v>
      </c>
      <c r="H2">
        <f t="shared" si="1"/>
        <v>10</v>
      </c>
      <c r="I2">
        <f t="shared" si="1"/>
        <v>0</v>
      </c>
      <c r="J2">
        <f t="shared" si="1"/>
        <v>0</v>
      </c>
      <c r="M2" s="8" t="s">
        <v>15</v>
      </c>
      <c r="N2" s="95"/>
      <c r="O2" s="97" t="s">
        <v>16</v>
      </c>
      <c r="P2" s="97" t="s">
        <v>17</v>
      </c>
    </row>
    <row r="3">
      <c r="B3" s="6"/>
      <c r="D3" s="83">
        <v>1.0</v>
      </c>
      <c r="E3" s="83">
        <v>6.0</v>
      </c>
      <c r="F3" s="6"/>
      <c r="H3" s="83">
        <v>10.0</v>
      </c>
      <c r="M3" s="11">
        <f>E4</f>
        <v>2</v>
      </c>
      <c r="N3" s="95"/>
      <c r="O3" s="98">
        <f>E4</f>
        <v>2</v>
      </c>
      <c r="P3" s="14">
        <v>0.0</v>
      </c>
    </row>
    <row r="4">
      <c r="D4" s="83">
        <v>3.0</v>
      </c>
      <c r="E4" s="145">
        <v>2.0</v>
      </c>
      <c r="F4" s="6"/>
      <c r="M4" s="18">
        <v>0.0</v>
      </c>
      <c r="N4" s="95"/>
      <c r="O4" s="99">
        <v>0.0</v>
      </c>
      <c r="P4" s="20">
        <v>0.0</v>
      </c>
    </row>
    <row r="5">
      <c r="D5" s="83">
        <v>1.0</v>
      </c>
      <c r="E5" s="83">
        <v>11.0</v>
      </c>
      <c r="F5" s="6"/>
      <c r="M5" s="22">
        <v>0.0</v>
      </c>
      <c r="N5" s="95"/>
      <c r="O5" s="100">
        <v>0.0</v>
      </c>
      <c r="P5" s="24">
        <v>0.0</v>
      </c>
    </row>
    <row r="6">
      <c r="D6" s="83">
        <v>1.0</v>
      </c>
      <c r="E6" s="6">
        <v>22.0</v>
      </c>
      <c r="F6" s="6"/>
      <c r="M6" s="26">
        <f>SUM(D3:D12,E3,E5,E7:E8,H3)</f>
        <v>95</v>
      </c>
      <c r="N6" s="95"/>
      <c r="O6" s="28">
        <v>0.0</v>
      </c>
      <c r="P6" s="28">
        <f>E4</f>
        <v>2</v>
      </c>
    </row>
    <row r="7">
      <c r="D7" s="83">
        <v>3.0</v>
      </c>
      <c r="E7" s="83">
        <v>13.0</v>
      </c>
      <c r="M7" s="30">
        <v>0.0</v>
      </c>
      <c r="N7" s="95"/>
      <c r="O7" s="32">
        <v>0.0</v>
      </c>
      <c r="P7" s="32">
        <v>0.0</v>
      </c>
    </row>
    <row r="8">
      <c r="D8" s="83">
        <v>2.0</v>
      </c>
      <c r="E8" s="83">
        <v>7.0</v>
      </c>
      <c r="M8" s="34">
        <v>0.0</v>
      </c>
      <c r="N8" s="95"/>
      <c r="O8" s="101">
        <v>0.0</v>
      </c>
      <c r="P8" s="36">
        <v>0.0</v>
      </c>
    </row>
    <row r="9">
      <c r="D9" s="83">
        <v>3.0</v>
      </c>
      <c r="M9" s="37">
        <v>0.0</v>
      </c>
      <c r="N9" s="95"/>
      <c r="O9" s="102">
        <v>0.0</v>
      </c>
      <c r="P9" s="39">
        <v>0.0</v>
      </c>
    </row>
    <row r="10">
      <c r="D10" s="83">
        <v>3.0</v>
      </c>
      <c r="M10" s="41">
        <v>0.0</v>
      </c>
      <c r="N10" s="95"/>
      <c r="O10" s="103">
        <v>0.0</v>
      </c>
      <c r="P10" s="43">
        <v>0.0</v>
      </c>
    </row>
    <row r="11">
      <c r="D11" s="83">
        <v>3.0</v>
      </c>
      <c r="M11" s="45">
        <v>0.0</v>
      </c>
      <c r="N11" s="95"/>
      <c r="O11" s="184">
        <v>0.0</v>
      </c>
      <c r="P11" s="184">
        <v>0.0</v>
      </c>
    </row>
    <row r="12">
      <c r="D12" s="83">
        <v>28.0</v>
      </c>
      <c r="M12" s="49">
        <v>0.0</v>
      </c>
    </row>
    <row r="13">
      <c r="D13" s="6">
        <v>19.0</v>
      </c>
      <c r="M13" s="52">
        <f>E4</f>
        <v>2</v>
      </c>
    </row>
    <row r="14">
      <c r="M14" s="54">
        <v>0.0</v>
      </c>
    </row>
    <row r="15">
      <c r="M15" s="57">
        <f>D13+E6</f>
        <v>41</v>
      </c>
    </row>
    <row r="16">
      <c r="M16" s="59">
        <v>0.0</v>
      </c>
    </row>
  </sheetData>
  <mergeCells count="1">
    <mergeCell ref="O1:P1"/>
  </mergeCells>
  <drawing r:id="rId2"/>
  <legacyDrawing r:id="rId3"/>
</worksheet>
</file>

<file path=xl/worksheets/sheet1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75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min="8" max="8" width="6.75"/>
    <col customWidth="1" min="9" max="9" width="4.13"/>
    <col customWidth="1" hidden="1" min="10" max="10" width="6.5"/>
    <col customWidth="1" min="12" max="12" width="13.75"/>
    <col customWidth="1" min="13" max="13" width="14.0"/>
  </cols>
  <sheetData>
    <row r="1">
      <c r="A1" s="187">
        <f>IF(OR(L1&gt;0,A2&gt;0),1,0)</f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11</v>
      </c>
      <c r="K1" s="186"/>
      <c r="L1" s="186">
        <v>0.0</v>
      </c>
      <c r="M1" s="8" t="s">
        <v>12</v>
      </c>
      <c r="N1" s="95"/>
      <c r="O1" s="96" t="s">
        <v>13</v>
      </c>
    </row>
    <row r="2">
      <c r="A2" s="10">
        <f>SUM(B2:J2)</f>
        <v>875</v>
      </c>
      <c r="B2">
        <f t="shared" ref="B2:J2" si="1">SUM(B3:B16)</f>
        <v>109</v>
      </c>
      <c r="C2">
        <f t="shared" si="1"/>
        <v>0</v>
      </c>
      <c r="D2">
        <f t="shared" si="1"/>
        <v>177</v>
      </c>
      <c r="E2">
        <f t="shared" si="1"/>
        <v>212</v>
      </c>
      <c r="F2">
        <f t="shared" si="1"/>
        <v>80</v>
      </c>
      <c r="G2">
        <f t="shared" si="1"/>
        <v>43</v>
      </c>
      <c r="H2">
        <f t="shared" si="1"/>
        <v>254</v>
      </c>
      <c r="I2">
        <f t="shared" si="1"/>
        <v>0</v>
      </c>
      <c r="J2">
        <f t="shared" si="1"/>
        <v>0</v>
      </c>
      <c r="M2" s="8" t="s">
        <v>15</v>
      </c>
      <c r="N2" s="95"/>
      <c r="O2" s="97" t="s">
        <v>16</v>
      </c>
      <c r="P2" s="97" t="s">
        <v>17</v>
      </c>
    </row>
    <row r="3">
      <c r="B3" s="6">
        <v>19.0</v>
      </c>
      <c r="D3" s="6">
        <v>32.0</v>
      </c>
      <c r="E3" s="6">
        <v>16.0</v>
      </c>
      <c r="F3" s="83">
        <v>38.0</v>
      </c>
      <c r="G3" s="6">
        <v>34.0</v>
      </c>
      <c r="H3" s="83">
        <v>38.0</v>
      </c>
      <c r="M3" s="11">
        <v>0.0</v>
      </c>
      <c r="N3" s="95"/>
      <c r="O3" s="98">
        <v>0.0</v>
      </c>
      <c r="P3" s="14">
        <f>B6</f>
        <v>19</v>
      </c>
    </row>
    <row r="4">
      <c r="B4" s="83">
        <v>10.0</v>
      </c>
      <c r="D4" s="83">
        <v>2.0</v>
      </c>
      <c r="E4" s="6">
        <v>17.0</v>
      </c>
      <c r="F4" s="6">
        <v>42.0</v>
      </c>
      <c r="G4" s="55">
        <v>9.0</v>
      </c>
      <c r="H4" s="6">
        <v>23.0</v>
      </c>
      <c r="M4" s="18">
        <v>0.0</v>
      </c>
      <c r="N4" s="95"/>
      <c r="O4" s="99">
        <v>0.0</v>
      </c>
      <c r="P4" s="20">
        <v>0.0</v>
      </c>
    </row>
    <row r="5">
      <c r="B5" s="83">
        <v>19.0</v>
      </c>
      <c r="D5" s="6">
        <v>28.0</v>
      </c>
      <c r="E5" s="83">
        <v>4.0</v>
      </c>
      <c r="F5" s="6"/>
      <c r="H5" s="83">
        <v>53.0</v>
      </c>
      <c r="M5" s="22">
        <v>0.0</v>
      </c>
      <c r="N5" s="95"/>
      <c r="O5" s="100">
        <v>0.0</v>
      </c>
      <c r="P5" s="24">
        <v>0.0</v>
      </c>
    </row>
    <row r="6">
      <c r="B6" s="55">
        <v>19.0</v>
      </c>
      <c r="D6" s="6">
        <v>16.0</v>
      </c>
      <c r="E6" s="83">
        <v>5.0</v>
      </c>
      <c r="F6" s="6"/>
      <c r="H6" s="83">
        <v>6.0</v>
      </c>
      <c r="M6" s="26">
        <f>SUM(B4:B5,B7,D4,E5:E6,F3,H3,H5:H6,H9:H10)</f>
        <v>251</v>
      </c>
      <c r="N6" s="95"/>
      <c r="O6" s="28">
        <v>0.0</v>
      </c>
      <c r="P6" s="28">
        <v>0.0</v>
      </c>
    </row>
    <row r="7">
      <c r="B7" s="83">
        <v>5.0</v>
      </c>
      <c r="D7" s="6">
        <v>44.0</v>
      </c>
      <c r="E7" s="6">
        <v>28.0</v>
      </c>
      <c r="H7" s="6">
        <v>44.0</v>
      </c>
      <c r="M7" s="30">
        <v>0.0</v>
      </c>
      <c r="N7" s="95"/>
      <c r="O7" s="32">
        <f>B6</f>
        <v>19</v>
      </c>
      <c r="P7" s="32">
        <v>0.0</v>
      </c>
    </row>
    <row r="8">
      <c r="B8" s="6">
        <v>15.0</v>
      </c>
      <c r="D8" s="6">
        <v>29.0</v>
      </c>
      <c r="E8" s="6">
        <v>5.0</v>
      </c>
      <c r="H8" s="6">
        <v>19.0</v>
      </c>
      <c r="M8" s="34">
        <v>0.0</v>
      </c>
      <c r="N8" s="95"/>
      <c r="O8" s="101">
        <f>G4</f>
        <v>9</v>
      </c>
      <c r="P8" s="36">
        <f>G4</f>
        <v>9</v>
      </c>
    </row>
    <row r="9">
      <c r="B9" s="6">
        <v>22.0</v>
      </c>
      <c r="D9" s="6">
        <v>26.0</v>
      </c>
      <c r="E9" s="6">
        <v>13.0</v>
      </c>
      <c r="H9" s="83">
        <v>61.0</v>
      </c>
      <c r="M9" s="37">
        <v>0.0</v>
      </c>
      <c r="N9" s="95"/>
      <c r="O9" s="102">
        <v>0.0</v>
      </c>
      <c r="P9" s="39">
        <v>0.0</v>
      </c>
    </row>
    <row r="10">
      <c r="E10" s="6">
        <v>22.0</v>
      </c>
      <c r="H10" s="83">
        <v>10.0</v>
      </c>
      <c r="M10" s="41">
        <v>0.0</v>
      </c>
      <c r="N10" s="95"/>
      <c r="O10" s="103">
        <v>0.0</v>
      </c>
      <c r="P10" s="43">
        <v>0.0</v>
      </c>
    </row>
    <row r="11">
      <c r="E11" s="6">
        <v>31.0</v>
      </c>
      <c r="M11" s="45">
        <v>0.0</v>
      </c>
      <c r="N11" s="95"/>
      <c r="O11" s="184">
        <v>0.0</v>
      </c>
      <c r="P11" s="184">
        <v>0.0</v>
      </c>
    </row>
    <row r="12">
      <c r="E12" s="6">
        <v>17.0</v>
      </c>
      <c r="M12" s="49">
        <v>0.0</v>
      </c>
    </row>
    <row r="13">
      <c r="E13" s="6">
        <v>18.0</v>
      </c>
      <c r="M13" s="52">
        <f>B6+G4</f>
        <v>28</v>
      </c>
    </row>
    <row r="14">
      <c r="E14" s="6">
        <v>36.0</v>
      </c>
      <c r="M14" s="54">
        <v>0.0</v>
      </c>
    </row>
    <row r="15">
      <c r="M15" s="57">
        <f>SUM(B3,B6,B8:B9,D3,D5:D9,E3:E4,E7:E14,F4,G3:G4,H4,H7:H8)</f>
        <v>624</v>
      </c>
    </row>
    <row r="16">
      <c r="M16" s="59">
        <v>0.0</v>
      </c>
    </row>
  </sheetData>
  <mergeCells count="1">
    <mergeCell ref="O1:P1"/>
  </mergeCells>
  <drawing r:id="rId2"/>
  <legacyDrawing r:id="rId3"/>
</worksheet>
</file>

<file path=xl/worksheets/sheet1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75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min="8" max="8" width="6.75"/>
    <col customWidth="1" min="9" max="9" width="4.13"/>
    <col customWidth="1" hidden="1" min="10" max="10" width="6.5"/>
    <col customWidth="1" min="12" max="12" width="13.75"/>
    <col customWidth="1" min="13" max="13" width="13.38"/>
  </cols>
  <sheetData>
    <row r="1">
      <c r="A1" s="187">
        <f>IF(OR(L1&gt;0,A2&gt;0),1,0)</f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11</v>
      </c>
      <c r="K1" s="186"/>
      <c r="L1" s="186">
        <v>0.0</v>
      </c>
      <c r="M1" s="8" t="s">
        <v>12</v>
      </c>
      <c r="N1" s="95"/>
      <c r="O1" s="96" t="s">
        <v>13</v>
      </c>
    </row>
    <row r="2">
      <c r="A2" s="10">
        <f>SUM(B2:J2)</f>
        <v>188</v>
      </c>
      <c r="B2">
        <f t="shared" ref="B2:J2" si="1">SUM(B3:B16)</f>
        <v>0</v>
      </c>
      <c r="C2">
        <f t="shared" si="1"/>
        <v>0</v>
      </c>
      <c r="D2">
        <f t="shared" si="1"/>
        <v>87</v>
      </c>
      <c r="E2">
        <f t="shared" si="1"/>
        <v>0</v>
      </c>
      <c r="F2">
        <f t="shared" si="1"/>
        <v>101</v>
      </c>
      <c r="G2">
        <f t="shared" si="1"/>
        <v>0</v>
      </c>
      <c r="H2">
        <f t="shared" si="1"/>
        <v>0</v>
      </c>
      <c r="I2">
        <f t="shared" si="1"/>
        <v>0</v>
      </c>
      <c r="J2">
        <f t="shared" si="1"/>
        <v>0</v>
      </c>
      <c r="M2" s="8" t="s">
        <v>15</v>
      </c>
      <c r="N2" s="95"/>
      <c r="O2" s="97" t="s">
        <v>16</v>
      </c>
      <c r="P2" s="97" t="s">
        <v>17</v>
      </c>
    </row>
    <row r="3">
      <c r="B3" s="6"/>
      <c r="D3" s="6">
        <v>87.0</v>
      </c>
      <c r="E3" s="6"/>
      <c r="F3" s="55">
        <v>14.0</v>
      </c>
      <c r="H3" s="6"/>
      <c r="M3" s="11">
        <v>0.0</v>
      </c>
      <c r="N3" s="95"/>
      <c r="O3" s="98">
        <v>0.0</v>
      </c>
      <c r="P3" s="14">
        <v>0.0</v>
      </c>
    </row>
    <row r="4">
      <c r="D4" s="6"/>
      <c r="E4" s="6"/>
      <c r="F4" s="6">
        <v>87.0</v>
      </c>
      <c r="M4" s="18">
        <v>0.0</v>
      </c>
      <c r="N4" s="95"/>
      <c r="O4" s="99">
        <v>0.0</v>
      </c>
      <c r="P4" s="20">
        <v>0.0</v>
      </c>
    </row>
    <row r="5">
      <c r="F5" s="6"/>
      <c r="M5" s="22">
        <v>0.0</v>
      </c>
      <c r="N5" s="95"/>
      <c r="O5" s="100">
        <f>F3</f>
        <v>14</v>
      </c>
      <c r="P5" s="24">
        <v>0.0</v>
      </c>
    </row>
    <row r="6">
      <c r="F6" s="6"/>
      <c r="M6" s="26">
        <v>0.0</v>
      </c>
      <c r="N6" s="95"/>
      <c r="O6" s="28">
        <v>0.0</v>
      </c>
      <c r="P6" s="28">
        <v>0.0</v>
      </c>
    </row>
    <row r="7">
      <c r="M7" s="30">
        <v>0.0</v>
      </c>
      <c r="N7" s="95"/>
      <c r="O7" s="32">
        <v>0.0</v>
      </c>
      <c r="P7" s="32">
        <f>F3</f>
        <v>14</v>
      </c>
    </row>
    <row r="8">
      <c r="M8" s="34">
        <v>0.0</v>
      </c>
      <c r="N8" s="95"/>
      <c r="O8" s="101">
        <v>0.0</v>
      </c>
      <c r="P8" s="36">
        <v>0.0</v>
      </c>
    </row>
    <row r="9">
      <c r="M9" s="37">
        <v>0.0</v>
      </c>
      <c r="N9" s="95"/>
      <c r="O9" s="102">
        <v>0.0</v>
      </c>
      <c r="P9" s="39">
        <v>0.0</v>
      </c>
    </row>
    <row r="10">
      <c r="M10" s="41">
        <v>0.0</v>
      </c>
      <c r="N10" s="95"/>
      <c r="O10" s="103">
        <v>0.0</v>
      </c>
      <c r="P10" s="43">
        <v>0.0</v>
      </c>
    </row>
    <row r="11">
      <c r="M11" s="45">
        <v>0.0</v>
      </c>
      <c r="N11" s="95"/>
      <c r="O11" s="184">
        <v>0.0</v>
      </c>
      <c r="P11" s="184">
        <v>0.0</v>
      </c>
    </row>
    <row r="12">
      <c r="M12" s="49">
        <v>0.0</v>
      </c>
    </row>
    <row r="13">
      <c r="M13" s="52">
        <f>F3</f>
        <v>14</v>
      </c>
    </row>
    <row r="14">
      <c r="M14" s="54">
        <v>0.0</v>
      </c>
    </row>
    <row r="15">
      <c r="M15" s="57">
        <f>D3+F3+F4</f>
        <v>188</v>
      </c>
    </row>
    <row r="16">
      <c r="M16" s="59">
        <v>0.0</v>
      </c>
    </row>
  </sheetData>
  <mergeCells count="1">
    <mergeCell ref="O1:P1"/>
  </mergeCells>
  <drawing r:id="rId2"/>
  <legacyDrawing r:id="rId3"/>
</worksheet>
</file>

<file path=xl/worksheets/sheet1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75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min="8" max="8" width="6.75"/>
    <col customWidth="1" min="9" max="9" width="4.13"/>
    <col customWidth="1" hidden="1" min="10" max="10" width="6.5"/>
    <col customWidth="1" min="12" max="12" width="13.75"/>
    <col customWidth="1" min="13" max="13" width="13.38"/>
  </cols>
  <sheetData>
    <row r="1">
      <c r="A1" s="187">
        <f>IF(OR(L1&gt;0,A2&gt;0),1,0)</f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11</v>
      </c>
      <c r="K1" s="186"/>
      <c r="L1" s="186">
        <v>0.0</v>
      </c>
      <c r="M1" s="8" t="s">
        <v>12</v>
      </c>
      <c r="N1" s="95"/>
      <c r="O1" s="96" t="s">
        <v>13</v>
      </c>
    </row>
    <row r="2">
      <c r="A2" s="10">
        <f>SUM(B2:J2)</f>
        <v>375</v>
      </c>
      <c r="B2">
        <f t="shared" ref="B2:J2" si="1">SUM(B3:B16)</f>
        <v>28</v>
      </c>
      <c r="C2">
        <f t="shared" si="1"/>
        <v>40</v>
      </c>
      <c r="D2">
        <f t="shared" si="1"/>
        <v>28</v>
      </c>
      <c r="E2">
        <f t="shared" si="1"/>
        <v>51</v>
      </c>
      <c r="F2">
        <f t="shared" si="1"/>
        <v>8</v>
      </c>
      <c r="G2">
        <f t="shared" si="1"/>
        <v>71</v>
      </c>
      <c r="H2">
        <f t="shared" si="1"/>
        <v>82</v>
      </c>
      <c r="I2">
        <f t="shared" si="1"/>
        <v>67</v>
      </c>
      <c r="J2">
        <f t="shared" si="1"/>
        <v>0</v>
      </c>
      <c r="M2" s="8" t="s">
        <v>15</v>
      </c>
      <c r="N2" s="95"/>
      <c r="O2" s="97" t="s">
        <v>16</v>
      </c>
      <c r="P2" s="97" t="s">
        <v>17</v>
      </c>
    </row>
    <row r="3">
      <c r="B3" s="6">
        <v>14.0</v>
      </c>
      <c r="C3" s="108">
        <v>40.0</v>
      </c>
      <c r="D3" s="69">
        <v>8.0</v>
      </c>
      <c r="E3" s="6">
        <v>9.0</v>
      </c>
      <c r="F3" s="6">
        <v>8.0</v>
      </c>
      <c r="G3" s="6">
        <v>29.0</v>
      </c>
      <c r="H3" s="6">
        <v>29.0</v>
      </c>
      <c r="I3" s="6">
        <v>29.0</v>
      </c>
      <c r="M3" s="11">
        <v>0.0</v>
      </c>
      <c r="N3" s="95"/>
      <c r="O3" s="98">
        <v>0.0</v>
      </c>
      <c r="P3" s="14">
        <v>0.0</v>
      </c>
    </row>
    <row r="4">
      <c r="B4" s="6">
        <v>14.0</v>
      </c>
      <c r="D4" s="69">
        <v>6.0</v>
      </c>
      <c r="E4" s="6">
        <v>8.0</v>
      </c>
      <c r="F4" s="6"/>
      <c r="G4" s="6">
        <v>16.0</v>
      </c>
      <c r="H4" s="6">
        <v>16.0</v>
      </c>
      <c r="I4" s="6">
        <v>8.0</v>
      </c>
      <c r="M4" s="18">
        <v>0.0</v>
      </c>
      <c r="N4" s="95"/>
      <c r="O4" s="99">
        <v>0.0</v>
      </c>
      <c r="P4" s="20">
        <v>40.0</v>
      </c>
    </row>
    <row r="5">
      <c r="D5" s="6">
        <v>8.0</v>
      </c>
      <c r="E5" s="6">
        <v>6.0</v>
      </c>
      <c r="F5" s="6"/>
      <c r="G5" s="6">
        <v>15.0</v>
      </c>
      <c r="H5" s="6">
        <v>17.0</v>
      </c>
      <c r="I5" s="6">
        <v>10.0</v>
      </c>
      <c r="M5" s="22">
        <f>D3+D4</f>
        <v>14</v>
      </c>
      <c r="N5" s="95"/>
      <c r="O5" s="100">
        <v>0.0</v>
      </c>
      <c r="P5" s="24">
        <v>0.0</v>
      </c>
    </row>
    <row r="6">
      <c r="D6" s="6">
        <v>6.0</v>
      </c>
      <c r="E6" s="6">
        <v>11.0</v>
      </c>
      <c r="F6" s="6"/>
      <c r="G6" s="6">
        <v>11.0</v>
      </c>
      <c r="H6" s="6">
        <v>9.0</v>
      </c>
      <c r="I6" s="108">
        <v>20.0</v>
      </c>
      <c r="M6" s="26">
        <f>C3+I6</f>
        <v>60</v>
      </c>
      <c r="N6" s="95"/>
      <c r="O6" s="28">
        <v>0.0</v>
      </c>
      <c r="P6" s="28">
        <v>0.0</v>
      </c>
    </row>
    <row r="7">
      <c r="E7" s="6">
        <v>17.0</v>
      </c>
      <c r="H7" s="6">
        <v>5.0</v>
      </c>
      <c r="M7" s="30">
        <v>0.0</v>
      </c>
      <c r="N7" s="95"/>
      <c r="O7" s="32">
        <v>0.0</v>
      </c>
      <c r="P7" s="32">
        <v>0.0</v>
      </c>
    </row>
    <row r="8">
      <c r="H8" s="6">
        <v>6.0</v>
      </c>
      <c r="M8" s="34">
        <v>0.0</v>
      </c>
      <c r="N8" s="95"/>
      <c r="O8" s="101">
        <v>0.0</v>
      </c>
      <c r="P8" s="36">
        <v>0.0</v>
      </c>
    </row>
    <row r="9">
      <c r="M9" s="37">
        <v>0.0</v>
      </c>
      <c r="N9" s="95"/>
      <c r="O9" s="102">
        <f>I6+C3</f>
        <v>60</v>
      </c>
      <c r="P9" s="39">
        <v>0.0</v>
      </c>
    </row>
    <row r="10">
      <c r="M10" s="41">
        <v>0.0</v>
      </c>
      <c r="N10" s="95"/>
      <c r="O10" s="103">
        <v>0.0</v>
      </c>
      <c r="P10" s="43">
        <v>20.0</v>
      </c>
    </row>
    <row r="11">
      <c r="M11" s="45">
        <v>0.0</v>
      </c>
      <c r="N11" s="95"/>
      <c r="O11" s="184">
        <v>0.0</v>
      </c>
      <c r="P11" s="184">
        <v>0.0</v>
      </c>
    </row>
    <row r="12">
      <c r="M12" s="49">
        <v>0.0</v>
      </c>
    </row>
    <row r="13">
      <c r="M13" s="52">
        <f>C3+I6</f>
        <v>60</v>
      </c>
    </row>
    <row r="14">
      <c r="M14" s="54">
        <v>0.0</v>
      </c>
    </row>
    <row r="15">
      <c r="M15" s="57">
        <f>SUM(B3:B4,D5:D6,E3:E7,G3:G6,H3:H8,F3,I3:I5) </f>
        <v>301</v>
      </c>
    </row>
    <row r="16">
      <c r="M16" s="59">
        <v>0.0</v>
      </c>
    </row>
  </sheetData>
  <mergeCells count="1">
    <mergeCell ref="O1:P1"/>
  </mergeCells>
  <drawing r:id="rId2"/>
  <legacyDrawing r:id="rId3"/>
</worksheet>
</file>

<file path=xl/worksheets/sheet1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75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min="8" max="8" width="6.75"/>
    <col customWidth="1" min="9" max="9" width="4.13"/>
    <col customWidth="1" min="10" max="10" width="6.5"/>
    <col customWidth="1" min="12" max="12" width="13.75"/>
    <col customWidth="1" min="13" max="13" width="13.38"/>
  </cols>
  <sheetData>
    <row r="1">
      <c r="A1" s="187">
        <f>IF(OR(L1&gt;0,A2&gt;0),1,0)</f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11</v>
      </c>
      <c r="K1" s="186"/>
      <c r="L1" s="186">
        <v>0.0</v>
      </c>
      <c r="M1" s="8" t="s">
        <v>12</v>
      </c>
      <c r="N1" s="95"/>
      <c r="O1" s="96" t="s">
        <v>13</v>
      </c>
    </row>
    <row r="2">
      <c r="A2" s="10">
        <f>SUM(B2:J2)</f>
        <v>78</v>
      </c>
      <c r="B2">
        <f t="shared" ref="B2:J2" si="1">SUM(B3:B16)</f>
        <v>10</v>
      </c>
      <c r="C2">
        <f t="shared" si="1"/>
        <v>0</v>
      </c>
      <c r="D2">
        <f t="shared" si="1"/>
        <v>0</v>
      </c>
      <c r="E2">
        <f t="shared" si="1"/>
        <v>0</v>
      </c>
      <c r="F2">
        <f t="shared" si="1"/>
        <v>7</v>
      </c>
      <c r="G2">
        <f t="shared" si="1"/>
        <v>0</v>
      </c>
      <c r="H2">
        <f t="shared" si="1"/>
        <v>30</v>
      </c>
      <c r="I2">
        <f t="shared" si="1"/>
        <v>31</v>
      </c>
      <c r="J2">
        <f t="shared" si="1"/>
        <v>0</v>
      </c>
      <c r="M2" s="8" t="s">
        <v>15</v>
      </c>
      <c r="N2" s="95"/>
      <c r="O2" s="97" t="s">
        <v>16</v>
      </c>
      <c r="P2" s="97" t="s">
        <v>17</v>
      </c>
    </row>
    <row r="3">
      <c r="B3" s="87">
        <v>10.0</v>
      </c>
      <c r="D3" s="6"/>
      <c r="E3" s="6"/>
      <c r="F3" s="89">
        <v>7.0</v>
      </c>
      <c r="H3" s="6">
        <v>30.0</v>
      </c>
      <c r="I3" s="88">
        <v>31.0</v>
      </c>
      <c r="M3" s="11">
        <v>0.0</v>
      </c>
      <c r="N3" s="95"/>
      <c r="O3" s="98">
        <v>0.0</v>
      </c>
      <c r="P3" s="14">
        <v>0.0</v>
      </c>
    </row>
    <row r="4">
      <c r="D4" s="6"/>
      <c r="E4" s="6"/>
      <c r="F4" s="6"/>
      <c r="M4" s="18">
        <v>0.0</v>
      </c>
      <c r="N4" s="95"/>
      <c r="O4" s="99">
        <v>0.0</v>
      </c>
      <c r="P4" s="20">
        <v>0.0</v>
      </c>
    </row>
    <row r="5">
      <c r="F5" s="6"/>
      <c r="M5" s="22">
        <v>0.0</v>
      </c>
      <c r="N5" s="95"/>
      <c r="O5" s="100">
        <v>0.0</v>
      </c>
      <c r="P5" s="24">
        <v>0.0</v>
      </c>
    </row>
    <row r="6">
      <c r="F6" s="6"/>
      <c r="M6" s="26">
        <v>0.0</v>
      </c>
      <c r="N6" s="95"/>
      <c r="O6" s="28">
        <v>0.0</v>
      </c>
      <c r="P6" s="28">
        <v>0.0</v>
      </c>
    </row>
    <row r="7">
      <c r="M7" s="30">
        <v>0.0</v>
      </c>
      <c r="N7" s="95"/>
      <c r="O7" s="32">
        <v>0.0</v>
      </c>
      <c r="P7" s="32">
        <v>0.0</v>
      </c>
    </row>
    <row r="8">
      <c r="M8" s="34">
        <v>0.0</v>
      </c>
      <c r="N8" s="95"/>
      <c r="O8" s="101">
        <v>0.0</v>
      </c>
      <c r="P8" s="36">
        <v>0.0</v>
      </c>
    </row>
    <row r="9">
      <c r="M9" s="37">
        <v>0.0</v>
      </c>
      <c r="N9" s="95"/>
      <c r="O9" s="102">
        <v>0.0</v>
      </c>
      <c r="P9" s="39">
        <v>0.0</v>
      </c>
    </row>
    <row r="10">
      <c r="M10" s="41">
        <f>B3</f>
        <v>10</v>
      </c>
      <c r="N10" s="95"/>
      <c r="O10" s="103">
        <v>0.0</v>
      </c>
      <c r="P10" s="43">
        <v>0.0</v>
      </c>
    </row>
    <row r="11">
      <c r="M11" s="45">
        <f>I3</f>
        <v>31</v>
      </c>
      <c r="N11" s="95"/>
      <c r="O11" s="184">
        <v>0.0</v>
      </c>
      <c r="P11" s="184">
        <v>0.0</v>
      </c>
    </row>
    <row r="12">
      <c r="M12" s="49">
        <f>F3</f>
        <v>7</v>
      </c>
    </row>
    <row r="13">
      <c r="M13" s="52">
        <v>0.0</v>
      </c>
    </row>
    <row r="14">
      <c r="M14" s="54">
        <v>0.0</v>
      </c>
    </row>
    <row r="15">
      <c r="M15" s="57">
        <f>H3</f>
        <v>30</v>
      </c>
    </row>
    <row r="16">
      <c r="M16" s="59">
        <v>0.0</v>
      </c>
    </row>
  </sheetData>
  <mergeCells count="1">
    <mergeCell ref="O1:P1"/>
  </mergeCells>
  <drawing r:id="rId1"/>
</worksheet>
</file>

<file path=xl/worksheets/sheet1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75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min="8" max="8" width="6.75"/>
    <col customWidth="1" min="9" max="9" width="4.13"/>
    <col customWidth="1" min="10" max="10" width="6.5"/>
    <col customWidth="1" min="12" max="12" width="13.75"/>
    <col customWidth="1" min="13" max="13" width="13.38"/>
  </cols>
  <sheetData>
    <row r="1">
      <c r="A1" s="187">
        <f>IF(OR(L1&gt;0,A2&gt;0),1,0)</f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11</v>
      </c>
      <c r="K1" s="186"/>
      <c r="L1" s="186">
        <v>0.0</v>
      </c>
      <c r="M1" s="8" t="s">
        <v>12</v>
      </c>
      <c r="N1" s="95"/>
      <c r="O1" s="96" t="s">
        <v>13</v>
      </c>
    </row>
    <row r="2">
      <c r="A2" s="10">
        <f>SUM(B2:J2)</f>
        <v>139</v>
      </c>
      <c r="B2">
        <f t="shared" ref="B2:J2" si="1">SUM(B3:B16)</f>
        <v>20</v>
      </c>
      <c r="C2">
        <f t="shared" si="1"/>
        <v>0</v>
      </c>
      <c r="D2">
        <f t="shared" si="1"/>
        <v>1</v>
      </c>
      <c r="E2">
        <f t="shared" si="1"/>
        <v>45</v>
      </c>
      <c r="F2">
        <f t="shared" si="1"/>
        <v>58</v>
      </c>
      <c r="G2">
        <f t="shared" si="1"/>
        <v>0</v>
      </c>
      <c r="H2">
        <f t="shared" si="1"/>
        <v>0</v>
      </c>
      <c r="I2">
        <f t="shared" si="1"/>
        <v>15</v>
      </c>
      <c r="J2">
        <f t="shared" si="1"/>
        <v>0</v>
      </c>
      <c r="M2" s="8" t="s">
        <v>15</v>
      </c>
      <c r="N2" s="95"/>
      <c r="O2" s="97" t="s">
        <v>16</v>
      </c>
      <c r="P2" s="97" t="s">
        <v>17</v>
      </c>
    </row>
    <row r="3">
      <c r="B3" s="55">
        <v>10.0</v>
      </c>
      <c r="D3" s="6">
        <v>1.0</v>
      </c>
      <c r="E3" s="6">
        <v>7.0</v>
      </c>
      <c r="F3" s="91">
        <v>2.0</v>
      </c>
      <c r="H3" s="6"/>
      <c r="I3" s="6">
        <v>8.0</v>
      </c>
      <c r="M3" s="11">
        <v>0.0</v>
      </c>
      <c r="N3" s="95"/>
      <c r="O3" s="98">
        <f>B3+B4</f>
        <v>20</v>
      </c>
      <c r="P3" s="14">
        <v>0.0</v>
      </c>
    </row>
    <row r="4">
      <c r="B4" s="55">
        <v>10.0</v>
      </c>
      <c r="D4" s="6"/>
      <c r="E4" s="88">
        <v>38.0</v>
      </c>
      <c r="F4" s="91">
        <v>6.0</v>
      </c>
      <c r="I4" s="6">
        <v>7.0</v>
      </c>
      <c r="M4" s="18">
        <v>0.0</v>
      </c>
      <c r="N4" s="95"/>
      <c r="O4" s="99">
        <v>0.0</v>
      </c>
      <c r="P4" s="20">
        <v>0.0</v>
      </c>
    </row>
    <row r="5">
      <c r="F5" s="91">
        <v>4.0</v>
      </c>
      <c r="M5" s="22">
        <v>0.0</v>
      </c>
      <c r="N5" s="95"/>
      <c r="O5" s="100">
        <v>0.0</v>
      </c>
      <c r="P5" s="24">
        <v>0.0</v>
      </c>
    </row>
    <row r="6">
      <c r="F6" s="91">
        <v>10.0</v>
      </c>
      <c r="M6" s="26">
        <v>0.0</v>
      </c>
      <c r="N6" s="95"/>
      <c r="O6" s="28">
        <v>0.0</v>
      </c>
      <c r="P6" s="28">
        <f>B3+B4</f>
        <v>20</v>
      </c>
    </row>
    <row r="7">
      <c r="F7" s="91">
        <v>8.0</v>
      </c>
      <c r="M7" s="30">
        <v>0.0</v>
      </c>
      <c r="N7" s="95"/>
      <c r="O7" s="32">
        <v>0.0</v>
      </c>
      <c r="P7" s="32">
        <v>0.0</v>
      </c>
    </row>
    <row r="8">
      <c r="F8" s="91">
        <v>7.0</v>
      </c>
      <c r="M8" s="34">
        <v>0.0</v>
      </c>
      <c r="N8" s="95"/>
      <c r="O8" s="101">
        <v>0.0</v>
      </c>
      <c r="P8" s="36">
        <v>0.0</v>
      </c>
    </row>
    <row r="9">
      <c r="F9" s="91">
        <v>5.0</v>
      </c>
      <c r="M9" s="37">
        <v>0.0</v>
      </c>
      <c r="N9" s="95"/>
      <c r="O9" s="102">
        <v>0.0</v>
      </c>
      <c r="P9" s="39">
        <v>0.0</v>
      </c>
    </row>
    <row r="10">
      <c r="F10" s="91">
        <v>9.0</v>
      </c>
      <c r="M10" s="41">
        <v>0.0</v>
      </c>
      <c r="N10" s="95"/>
      <c r="O10" s="103">
        <v>0.0</v>
      </c>
      <c r="P10" s="43">
        <v>0.0</v>
      </c>
    </row>
    <row r="11">
      <c r="F11" s="91">
        <v>7.0</v>
      </c>
      <c r="M11" s="45">
        <f>E4</f>
        <v>38</v>
      </c>
      <c r="N11" s="95"/>
      <c r="O11" s="184">
        <v>0.0</v>
      </c>
      <c r="P11" s="184">
        <v>0.0</v>
      </c>
    </row>
    <row r="12">
      <c r="M12" s="49">
        <v>0.0</v>
      </c>
    </row>
    <row r="13">
      <c r="M13" s="52">
        <v>0.0</v>
      </c>
    </row>
    <row r="14">
      <c r="M14" s="54">
        <f>SUM(F3:F11)</f>
        <v>58</v>
      </c>
    </row>
    <row r="15">
      <c r="M15" s="57">
        <f>E3+D3+B3+B4</f>
        <v>28</v>
      </c>
    </row>
    <row r="16">
      <c r="M16" s="59">
        <v>0.0</v>
      </c>
    </row>
  </sheetData>
  <mergeCells count="1">
    <mergeCell ref="O1:P1"/>
  </mergeCells>
  <drawing r:id="rId2"/>
  <legacyDrawing r:id="rId3"/>
</worksheet>
</file>

<file path=xl/worksheets/sheet1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75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min="8" max="8" width="6.75"/>
    <col customWidth="1" min="9" max="9" width="4.13"/>
    <col customWidth="1" hidden="1" min="10" max="10" width="6.5"/>
    <col customWidth="1" min="12" max="12" width="13.75"/>
    <col customWidth="1" min="13" max="13" width="13.38"/>
  </cols>
  <sheetData>
    <row r="1">
      <c r="A1" s="187">
        <f>IF(OR(L1&gt;0,A2&gt;0),1,0)</f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11</v>
      </c>
      <c r="K1" s="186" t="s">
        <v>54</v>
      </c>
      <c r="L1" s="186">
        <v>0.0</v>
      </c>
      <c r="M1" s="8" t="s">
        <v>12</v>
      </c>
      <c r="N1" s="95"/>
      <c r="O1" s="96" t="s">
        <v>13</v>
      </c>
    </row>
    <row r="2">
      <c r="A2" s="10">
        <f>SUM(B2:J2)</f>
        <v>165</v>
      </c>
      <c r="B2">
        <f t="shared" ref="B2:J2" si="1">SUM(B3:B16)</f>
        <v>24</v>
      </c>
      <c r="C2">
        <f t="shared" si="1"/>
        <v>0</v>
      </c>
      <c r="D2">
        <f t="shared" si="1"/>
        <v>6</v>
      </c>
      <c r="E2">
        <f t="shared" si="1"/>
        <v>14</v>
      </c>
      <c r="F2">
        <f t="shared" si="1"/>
        <v>60</v>
      </c>
      <c r="G2">
        <f t="shared" si="1"/>
        <v>31</v>
      </c>
      <c r="H2">
        <f t="shared" si="1"/>
        <v>30</v>
      </c>
      <c r="I2">
        <f t="shared" si="1"/>
        <v>0</v>
      </c>
      <c r="J2">
        <f t="shared" si="1"/>
        <v>0</v>
      </c>
      <c r="M2" s="8" t="s">
        <v>15</v>
      </c>
      <c r="N2" s="95"/>
      <c r="O2" s="97" t="s">
        <v>16</v>
      </c>
      <c r="P2" s="97" t="s">
        <v>17</v>
      </c>
    </row>
    <row r="3">
      <c r="B3" s="6">
        <v>24.0</v>
      </c>
      <c r="D3" s="6">
        <v>6.0</v>
      </c>
      <c r="E3" s="6">
        <v>7.0</v>
      </c>
      <c r="F3" s="6">
        <v>49.0</v>
      </c>
      <c r="G3" s="6">
        <v>3.0</v>
      </c>
      <c r="H3" s="6">
        <v>6.0</v>
      </c>
      <c r="K3" s="6">
        <v>16.0</v>
      </c>
      <c r="M3" s="11">
        <v>0.0</v>
      </c>
      <c r="N3" s="95"/>
      <c r="O3" s="98">
        <v>0.0</v>
      </c>
      <c r="P3" s="14">
        <v>0.0</v>
      </c>
    </row>
    <row r="4">
      <c r="D4" s="6"/>
      <c r="E4" s="6">
        <v>7.0</v>
      </c>
      <c r="F4" s="6">
        <v>11.0</v>
      </c>
      <c r="G4" s="6">
        <v>24.0</v>
      </c>
      <c r="H4" s="6">
        <v>24.0</v>
      </c>
      <c r="K4" s="6">
        <v>26.0</v>
      </c>
      <c r="M4" s="18">
        <v>0.0</v>
      </c>
      <c r="N4" s="95"/>
      <c r="O4" s="99">
        <v>0.0</v>
      </c>
      <c r="P4" s="20">
        <v>0.0</v>
      </c>
    </row>
    <row r="5">
      <c r="F5" s="6"/>
      <c r="G5" s="88">
        <v>4.0</v>
      </c>
      <c r="K5" s="6"/>
      <c r="M5" s="22">
        <v>0.0</v>
      </c>
      <c r="N5" s="95"/>
      <c r="O5" s="100">
        <v>0.0</v>
      </c>
      <c r="P5" s="24">
        <v>0.0</v>
      </c>
    </row>
    <row r="6">
      <c r="F6" s="6"/>
      <c r="M6" s="26">
        <v>0.0</v>
      </c>
      <c r="N6" s="95"/>
      <c r="O6" s="28">
        <v>0.0</v>
      </c>
      <c r="P6" s="28">
        <v>0.0</v>
      </c>
    </row>
    <row r="7">
      <c r="M7" s="30">
        <v>0.0</v>
      </c>
      <c r="N7" s="95"/>
      <c r="O7" s="32">
        <v>0.0</v>
      </c>
      <c r="P7" s="32">
        <v>0.0</v>
      </c>
    </row>
    <row r="8">
      <c r="M8" s="34">
        <v>0.0</v>
      </c>
      <c r="N8" s="95"/>
      <c r="O8" s="101">
        <v>0.0</v>
      </c>
      <c r="P8" s="36">
        <v>0.0</v>
      </c>
    </row>
    <row r="9">
      <c r="M9" s="37">
        <v>0.0</v>
      </c>
      <c r="N9" s="95"/>
      <c r="O9" s="102">
        <v>0.0</v>
      </c>
      <c r="P9" s="39">
        <v>0.0</v>
      </c>
    </row>
    <row r="10">
      <c r="M10" s="41">
        <v>0.0</v>
      </c>
      <c r="N10" s="95"/>
      <c r="O10" s="103">
        <v>0.0</v>
      </c>
      <c r="P10" s="43">
        <v>0.0</v>
      </c>
    </row>
    <row r="11">
      <c r="M11" s="45">
        <f>G5</f>
        <v>4</v>
      </c>
      <c r="N11" s="95"/>
      <c r="O11" s="184">
        <v>0.0</v>
      </c>
      <c r="P11" s="184">
        <v>0.0</v>
      </c>
    </row>
    <row r="12">
      <c r="M12" s="49">
        <v>0.0</v>
      </c>
    </row>
    <row r="13">
      <c r="M13" s="52">
        <v>0.0</v>
      </c>
    </row>
    <row r="14">
      <c r="M14" s="54">
        <v>0.0</v>
      </c>
    </row>
    <row r="15">
      <c r="M15" s="57">
        <f>B3+D3+E3+E4+F3+F4+G3+G4+H3+H4</f>
        <v>161</v>
      </c>
    </row>
    <row r="16">
      <c r="M16" s="59">
        <v>0.0</v>
      </c>
    </row>
  </sheetData>
  <mergeCells count="1">
    <mergeCell ref="O1:P1"/>
  </mergeCells>
  <drawing r:id="rId2"/>
  <legacyDrawing r:id="rId3"/>
</worksheet>
</file>

<file path=xl/worksheets/sheet1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88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min="8" max="8" width="6.75"/>
    <col customWidth="1" min="9" max="9" width="4.13"/>
    <col customWidth="1" hidden="1" min="10" max="10" width="6.5"/>
    <col customWidth="1" min="12" max="12" width="13.75"/>
    <col customWidth="1" min="13" max="13" width="13.38"/>
  </cols>
  <sheetData>
    <row r="1">
      <c r="A1" s="187">
        <f>IF(OR(L1&gt;0,A2&gt;0),1,0)</f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11</v>
      </c>
      <c r="K1" s="186" t="s">
        <v>54</v>
      </c>
      <c r="L1" s="186">
        <v>0.0</v>
      </c>
      <c r="M1" s="8" t="s">
        <v>12</v>
      </c>
      <c r="N1" s="95"/>
      <c r="O1" s="96" t="s">
        <v>13</v>
      </c>
    </row>
    <row r="2">
      <c r="A2" s="10">
        <f>SUM(B2:J2)</f>
        <v>2037</v>
      </c>
      <c r="B2">
        <f t="shared" ref="B2:J2" si="1">SUM(B3:B18)</f>
        <v>119</v>
      </c>
      <c r="C2">
        <f t="shared" si="1"/>
        <v>133</v>
      </c>
      <c r="D2">
        <f t="shared" si="1"/>
        <v>91</v>
      </c>
      <c r="E2">
        <f t="shared" si="1"/>
        <v>264</v>
      </c>
      <c r="F2">
        <f t="shared" si="1"/>
        <v>428</v>
      </c>
      <c r="G2">
        <f t="shared" si="1"/>
        <v>383</v>
      </c>
      <c r="H2">
        <f t="shared" si="1"/>
        <v>481</v>
      </c>
      <c r="I2">
        <f t="shared" si="1"/>
        <v>138</v>
      </c>
      <c r="J2">
        <f t="shared" si="1"/>
        <v>0</v>
      </c>
      <c r="M2" s="8" t="s">
        <v>15</v>
      </c>
      <c r="N2" s="95"/>
      <c r="O2" s="97" t="s">
        <v>16</v>
      </c>
      <c r="P2" s="97" t="s">
        <v>17</v>
      </c>
    </row>
    <row r="3">
      <c r="B3" s="6">
        <v>33.0</v>
      </c>
      <c r="C3" s="6">
        <v>67.0</v>
      </c>
      <c r="D3" s="87">
        <v>39.0</v>
      </c>
      <c r="E3" s="6">
        <v>33.0</v>
      </c>
      <c r="F3" s="6">
        <v>67.0</v>
      </c>
      <c r="G3" s="6">
        <v>67.0</v>
      </c>
      <c r="H3" s="6">
        <v>33.0</v>
      </c>
      <c r="I3" s="6">
        <v>33.0</v>
      </c>
      <c r="M3" s="11">
        <v>0.0</v>
      </c>
      <c r="N3" s="95"/>
      <c r="O3" s="98">
        <v>0.0</v>
      </c>
      <c r="P3" s="14">
        <v>0.0</v>
      </c>
    </row>
    <row r="4">
      <c r="B4" s="83">
        <v>33.0</v>
      </c>
      <c r="C4" s="83">
        <v>66.0</v>
      </c>
      <c r="D4" s="87">
        <v>10.0</v>
      </c>
      <c r="E4" s="83">
        <v>33.0</v>
      </c>
      <c r="F4" s="83">
        <v>66.0</v>
      </c>
      <c r="G4" s="83">
        <v>66.0</v>
      </c>
      <c r="H4" s="83">
        <v>33.0</v>
      </c>
      <c r="I4" s="83">
        <v>33.0</v>
      </c>
      <c r="K4" s="6">
        <v>23.0</v>
      </c>
      <c r="M4" s="18">
        <v>0.0</v>
      </c>
      <c r="N4" s="95"/>
      <c r="O4" s="99">
        <v>0.0</v>
      </c>
      <c r="P4" s="20">
        <v>0.0</v>
      </c>
    </row>
    <row r="5">
      <c r="B5" s="83">
        <v>21.0</v>
      </c>
      <c r="D5" s="89">
        <v>11.0</v>
      </c>
      <c r="E5" s="6">
        <v>30.0</v>
      </c>
      <c r="F5" s="6">
        <v>7.0</v>
      </c>
      <c r="G5" s="6">
        <v>10.0</v>
      </c>
      <c r="H5" s="6">
        <v>8.0</v>
      </c>
      <c r="I5" s="6">
        <v>40.0</v>
      </c>
      <c r="M5" s="22">
        <v>0.0</v>
      </c>
      <c r="N5" s="95"/>
      <c r="O5" s="100">
        <f>H18</f>
        <v>8</v>
      </c>
      <c r="P5" s="24">
        <v>0.0</v>
      </c>
    </row>
    <row r="6">
      <c r="B6" s="87">
        <v>32.0</v>
      </c>
      <c r="D6" s="89">
        <v>10.0</v>
      </c>
      <c r="E6" s="83">
        <v>35.0</v>
      </c>
      <c r="F6" s="6">
        <v>30.0</v>
      </c>
      <c r="G6" s="6">
        <v>30.0</v>
      </c>
      <c r="H6" s="83">
        <v>25.0</v>
      </c>
      <c r="I6" s="83">
        <v>32.0</v>
      </c>
      <c r="M6" s="26">
        <f>SUM(B4,B5,C4,E4,E6,E9,F4,F7,G4,G7,H4,H6,H8:H10,H12,H14,I4,I6)</f>
        <v>774</v>
      </c>
      <c r="N6" s="95"/>
      <c r="O6" s="28">
        <v>0.0</v>
      </c>
      <c r="P6" s="28">
        <v>0.0</v>
      </c>
    </row>
    <row r="7">
      <c r="D7" s="89">
        <v>9.0</v>
      </c>
      <c r="E7" s="6">
        <v>4.0</v>
      </c>
      <c r="F7" s="83">
        <v>71.0</v>
      </c>
      <c r="G7" s="83">
        <v>36.0</v>
      </c>
      <c r="H7" s="6">
        <v>61.0</v>
      </c>
      <c r="M7" s="30">
        <v>0.0</v>
      </c>
      <c r="N7" s="95"/>
      <c r="O7" s="32">
        <v>0.0</v>
      </c>
      <c r="P7" s="32">
        <v>0.0</v>
      </c>
    </row>
    <row r="8">
      <c r="D8" s="89">
        <v>12.0</v>
      </c>
      <c r="E8" s="6">
        <v>30.0</v>
      </c>
      <c r="F8" s="6">
        <v>72.0</v>
      </c>
      <c r="G8" s="6">
        <v>72.0</v>
      </c>
      <c r="H8" s="83">
        <v>70.0</v>
      </c>
      <c r="M8" s="34">
        <v>0.0</v>
      </c>
      <c r="N8" s="95"/>
      <c r="O8" s="101">
        <v>0.0</v>
      </c>
      <c r="P8" s="36">
        <v>0.0</v>
      </c>
    </row>
    <row r="9">
      <c r="E9" s="83">
        <v>27.0</v>
      </c>
      <c r="F9" s="6">
        <v>65.0</v>
      </c>
      <c r="G9" s="6">
        <v>65.0</v>
      </c>
      <c r="H9" s="83">
        <v>17.0</v>
      </c>
      <c r="M9" s="37">
        <v>0.0</v>
      </c>
      <c r="N9" s="95"/>
      <c r="O9" s="102">
        <v>0.0</v>
      </c>
      <c r="P9" s="39">
        <f>H18</f>
        <v>8</v>
      </c>
    </row>
    <row r="10">
      <c r="E10" s="87">
        <v>20.0</v>
      </c>
      <c r="F10" s="87">
        <v>41.0</v>
      </c>
      <c r="G10" s="6">
        <v>17.0</v>
      </c>
      <c r="H10" s="83">
        <v>23.0</v>
      </c>
      <c r="M10" s="41">
        <f>SUM(B6,D3,D4,E10,F10,G11,H17)</f>
        <v>173</v>
      </c>
      <c r="N10" s="95"/>
      <c r="O10" s="103">
        <v>0.0</v>
      </c>
      <c r="P10" s="43">
        <v>0.0</v>
      </c>
    </row>
    <row r="11">
      <c r="E11" s="89">
        <v>5.0</v>
      </c>
      <c r="F11" s="89">
        <v>9.0</v>
      </c>
      <c r="G11" s="87">
        <v>7.0</v>
      </c>
      <c r="H11" s="6">
        <v>72.0</v>
      </c>
      <c r="M11" s="45">
        <v>0.0</v>
      </c>
      <c r="N11" s="95"/>
      <c r="O11" s="184">
        <v>0.0</v>
      </c>
      <c r="P11" s="184">
        <v>0.0</v>
      </c>
    </row>
    <row r="12">
      <c r="E12" s="89">
        <v>2.0</v>
      </c>
      <c r="G12" s="6">
        <v>13.0</v>
      </c>
      <c r="H12" s="83">
        <v>65.0</v>
      </c>
      <c r="M12" s="49">
        <f>SUM(D5:D8,E11,E12,F11)</f>
        <v>58</v>
      </c>
    </row>
    <row r="13">
      <c r="E13" s="6">
        <v>22.0</v>
      </c>
      <c r="H13" s="6">
        <v>6.0</v>
      </c>
      <c r="M13" s="52">
        <f>H18</f>
        <v>8</v>
      </c>
    </row>
    <row r="14">
      <c r="E14" s="6">
        <v>23.0</v>
      </c>
      <c r="H14" s="83">
        <v>22.0</v>
      </c>
      <c r="M14" s="54">
        <v>0.0</v>
      </c>
    </row>
    <row r="15">
      <c r="H15" s="6">
        <v>7.0</v>
      </c>
      <c r="M15" s="57">
        <f>SUM(B3,C3,E3,E5,E7:E8,E13:E14,F3,F5:F6,F8:F9,G3,G5:G6,G8:G10,G12,H3,H5,H7,H11,H13,H15,H16,H18,I3,I5)</f>
        <v>1032</v>
      </c>
    </row>
    <row r="16">
      <c r="H16" s="6">
        <v>7.0</v>
      </c>
      <c r="M16" s="59">
        <v>0.0</v>
      </c>
    </row>
    <row r="17">
      <c r="H17" s="87">
        <v>24.0</v>
      </c>
    </row>
    <row r="18">
      <c r="H18" s="55">
        <v>8.0</v>
      </c>
    </row>
  </sheetData>
  <mergeCells count="1">
    <mergeCell ref="O1:P1"/>
  </mergeCells>
  <drawing r:id="rId2"/>
  <legacyDrawing r:id="rId3"/>
</worksheet>
</file>

<file path=xl/worksheets/sheet1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75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min="8" max="8" width="6.75"/>
    <col customWidth="1" min="9" max="9" width="4.13"/>
    <col customWidth="1" min="10" max="10" width="6.5"/>
    <col customWidth="1" min="12" max="12" width="13.75"/>
    <col customWidth="1" min="13" max="13" width="13.38"/>
  </cols>
  <sheetData>
    <row r="1">
      <c r="A1" s="187">
        <f>IF(OR(L1&gt;0,A2&gt;0),1,0)</f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11</v>
      </c>
      <c r="K1" s="186"/>
      <c r="L1" s="186">
        <v>0.0</v>
      </c>
      <c r="M1" s="8" t="s">
        <v>12</v>
      </c>
      <c r="N1" s="95"/>
      <c r="O1" s="96" t="s">
        <v>13</v>
      </c>
    </row>
    <row r="2">
      <c r="A2" s="10">
        <f>SUM(B2:J2)</f>
        <v>12</v>
      </c>
      <c r="B2">
        <f t="shared" ref="B2:J2" si="1">SUM(B3:B16)</f>
        <v>0</v>
      </c>
      <c r="C2">
        <f t="shared" si="1"/>
        <v>0</v>
      </c>
      <c r="D2">
        <f t="shared" si="1"/>
        <v>0</v>
      </c>
      <c r="E2">
        <f t="shared" si="1"/>
        <v>12</v>
      </c>
      <c r="F2">
        <f t="shared" si="1"/>
        <v>0</v>
      </c>
      <c r="G2">
        <f t="shared" si="1"/>
        <v>0</v>
      </c>
      <c r="H2">
        <f t="shared" si="1"/>
        <v>0</v>
      </c>
      <c r="I2">
        <f t="shared" si="1"/>
        <v>0</v>
      </c>
      <c r="J2">
        <f t="shared" si="1"/>
        <v>0</v>
      </c>
      <c r="M2" s="8" t="s">
        <v>15</v>
      </c>
      <c r="N2" s="95"/>
      <c r="O2" s="97" t="s">
        <v>16</v>
      </c>
      <c r="P2" s="97" t="s">
        <v>17</v>
      </c>
    </row>
    <row r="3">
      <c r="B3" s="6"/>
      <c r="D3" s="6"/>
      <c r="E3" s="6">
        <v>12.0</v>
      </c>
      <c r="F3" s="6"/>
      <c r="H3" s="6"/>
      <c r="M3" s="11">
        <v>0.0</v>
      </c>
      <c r="N3" s="95"/>
      <c r="O3" s="98">
        <v>0.0</v>
      </c>
      <c r="P3" s="14">
        <v>0.0</v>
      </c>
    </row>
    <row r="4">
      <c r="D4" s="6"/>
      <c r="E4" s="6"/>
      <c r="F4" s="6"/>
      <c r="M4" s="18">
        <v>0.0</v>
      </c>
      <c r="N4" s="95"/>
      <c r="O4" s="99">
        <v>0.0</v>
      </c>
      <c r="P4" s="20">
        <v>0.0</v>
      </c>
    </row>
    <row r="5">
      <c r="F5" s="6"/>
      <c r="M5" s="22">
        <v>0.0</v>
      </c>
      <c r="N5" s="95"/>
      <c r="O5" s="100">
        <v>0.0</v>
      </c>
      <c r="P5" s="24">
        <v>0.0</v>
      </c>
    </row>
    <row r="6">
      <c r="F6" s="6"/>
      <c r="M6" s="26">
        <v>0.0</v>
      </c>
      <c r="N6" s="95"/>
      <c r="O6" s="28">
        <v>0.0</v>
      </c>
      <c r="P6" s="28">
        <v>0.0</v>
      </c>
    </row>
    <row r="7">
      <c r="M7" s="30">
        <v>0.0</v>
      </c>
      <c r="N7" s="95"/>
      <c r="O7" s="32">
        <v>0.0</v>
      </c>
      <c r="P7" s="32">
        <v>0.0</v>
      </c>
    </row>
    <row r="8">
      <c r="M8" s="34">
        <v>0.0</v>
      </c>
      <c r="N8" s="95"/>
      <c r="O8" s="101">
        <v>0.0</v>
      </c>
      <c r="P8" s="36">
        <v>0.0</v>
      </c>
    </row>
    <row r="9">
      <c r="M9" s="37">
        <v>0.0</v>
      </c>
      <c r="N9" s="95"/>
      <c r="O9" s="102">
        <v>0.0</v>
      </c>
      <c r="P9" s="39">
        <v>0.0</v>
      </c>
    </row>
    <row r="10">
      <c r="M10" s="41">
        <v>0.0</v>
      </c>
      <c r="N10" s="95"/>
      <c r="O10" s="103">
        <v>0.0</v>
      </c>
      <c r="P10" s="43">
        <v>0.0</v>
      </c>
    </row>
    <row r="11">
      <c r="M11" s="45">
        <v>0.0</v>
      </c>
      <c r="N11" s="95"/>
      <c r="O11" s="184">
        <v>0.0</v>
      </c>
      <c r="P11" s="184">
        <v>0.0</v>
      </c>
    </row>
    <row r="12">
      <c r="M12" s="49">
        <v>0.0</v>
      </c>
    </row>
    <row r="13">
      <c r="M13" s="52">
        <v>0.0</v>
      </c>
    </row>
    <row r="14">
      <c r="M14" s="54">
        <v>0.0</v>
      </c>
    </row>
    <row r="15">
      <c r="M15" s="57">
        <f>E3</f>
        <v>12</v>
      </c>
    </row>
    <row r="16">
      <c r="M16" s="59">
        <v>0.0</v>
      </c>
    </row>
  </sheetData>
  <mergeCells count="1">
    <mergeCell ref="O1:P1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25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min="8" max="8" width="6.75"/>
    <col customWidth="1" min="9" max="9" width="4.13"/>
    <col customWidth="1" min="10" max="10" width="6.5"/>
    <col customWidth="1" min="12" max="12" width="11.0"/>
    <col customWidth="1" min="13" max="13" width="4.5"/>
    <col customWidth="1" min="14" max="14" width="11.75"/>
    <col customWidth="1" min="15" max="15" width="7.75"/>
    <col customWidth="1" min="16" max="17" width="4.63"/>
    <col customWidth="1" min="18" max="18" width="6.0"/>
  </cols>
  <sheetData>
    <row r="1">
      <c r="A1" s="6"/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L1" s="8" t="str">
        <f>CELL("CONTENTS",Total!M3)</f>
        <v>Key</v>
      </c>
      <c r="M1" s="6"/>
      <c r="N1" s="9" t="s">
        <v>13</v>
      </c>
      <c r="P1" s="6"/>
      <c r="Q1" s="6" t="s">
        <v>34</v>
      </c>
      <c r="R1" s="6" t="s">
        <v>35</v>
      </c>
    </row>
    <row r="2">
      <c r="A2" s="10">
        <f>SUM(B2:J2)</f>
        <v>78</v>
      </c>
      <c r="B2">
        <f t="shared" ref="B2:J2" si="1">SUM(B3:B15)</f>
        <v>14</v>
      </c>
      <c r="C2">
        <f t="shared" si="1"/>
        <v>50</v>
      </c>
      <c r="D2">
        <f t="shared" si="1"/>
        <v>0</v>
      </c>
      <c r="E2">
        <f t="shared" si="1"/>
        <v>0</v>
      </c>
      <c r="F2">
        <f t="shared" si="1"/>
        <v>0</v>
      </c>
      <c r="G2">
        <f t="shared" si="1"/>
        <v>0</v>
      </c>
      <c r="H2">
        <f t="shared" si="1"/>
        <v>0</v>
      </c>
      <c r="I2">
        <f t="shared" si="1"/>
        <v>14</v>
      </c>
      <c r="J2">
        <f t="shared" si="1"/>
        <v>0</v>
      </c>
      <c r="L2" s="8" t="s">
        <v>15</v>
      </c>
      <c r="N2" s="6" t="s">
        <v>16</v>
      </c>
      <c r="O2" s="6" t="s">
        <v>17</v>
      </c>
      <c r="Q2">
        <f t="shared" ref="Q2:R2" si="2">SUM(Q3:Q15)</f>
        <v>52</v>
      </c>
      <c r="R2">
        <f t="shared" si="2"/>
        <v>28</v>
      </c>
    </row>
    <row r="3">
      <c r="B3" s="91">
        <v>14.0</v>
      </c>
      <c r="C3" s="6">
        <v>5.0</v>
      </c>
      <c r="I3" s="91">
        <v>14.0</v>
      </c>
      <c r="L3" s="117" t="s">
        <v>33</v>
      </c>
      <c r="N3" s="6" t="s">
        <v>2</v>
      </c>
      <c r="O3" s="6" t="s">
        <v>2</v>
      </c>
      <c r="P3" s="6"/>
      <c r="Q3" s="6">
        <v>18.0</v>
      </c>
      <c r="R3" s="91">
        <v>28.0</v>
      </c>
    </row>
    <row r="4">
      <c r="C4" s="6">
        <v>23.0</v>
      </c>
      <c r="L4" s="68" t="s">
        <v>23</v>
      </c>
      <c r="N4" s="6" t="s">
        <v>3</v>
      </c>
      <c r="O4" s="6" t="s">
        <v>3</v>
      </c>
      <c r="P4" s="6"/>
      <c r="Q4" s="91">
        <v>6.0</v>
      </c>
    </row>
    <row r="5">
      <c r="C5" s="6">
        <v>17.0</v>
      </c>
      <c r="L5" s="118" t="s">
        <v>32</v>
      </c>
      <c r="N5" s="6" t="s">
        <v>4</v>
      </c>
      <c r="O5" s="6" t="s">
        <v>4</v>
      </c>
      <c r="P5" s="6"/>
      <c r="Q5" s="91">
        <v>28.0</v>
      </c>
    </row>
    <row r="6">
      <c r="C6" s="91">
        <v>5.0</v>
      </c>
      <c r="L6" s="70" t="s">
        <v>24</v>
      </c>
      <c r="N6" s="6" t="s">
        <v>5</v>
      </c>
      <c r="O6" s="6" t="s">
        <v>5</v>
      </c>
      <c r="P6" s="6"/>
    </row>
    <row r="7">
      <c r="L7" s="71" t="s">
        <v>25</v>
      </c>
      <c r="N7" s="6" t="s">
        <v>6</v>
      </c>
      <c r="O7" s="6" t="s">
        <v>6</v>
      </c>
    </row>
    <row r="8">
      <c r="L8" s="72" t="s">
        <v>26</v>
      </c>
      <c r="N8" s="6" t="s">
        <v>7</v>
      </c>
      <c r="O8" s="6" t="s">
        <v>7</v>
      </c>
    </row>
    <row r="9">
      <c r="L9" s="73" t="s">
        <v>27</v>
      </c>
      <c r="N9" s="6" t="s">
        <v>8</v>
      </c>
      <c r="O9" s="6" t="s">
        <v>8</v>
      </c>
    </row>
    <row r="10">
      <c r="L10" s="74" t="s">
        <v>28</v>
      </c>
      <c r="N10" s="6" t="s">
        <v>9</v>
      </c>
      <c r="O10" s="6" t="s">
        <v>9</v>
      </c>
    </row>
    <row r="11">
      <c r="L11" s="75" t="s">
        <v>29</v>
      </c>
      <c r="N11" s="6" t="s">
        <v>10</v>
      </c>
      <c r="O11" s="6" t="s">
        <v>10</v>
      </c>
    </row>
    <row r="12">
      <c r="L12" s="76" t="s">
        <v>30</v>
      </c>
    </row>
    <row r="13">
      <c r="L13" s="77" t="s">
        <v>13</v>
      </c>
    </row>
    <row r="14">
      <c r="L14" s="119">
        <f>B3+C6+I3
</f>
        <v>33</v>
      </c>
    </row>
    <row r="15">
      <c r="L15" s="105">
        <f>C5+C4+C3
</f>
        <v>45</v>
      </c>
    </row>
  </sheetData>
  <mergeCells count="1">
    <mergeCell ref="N1:O1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25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min="8" max="8" width="6.75"/>
    <col customWidth="1" min="9" max="9" width="4.13"/>
    <col customWidth="1" min="10" max="10" width="6.5"/>
    <col customWidth="1" min="12" max="12" width="14.75"/>
    <col customWidth="1" min="13" max="13" width="4.38"/>
    <col customWidth="1" min="14" max="14" width="11.75"/>
    <col customWidth="1" min="15" max="15" width="8.13"/>
    <col customWidth="1" min="16" max="17" width="4.63"/>
  </cols>
  <sheetData>
    <row r="1">
      <c r="A1" s="6"/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L1" s="8" t="s">
        <v>12</v>
      </c>
      <c r="N1" s="9" t="s">
        <v>13</v>
      </c>
      <c r="P1" s="6"/>
      <c r="Q1" s="6" t="s">
        <v>34</v>
      </c>
    </row>
    <row r="2">
      <c r="A2" s="10">
        <f>SUM(B2:J2)</f>
        <v>97</v>
      </c>
      <c r="B2">
        <f t="shared" ref="B2:J2" si="1">SUM(B3:B15)</f>
        <v>22</v>
      </c>
      <c r="C2">
        <f t="shared" si="1"/>
        <v>22</v>
      </c>
      <c r="D2">
        <f t="shared" si="1"/>
        <v>0</v>
      </c>
      <c r="E2">
        <f t="shared" si="1"/>
        <v>31</v>
      </c>
      <c r="F2">
        <f t="shared" si="1"/>
        <v>0</v>
      </c>
      <c r="G2">
        <f t="shared" si="1"/>
        <v>0</v>
      </c>
      <c r="H2">
        <f t="shared" si="1"/>
        <v>0</v>
      </c>
      <c r="I2">
        <f t="shared" si="1"/>
        <v>22</v>
      </c>
      <c r="J2">
        <f t="shared" si="1"/>
        <v>0</v>
      </c>
      <c r="L2" s="8" t="s">
        <v>15</v>
      </c>
      <c r="N2" s="106" t="s">
        <v>16</v>
      </c>
      <c r="O2" s="106" t="s">
        <v>17</v>
      </c>
      <c r="P2" s="6"/>
      <c r="Q2" s="6">
        <v>22.0</v>
      </c>
    </row>
    <row r="3">
      <c r="B3" s="88">
        <v>22.0</v>
      </c>
      <c r="C3" s="88">
        <v>22.0</v>
      </c>
      <c r="E3" s="55">
        <v>31.0</v>
      </c>
      <c r="I3" s="88">
        <v>22.0</v>
      </c>
      <c r="L3" s="117" t="s">
        <v>33</v>
      </c>
      <c r="N3" s="106" t="s">
        <v>2</v>
      </c>
      <c r="O3" s="106" t="s">
        <v>2</v>
      </c>
      <c r="P3" s="6"/>
      <c r="Q3" s="88">
        <v>22.0</v>
      </c>
    </row>
    <row r="4">
      <c r="L4" s="68" t="s">
        <v>23</v>
      </c>
      <c r="N4" s="106" t="s">
        <v>3</v>
      </c>
      <c r="O4" s="106" t="s">
        <v>3</v>
      </c>
    </row>
    <row r="5">
      <c r="L5" s="118" t="s">
        <v>32</v>
      </c>
      <c r="N5" s="106" t="s">
        <v>4</v>
      </c>
      <c r="O5" s="106" t="s">
        <v>4</v>
      </c>
    </row>
    <row r="6">
      <c r="L6" s="70" t="s">
        <v>24</v>
      </c>
      <c r="N6" s="106" t="s">
        <v>5</v>
      </c>
      <c r="O6" s="111">
        <f>31</f>
        <v>31</v>
      </c>
    </row>
    <row r="7">
      <c r="L7" s="71" t="s">
        <v>25</v>
      </c>
      <c r="N7" s="106" t="s">
        <v>6</v>
      </c>
      <c r="O7" s="106" t="s">
        <v>6</v>
      </c>
    </row>
    <row r="8">
      <c r="L8" s="72" t="s">
        <v>26</v>
      </c>
      <c r="N8" s="106" t="s">
        <v>7</v>
      </c>
      <c r="O8" s="106" t="s">
        <v>7</v>
      </c>
    </row>
    <row r="9">
      <c r="L9" s="73" t="s">
        <v>27</v>
      </c>
      <c r="N9" s="106" t="s">
        <v>8</v>
      </c>
      <c r="O9" s="106" t="s">
        <v>8</v>
      </c>
    </row>
    <row r="10">
      <c r="L10" s="74" t="s">
        <v>28</v>
      </c>
      <c r="N10" s="106" t="s">
        <v>9</v>
      </c>
      <c r="O10" s="106" t="s">
        <v>9</v>
      </c>
    </row>
    <row r="11">
      <c r="L11" s="113">
        <f>B3+C3+I3</f>
        <v>66</v>
      </c>
      <c r="N11" s="114">
        <f>E3</f>
        <v>31</v>
      </c>
      <c r="O11" s="106" t="s">
        <v>10</v>
      </c>
    </row>
    <row r="12">
      <c r="L12" s="76" t="s">
        <v>30</v>
      </c>
    </row>
    <row r="13">
      <c r="L13" s="120">
        <f>E3</f>
        <v>31</v>
      </c>
    </row>
    <row r="14">
      <c r="L14" s="78" t="s">
        <v>31</v>
      </c>
    </row>
    <row r="15">
      <c r="L15" s="121">
        <f>E3</f>
        <v>31</v>
      </c>
    </row>
  </sheetData>
  <mergeCells count="1">
    <mergeCell ref="N1:O1"/>
  </mergeCells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25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min="8" max="8" width="6.75"/>
    <col customWidth="1" min="9" max="9" width="4.13"/>
    <col customWidth="1" min="10" max="10" width="6.5"/>
    <col customWidth="1" min="12" max="12" width="13.38"/>
    <col customWidth="1" min="13" max="13" width="5.25"/>
  </cols>
  <sheetData>
    <row r="1">
      <c r="A1" s="6"/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L1" s="8" t="s">
        <v>12</v>
      </c>
      <c r="M1" s="95"/>
      <c r="N1" s="96" t="s">
        <v>13</v>
      </c>
    </row>
    <row r="2">
      <c r="A2" s="10">
        <f>SUM(B2:J2)</f>
        <v>75</v>
      </c>
      <c r="B2">
        <f t="shared" ref="B2:J2" si="1">SUM(B3:B15)</f>
        <v>14</v>
      </c>
      <c r="C2">
        <f t="shared" si="1"/>
        <v>0</v>
      </c>
      <c r="D2">
        <f t="shared" si="1"/>
        <v>33</v>
      </c>
      <c r="E2">
        <f t="shared" si="1"/>
        <v>0</v>
      </c>
      <c r="F2">
        <f t="shared" si="1"/>
        <v>11</v>
      </c>
      <c r="G2">
        <f t="shared" si="1"/>
        <v>0</v>
      </c>
      <c r="H2">
        <f t="shared" si="1"/>
        <v>7</v>
      </c>
      <c r="I2">
        <f t="shared" si="1"/>
        <v>0</v>
      </c>
      <c r="J2">
        <f t="shared" si="1"/>
        <v>10</v>
      </c>
      <c r="L2" s="8" t="s">
        <v>15</v>
      </c>
      <c r="M2" s="95"/>
      <c r="N2" s="97" t="s">
        <v>16</v>
      </c>
      <c r="O2" s="97" t="s">
        <v>17</v>
      </c>
    </row>
    <row r="3">
      <c r="B3" s="83">
        <v>14.0</v>
      </c>
      <c r="D3" s="6">
        <v>7.0</v>
      </c>
      <c r="F3" s="88">
        <v>11.0</v>
      </c>
      <c r="H3" s="6">
        <v>7.0</v>
      </c>
      <c r="J3" s="6">
        <v>10.0</v>
      </c>
      <c r="L3" s="11" t="s">
        <v>33</v>
      </c>
      <c r="M3" s="95"/>
      <c r="N3" s="98" t="s">
        <v>2</v>
      </c>
      <c r="O3" s="14" t="s">
        <v>2</v>
      </c>
    </row>
    <row r="4">
      <c r="D4" s="6">
        <v>7.0</v>
      </c>
      <c r="L4" s="18" t="s">
        <v>23</v>
      </c>
      <c r="M4" s="95"/>
      <c r="N4" s="99" t="s">
        <v>3</v>
      </c>
      <c r="O4" s="20" t="s">
        <v>3</v>
      </c>
    </row>
    <row r="5">
      <c r="D5" s="6">
        <v>10.0</v>
      </c>
      <c r="L5" s="22" t="s">
        <v>32</v>
      </c>
      <c r="M5" s="95"/>
      <c r="N5" s="100">
        <f>D6</f>
        <v>9</v>
      </c>
      <c r="O5" s="24" t="s">
        <v>4</v>
      </c>
    </row>
    <row r="6">
      <c r="D6" s="122">
        <v>9.0</v>
      </c>
      <c r="L6" s="26">
        <f>B3</f>
        <v>14</v>
      </c>
      <c r="M6" s="95"/>
      <c r="N6" s="28" t="s">
        <v>5</v>
      </c>
      <c r="O6" s="28" t="s">
        <v>5</v>
      </c>
    </row>
    <row r="7">
      <c r="D7" s="6"/>
      <c r="L7" s="30">
        <f>D6</f>
        <v>9</v>
      </c>
      <c r="M7" s="95"/>
      <c r="N7" s="32" t="s">
        <v>6</v>
      </c>
      <c r="O7" s="32" t="s">
        <v>6</v>
      </c>
    </row>
    <row r="8">
      <c r="L8" s="34" t="s">
        <v>26</v>
      </c>
      <c r="M8" s="95"/>
      <c r="N8" s="101" t="s">
        <v>7</v>
      </c>
      <c r="O8" s="36" t="s">
        <v>7</v>
      </c>
    </row>
    <row r="9">
      <c r="L9" s="37" t="s">
        <v>27</v>
      </c>
      <c r="M9" s="95"/>
      <c r="N9" s="102" t="s">
        <v>8</v>
      </c>
      <c r="O9" s="39" t="s">
        <v>8</v>
      </c>
    </row>
    <row r="10">
      <c r="L10" s="41" t="s">
        <v>28</v>
      </c>
      <c r="M10" s="95"/>
      <c r="N10" s="103" t="s">
        <v>9</v>
      </c>
      <c r="O10" s="43" t="s">
        <v>9</v>
      </c>
    </row>
    <row r="11">
      <c r="L11" s="45">
        <f>F3</f>
        <v>11</v>
      </c>
      <c r="M11" s="95"/>
      <c r="N11" s="104" t="s">
        <v>10</v>
      </c>
      <c r="O11" s="47">
        <f>D6</f>
        <v>9</v>
      </c>
    </row>
    <row r="12">
      <c r="L12" s="49" t="s">
        <v>30</v>
      </c>
    </row>
    <row r="13">
      <c r="L13" s="123">
        <f>D6</f>
        <v>9</v>
      </c>
    </row>
    <row r="14">
      <c r="L14" s="54" t="s">
        <v>31</v>
      </c>
    </row>
    <row r="15">
      <c r="L15" s="57">
        <f>D3+D4+D5+H3+J3</f>
        <v>41</v>
      </c>
    </row>
  </sheetData>
  <mergeCells count="1">
    <mergeCell ref="N1:O1"/>
  </mergeCells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88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min="8" max="8" width="6.75"/>
    <col customWidth="1" min="9" max="9" width="4.13"/>
    <col customWidth="1" min="10" max="10" width="6.5"/>
    <col customWidth="1" min="12" max="12" width="11.75"/>
    <col customWidth="1" min="13" max="13" width="5.25"/>
    <col customWidth="1" min="14" max="14" width="11.75"/>
    <col customWidth="1" min="15" max="15" width="7.75"/>
    <col customWidth="1" min="16" max="17" width="4.63"/>
    <col customWidth="1" min="18" max="18" width="6.0"/>
  </cols>
  <sheetData>
    <row r="1">
      <c r="A1" s="6"/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L1" s="8" t="s">
        <v>12</v>
      </c>
      <c r="N1" s="9" t="s">
        <v>13</v>
      </c>
      <c r="P1" s="6"/>
      <c r="Q1" s="6" t="s">
        <v>34</v>
      </c>
      <c r="R1" s="6" t="s">
        <v>35</v>
      </c>
    </row>
    <row r="2">
      <c r="A2" s="10">
        <f>SUM(B2:J2)</f>
        <v>320</v>
      </c>
      <c r="B2">
        <f t="shared" ref="B2:J2" si="1">SUM(B3:B15)</f>
        <v>14</v>
      </c>
      <c r="C2">
        <f t="shared" si="1"/>
        <v>0</v>
      </c>
      <c r="D2">
        <f t="shared" si="1"/>
        <v>19</v>
      </c>
      <c r="E2">
        <f t="shared" si="1"/>
        <v>174</v>
      </c>
      <c r="F2">
        <f t="shared" si="1"/>
        <v>0</v>
      </c>
      <c r="G2">
        <f t="shared" si="1"/>
        <v>3</v>
      </c>
      <c r="H2">
        <f t="shared" si="1"/>
        <v>30</v>
      </c>
      <c r="I2">
        <f t="shared" si="1"/>
        <v>80</v>
      </c>
      <c r="J2">
        <f t="shared" si="1"/>
        <v>0</v>
      </c>
      <c r="L2" s="8" t="s">
        <v>15</v>
      </c>
      <c r="N2" s="6" t="s">
        <v>16</v>
      </c>
      <c r="O2" s="6" t="s">
        <v>17</v>
      </c>
      <c r="Q2">
        <f t="shared" ref="Q2:R2" si="2">SUM(Q3:Q15)</f>
        <v>22</v>
      </c>
      <c r="R2">
        <f t="shared" si="2"/>
        <v>0</v>
      </c>
    </row>
    <row r="3">
      <c r="B3" s="6">
        <v>14.0</v>
      </c>
      <c r="D3" s="6">
        <v>19.0</v>
      </c>
      <c r="E3" s="6">
        <v>55.0</v>
      </c>
      <c r="G3" s="91">
        <v>3.0</v>
      </c>
      <c r="H3" s="6">
        <v>19.0</v>
      </c>
      <c r="I3" s="84">
        <v>23.0</v>
      </c>
      <c r="L3" s="117" t="s">
        <v>33</v>
      </c>
      <c r="N3" s="6" t="s">
        <v>2</v>
      </c>
      <c r="O3" s="6" t="s">
        <v>2</v>
      </c>
      <c r="Q3" s="84">
        <v>22.0</v>
      </c>
    </row>
    <row r="4">
      <c r="E4" s="84">
        <v>14.0</v>
      </c>
      <c r="H4" s="6">
        <v>11.0</v>
      </c>
      <c r="I4" s="6">
        <v>9.0</v>
      </c>
      <c r="L4" s="68" t="s">
        <v>23</v>
      </c>
      <c r="N4" s="6" t="s">
        <v>3</v>
      </c>
      <c r="O4" s="6" t="s">
        <v>3</v>
      </c>
    </row>
    <row r="5">
      <c r="E5" s="6">
        <v>61.0</v>
      </c>
      <c r="I5" s="6">
        <v>3.0</v>
      </c>
      <c r="L5" s="118" t="s">
        <v>32</v>
      </c>
      <c r="N5" s="6" t="s">
        <v>4</v>
      </c>
      <c r="O5" s="6" t="s">
        <v>4</v>
      </c>
    </row>
    <row r="6">
      <c r="E6" s="87">
        <v>36.0</v>
      </c>
      <c r="I6" s="6">
        <v>45.0</v>
      </c>
      <c r="L6" s="70" t="s">
        <v>24</v>
      </c>
      <c r="N6" s="6" t="s">
        <v>5</v>
      </c>
      <c r="O6" s="6" t="s">
        <v>5</v>
      </c>
    </row>
    <row r="7">
      <c r="E7" s="124">
        <v>1.0</v>
      </c>
      <c r="L7" s="125">
        <f>E4+I3</f>
        <v>37</v>
      </c>
      <c r="N7" s="6" t="s">
        <v>6</v>
      </c>
      <c r="O7" s="6" t="s">
        <v>6</v>
      </c>
    </row>
    <row r="8">
      <c r="E8" s="124">
        <v>7.0</v>
      </c>
      <c r="L8" s="72" t="s">
        <v>26</v>
      </c>
      <c r="N8" s="6" t="s">
        <v>7</v>
      </c>
      <c r="O8" s="6" t="s">
        <v>7</v>
      </c>
    </row>
    <row r="9">
      <c r="L9" s="73" t="s">
        <v>27</v>
      </c>
      <c r="N9" s="6" t="s">
        <v>8</v>
      </c>
      <c r="O9" s="6" t="s">
        <v>8</v>
      </c>
    </row>
    <row r="10">
      <c r="L10" s="126">
        <f>E6</f>
        <v>36</v>
      </c>
      <c r="N10" s="6" t="s">
        <v>9</v>
      </c>
      <c r="O10" s="6" t="s">
        <v>9</v>
      </c>
    </row>
    <row r="11">
      <c r="L11" s="75" t="s">
        <v>29</v>
      </c>
      <c r="N11" s="6" t="s">
        <v>10</v>
      </c>
      <c r="O11" s="6" t="s">
        <v>10</v>
      </c>
    </row>
    <row r="12">
      <c r="L12" s="76" t="s">
        <v>30</v>
      </c>
    </row>
    <row r="13">
      <c r="L13" s="77" t="s">
        <v>13</v>
      </c>
    </row>
    <row r="14">
      <c r="L14" s="119">
        <f>G3</f>
        <v>3</v>
      </c>
    </row>
    <row r="15">
      <c r="L15" s="105">
        <f>B3+D3+E3+E5+E7+E8+H3+H4+I4+I5+I6</f>
        <v>244</v>
      </c>
    </row>
  </sheetData>
  <mergeCells count="1">
    <mergeCell ref="N1:O1"/>
  </mergeCells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88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min="8" max="8" width="6.75"/>
    <col customWidth="1" min="9" max="9" width="4.13"/>
    <col customWidth="1" min="10" max="10" width="6.5"/>
    <col customWidth="1" min="12" max="12" width="14.75"/>
    <col customWidth="1" min="13" max="13" width="5.38"/>
  </cols>
  <sheetData>
    <row r="1">
      <c r="A1" s="6"/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L1" s="8" t="s">
        <v>12</v>
      </c>
      <c r="N1" s="9" t="s">
        <v>13</v>
      </c>
    </row>
    <row r="2">
      <c r="A2" s="10">
        <f>SUM(B2:J2)</f>
        <v>270</v>
      </c>
      <c r="B2">
        <f t="shared" ref="B2:J2" si="1">SUM(B3:B15)</f>
        <v>0</v>
      </c>
      <c r="C2">
        <f t="shared" si="1"/>
        <v>0</v>
      </c>
      <c r="D2">
        <f t="shared" si="1"/>
        <v>0</v>
      </c>
      <c r="E2">
        <f t="shared" si="1"/>
        <v>0</v>
      </c>
      <c r="F2">
        <f t="shared" si="1"/>
        <v>56</v>
      </c>
      <c r="G2">
        <f t="shared" si="1"/>
        <v>22</v>
      </c>
      <c r="H2">
        <f t="shared" si="1"/>
        <v>74</v>
      </c>
      <c r="I2">
        <f t="shared" si="1"/>
        <v>118</v>
      </c>
      <c r="J2">
        <f t="shared" si="1"/>
        <v>0</v>
      </c>
      <c r="L2" s="8" t="s">
        <v>15</v>
      </c>
      <c r="N2" s="6" t="s">
        <v>16</v>
      </c>
      <c r="O2" s="6" t="s">
        <v>17</v>
      </c>
    </row>
    <row r="3">
      <c r="B3" s="6"/>
      <c r="D3" s="6"/>
      <c r="E3" s="6"/>
      <c r="F3" s="127">
        <f t="shared" ref="F3:I3" si="2">SUM(F4:F56)</f>
        <v>28</v>
      </c>
      <c r="G3" s="128">
        <f t="shared" si="2"/>
        <v>11</v>
      </c>
      <c r="H3" s="128">
        <f t="shared" si="2"/>
        <v>37</v>
      </c>
      <c r="I3" s="128">
        <f t="shared" si="2"/>
        <v>59</v>
      </c>
      <c r="L3" s="117" t="s">
        <v>33</v>
      </c>
      <c r="N3" s="14">
        <v>24.0</v>
      </c>
      <c r="O3" s="6" t="s">
        <v>2</v>
      </c>
    </row>
    <row r="4">
      <c r="E4" s="6"/>
      <c r="F4" s="129">
        <v>4.0</v>
      </c>
      <c r="G4" s="130">
        <v>11.0</v>
      </c>
      <c r="H4" s="131">
        <v>22.0</v>
      </c>
      <c r="I4" s="131">
        <v>22.0</v>
      </c>
      <c r="L4" s="68" t="s">
        <v>23</v>
      </c>
      <c r="N4" s="6" t="s">
        <v>3</v>
      </c>
      <c r="O4" s="6" t="s">
        <v>3</v>
      </c>
    </row>
    <row r="5">
      <c r="E5" s="6"/>
      <c r="F5" s="132">
        <v>24.0</v>
      </c>
      <c r="G5" s="133"/>
      <c r="H5" s="130">
        <v>15.0</v>
      </c>
      <c r="I5" s="131">
        <v>15.0</v>
      </c>
      <c r="L5" s="118" t="s">
        <v>32</v>
      </c>
      <c r="N5" s="6" t="s">
        <v>4</v>
      </c>
      <c r="O5" s="6" t="s">
        <v>4</v>
      </c>
    </row>
    <row r="6">
      <c r="E6" s="6"/>
      <c r="F6" s="129"/>
      <c r="G6" s="129"/>
      <c r="H6" s="133"/>
      <c r="I6" s="131">
        <v>22.0</v>
      </c>
      <c r="L6" s="70" t="s">
        <v>24</v>
      </c>
      <c r="N6" s="6" t="s">
        <v>5</v>
      </c>
      <c r="O6" s="6" t="s">
        <v>5</v>
      </c>
    </row>
    <row r="7">
      <c r="E7" s="6"/>
      <c r="L7" s="71" t="s">
        <v>25</v>
      </c>
      <c r="N7" s="6" t="s">
        <v>6</v>
      </c>
      <c r="O7" s="112">
        <f>F5</f>
        <v>24</v>
      </c>
    </row>
    <row r="8">
      <c r="E8" s="6"/>
      <c r="L8" s="72" t="s">
        <v>26</v>
      </c>
      <c r="N8" s="6" t="s">
        <v>7</v>
      </c>
      <c r="O8" s="6" t="s">
        <v>7</v>
      </c>
    </row>
    <row r="9">
      <c r="L9" s="73" t="s">
        <v>27</v>
      </c>
      <c r="N9" s="6" t="s">
        <v>8</v>
      </c>
      <c r="O9" s="6" t="s">
        <v>8</v>
      </c>
    </row>
    <row r="10">
      <c r="L10" s="74" t="s">
        <v>28</v>
      </c>
      <c r="N10" s="6" t="s">
        <v>9</v>
      </c>
      <c r="O10" s="6" t="s">
        <v>9</v>
      </c>
    </row>
    <row r="11">
      <c r="L11" s="113">
        <f>SUM(G4:I6)</f>
        <v>107</v>
      </c>
      <c r="N11" s="6" t="s">
        <v>10</v>
      </c>
      <c r="O11" s="6" t="s">
        <v>10</v>
      </c>
    </row>
    <row r="12">
      <c r="L12" s="76" t="s">
        <v>30</v>
      </c>
    </row>
    <row r="13">
      <c r="L13" s="116">
        <f>F5</f>
        <v>24</v>
      </c>
    </row>
    <row r="14">
      <c r="L14" s="78" t="s">
        <v>31</v>
      </c>
    </row>
    <row r="15">
      <c r="L15" s="121">
        <f>F4+F3+G3+H3+I3+F5</f>
        <v>163</v>
      </c>
    </row>
  </sheetData>
  <mergeCells count="1">
    <mergeCell ref="N1:O1"/>
  </mergeCells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13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min="8" max="8" width="6.75"/>
    <col customWidth="1" min="9" max="9" width="4.13"/>
    <col customWidth="1" min="10" max="10" width="6.5"/>
    <col customWidth="1" min="12" max="12" width="13.38"/>
    <col customWidth="1" min="13" max="13" width="5.13"/>
  </cols>
  <sheetData>
    <row r="1">
      <c r="A1" s="6"/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L1" s="80" t="s">
        <v>12</v>
      </c>
      <c r="N1" s="134" t="s">
        <v>13</v>
      </c>
    </row>
    <row r="2">
      <c r="A2" s="10">
        <f>SUM(B2:J2)</f>
        <v>0</v>
      </c>
      <c r="B2">
        <f t="shared" ref="B2:J2" si="1">SUM(B3:B15)</f>
        <v>0</v>
      </c>
      <c r="C2">
        <f t="shared" si="1"/>
        <v>0</v>
      </c>
      <c r="D2">
        <f t="shared" si="1"/>
        <v>0</v>
      </c>
      <c r="E2">
        <f t="shared" si="1"/>
        <v>0</v>
      </c>
      <c r="F2">
        <f t="shared" si="1"/>
        <v>0</v>
      </c>
      <c r="G2">
        <f t="shared" si="1"/>
        <v>0</v>
      </c>
      <c r="H2">
        <f t="shared" si="1"/>
        <v>0</v>
      </c>
      <c r="I2">
        <f t="shared" si="1"/>
        <v>0</v>
      </c>
      <c r="J2">
        <f t="shared" si="1"/>
        <v>0</v>
      </c>
      <c r="L2" s="80" t="s">
        <v>15</v>
      </c>
      <c r="N2" s="95" t="s">
        <v>16</v>
      </c>
      <c r="O2" s="95" t="s">
        <v>17</v>
      </c>
    </row>
    <row r="3">
      <c r="B3" s="6">
        <v>0.0</v>
      </c>
      <c r="C3" s="6">
        <v>0.0</v>
      </c>
      <c r="D3" s="6">
        <v>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L3" s="67" t="s">
        <v>33</v>
      </c>
      <c r="N3" s="95" t="s">
        <v>2</v>
      </c>
      <c r="O3" s="95" t="s">
        <v>2</v>
      </c>
    </row>
    <row r="4">
      <c r="L4" s="82" t="s">
        <v>23</v>
      </c>
      <c r="N4" s="95" t="s">
        <v>3</v>
      </c>
      <c r="O4" s="95" t="s">
        <v>3</v>
      </c>
    </row>
    <row r="5">
      <c r="L5" s="69" t="s">
        <v>32</v>
      </c>
      <c r="N5" s="95" t="s">
        <v>4</v>
      </c>
      <c r="O5" s="95" t="s">
        <v>4</v>
      </c>
    </row>
    <row r="6">
      <c r="L6" s="83" t="s">
        <v>24</v>
      </c>
      <c r="N6" s="95" t="s">
        <v>5</v>
      </c>
      <c r="O6" s="95" t="s">
        <v>5</v>
      </c>
    </row>
    <row r="7">
      <c r="L7" s="84" t="s">
        <v>25</v>
      </c>
      <c r="N7" s="95" t="s">
        <v>6</v>
      </c>
      <c r="O7" s="95" t="s">
        <v>6</v>
      </c>
    </row>
    <row r="8">
      <c r="L8" s="85" t="s">
        <v>26</v>
      </c>
      <c r="N8" s="95" t="s">
        <v>7</v>
      </c>
      <c r="O8" s="95" t="s">
        <v>7</v>
      </c>
    </row>
    <row r="9">
      <c r="L9" s="86" t="s">
        <v>27</v>
      </c>
      <c r="N9" s="95" t="s">
        <v>8</v>
      </c>
      <c r="O9" s="95" t="s">
        <v>8</v>
      </c>
    </row>
    <row r="10">
      <c r="L10" s="87" t="s">
        <v>28</v>
      </c>
      <c r="N10" s="95" t="s">
        <v>9</v>
      </c>
      <c r="O10" s="95" t="s">
        <v>9</v>
      </c>
    </row>
    <row r="11">
      <c r="L11" s="88" t="s">
        <v>29</v>
      </c>
      <c r="N11" s="95" t="s">
        <v>10</v>
      </c>
      <c r="O11" s="95" t="s">
        <v>10</v>
      </c>
    </row>
    <row r="12">
      <c r="L12" s="89" t="s">
        <v>30</v>
      </c>
    </row>
    <row r="13">
      <c r="L13" s="90" t="s">
        <v>13</v>
      </c>
    </row>
    <row r="14">
      <c r="L14" s="91" t="s">
        <v>31</v>
      </c>
    </row>
    <row r="15">
      <c r="L15" s="6" t="s">
        <v>36</v>
      </c>
    </row>
  </sheetData>
  <mergeCells count="1">
    <mergeCell ref="N1:O1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13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min="8" max="8" width="6.75"/>
    <col customWidth="1" min="9" max="9" width="4.13"/>
    <col customWidth="1" min="10" max="10" width="6.5"/>
    <col customWidth="1" min="12" max="12" width="10.75"/>
    <col customWidth="1" min="13" max="13" width="4.63"/>
  </cols>
  <sheetData>
    <row r="1">
      <c r="A1" s="6"/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L1" s="8" t="s">
        <v>12</v>
      </c>
      <c r="N1" s="134" t="s">
        <v>13</v>
      </c>
    </row>
    <row r="2">
      <c r="A2" s="10">
        <f>SUM(B2:J2)</f>
        <v>141</v>
      </c>
      <c r="B2">
        <f t="shared" ref="B2:J2" si="1">SUM(B3:B15)</f>
        <v>49</v>
      </c>
      <c r="C2">
        <f t="shared" si="1"/>
        <v>5</v>
      </c>
      <c r="D2">
        <f t="shared" si="1"/>
        <v>54</v>
      </c>
      <c r="E2">
        <f t="shared" si="1"/>
        <v>7</v>
      </c>
      <c r="F2">
        <f t="shared" si="1"/>
        <v>12</v>
      </c>
      <c r="G2">
        <f t="shared" si="1"/>
        <v>0</v>
      </c>
      <c r="H2">
        <f t="shared" si="1"/>
        <v>14</v>
      </c>
      <c r="I2">
        <f t="shared" si="1"/>
        <v>0</v>
      </c>
      <c r="J2">
        <f t="shared" si="1"/>
        <v>0</v>
      </c>
      <c r="L2" s="8" t="s">
        <v>15</v>
      </c>
      <c r="N2" s="95" t="s">
        <v>16</v>
      </c>
      <c r="O2" s="95" t="s">
        <v>17</v>
      </c>
    </row>
    <row r="3">
      <c r="B3" s="6">
        <v>13.0</v>
      </c>
      <c r="C3" s="6">
        <v>5.0</v>
      </c>
      <c r="D3" s="6">
        <v>25.0</v>
      </c>
      <c r="E3" s="6">
        <v>7.0</v>
      </c>
      <c r="F3" s="6">
        <v>12.0</v>
      </c>
      <c r="H3" s="6">
        <v>14.0</v>
      </c>
      <c r="L3" s="117" t="s">
        <v>33</v>
      </c>
      <c r="N3" s="95" t="s">
        <v>2</v>
      </c>
      <c r="O3" s="95" t="s">
        <v>2</v>
      </c>
    </row>
    <row r="4">
      <c r="B4" s="6">
        <v>10.0</v>
      </c>
      <c r="D4" s="69">
        <v>29.0</v>
      </c>
      <c r="L4" s="68" t="s">
        <v>23</v>
      </c>
      <c r="N4" s="95" t="s">
        <v>3</v>
      </c>
      <c r="O4" s="95" t="s">
        <v>3</v>
      </c>
    </row>
    <row r="5">
      <c r="B5" s="69">
        <v>26.0</v>
      </c>
      <c r="L5" s="22">
        <f>B5+D4</f>
        <v>55</v>
      </c>
      <c r="N5" s="95" t="s">
        <v>4</v>
      </c>
      <c r="O5" s="95" t="s">
        <v>4</v>
      </c>
    </row>
    <row r="6">
      <c r="L6" s="70" t="s">
        <v>24</v>
      </c>
      <c r="N6" s="95" t="s">
        <v>5</v>
      </c>
      <c r="O6" s="95" t="s">
        <v>5</v>
      </c>
    </row>
    <row r="7">
      <c r="L7" s="71" t="s">
        <v>25</v>
      </c>
      <c r="N7" s="95" t="s">
        <v>6</v>
      </c>
      <c r="O7" s="95" t="s">
        <v>6</v>
      </c>
    </row>
    <row r="8">
      <c r="L8" s="72" t="s">
        <v>26</v>
      </c>
      <c r="N8" s="95" t="s">
        <v>7</v>
      </c>
      <c r="O8" s="95" t="s">
        <v>7</v>
      </c>
    </row>
    <row r="9">
      <c r="L9" s="73" t="s">
        <v>27</v>
      </c>
      <c r="N9" s="95" t="s">
        <v>8</v>
      </c>
      <c r="O9" s="95" t="s">
        <v>8</v>
      </c>
    </row>
    <row r="10">
      <c r="L10" s="74" t="s">
        <v>28</v>
      </c>
      <c r="N10" s="95" t="s">
        <v>9</v>
      </c>
      <c r="O10" s="95" t="s">
        <v>9</v>
      </c>
    </row>
    <row r="11">
      <c r="L11" s="75" t="s">
        <v>29</v>
      </c>
      <c r="N11" s="95" t="s">
        <v>10</v>
      </c>
      <c r="O11" s="95" t="s">
        <v>10</v>
      </c>
    </row>
    <row r="12">
      <c r="L12" s="76" t="s">
        <v>30</v>
      </c>
    </row>
    <row r="13">
      <c r="L13" s="77" t="s">
        <v>13</v>
      </c>
    </row>
    <row r="14">
      <c r="L14" s="78" t="s">
        <v>31</v>
      </c>
    </row>
    <row r="15">
      <c r="L15" s="105">
        <f>SUM(B3:H3,B4)</f>
        <v>86</v>
      </c>
    </row>
  </sheetData>
  <mergeCells count="1">
    <mergeCell ref="N1:O1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13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min="8" max="8" width="6.75"/>
    <col customWidth="1" min="9" max="9" width="4.13"/>
    <col customWidth="1" min="10" max="10" width="6.5"/>
    <col customWidth="1" min="12" max="12" width="11.0"/>
    <col customWidth="1" min="13" max="13" width="5.13"/>
  </cols>
  <sheetData>
    <row r="1">
      <c r="A1" s="6">
        <v>16.0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L1" s="8" t="s">
        <v>12</v>
      </c>
      <c r="N1" s="134" t="s">
        <v>13</v>
      </c>
    </row>
    <row r="2">
      <c r="A2" s="10">
        <f>SUM(B2:J2)</f>
        <v>195</v>
      </c>
      <c r="B2">
        <f t="shared" ref="B2:J2" si="1">SUM(B3:B15)</f>
        <v>13</v>
      </c>
      <c r="C2">
        <f t="shared" si="1"/>
        <v>0</v>
      </c>
      <c r="D2">
        <f t="shared" si="1"/>
        <v>40</v>
      </c>
      <c r="E2">
        <f t="shared" si="1"/>
        <v>24</v>
      </c>
      <c r="F2">
        <f t="shared" si="1"/>
        <v>24</v>
      </c>
      <c r="G2">
        <f t="shared" si="1"/>
        <v>34</v>
      </c>
      <c r="H2">
        <f t="shared" si="1"/>
        <v>24</v>
      </c>
      <c r="I2">
        <f t="shared" si="1"/>
        <v>24</v>
      </c>
      <c r="J2">
        <f t="shared" si="1"/>
        <v>12</v>
      </c>
      <c r="L2" s="8" t="s">
        <v>15</v>
      </c>
      <c r="N2" s="95" t="s">
        <v>16</v>
      </c>
      <c r="O2" s="95" t="s">
        <v>17</v>
      </c>
    </row>
    <row r="3">
      <c r="B3" s="6">
        <v>13.0</v>
      </c>
      <c r="D3" s="6">
        <v>40.0</v>
      </c>
      <c r="E3" s="83">
        <v>24.0</v>
      </c>
      <c r="F3" s="83">
        <v>24.0</v>
      </c>
      <c r="G3" s="6">
        <v>13.0</v>
      </c>
      <c r="H3" s="83">
        <v>24.0</v>
      </c>
      <c r="I3" s="83">
        <v>24.0</v>
      </c>
      <c r="J3" s="83">
        <v>12.0</v>
      </c>
      <c r="L3" s="117" t="s">
        <v>33</v>
      </c>
      <c r="N3" s="95" t="s">
        <v>2</v>
      </c>
      <c r="O3" s="95" t="s">
        <v>2</v>
      </c>
    </row>
    <row r="4">
      <c r="G4" s="69">
        <v>21.0</v>
      </c>
      <c r="L4" s="68" t="s">
        <v>23</v>
      </c>
      <c r="N4" s="95" t="s">
        <v>3</v>
      </c>
      <c r="O4" s="95" t="s">
        <v>3</v>
      </c>
    </row>
    <row r="5">
      <c r="L5" s="109">
        <f>G4</f>
        <v>21</v>
      </c>
      <c r="N5" s="95" t="s">
        <v>4</v>
      </c>
      <c r="O5" s="95" t="s">
        <v>4</v>
      </c>
    </row>
    <row r="6">
      <c r="L6" s="135">
        <f>E3+F3+H3+I3+J3</f>
        <v>108</v>
      </c>
      <c r="N6" s="95" t="s">
        <v>5</v>
      </c>
      <c r="O6" s="95" t="s">
        <v>5</v>
      </c>
    </row>
    <row r="7">
      <c r="L7" s="71" t="s">
        <v>25</v>
      </c>
      <c r="N7" s="95" t="s">
        <v>6</v>
      </c>
      <c r="O7" s="95" t="s">
        <v>6</v>
      </c>
    </row>
    <row r="8">
      <c r="L8" s="72" t="s">
        <v>26</v>
      </c>
      <c r="N8" s="95" t="s">
        <v>7</v>
      </c>
      <c r="O8" s="95" t="s">
        <v>7</v>
      </c>
    </row>
    <row r="9">
      <c r="L9" s="73" t="s">
        <v>27</v>
      </c>
      <c r="N9" s="95" t="s">
        <v>8</v>
      </c>
      <c r="O9" s="95" t="s">
        <v>8</v>
      </c>
    </row>
    <row r="10">
      <c r="L10" s="74" t="s">
        <v>28</v>
      </c>
      <c r="N10" s="95" t="s">
        <v>9</v>
      </c>
      <c r="O10" s="95" t="s">
        <v>9</v>
      </c>
    </row>
    <row r="11">
      <c r="L11" s="75" t="s">
        <v>29</v>
      </c>
      <c r="N11" s="95" t="s">
        <v>10</v>
      </c>
      <c r="O11" s="95" t="s">
        <v>10</v>
      </c>
    </row>
    <row r="12">
      <c r="L12" s="76" t="s">
        <v>30</v>
      </c>
    </row>
    <row r="13">
      <c r="L13" s="77" t="s">
        <v>13</v>
      </c>
    </row>
    <row r="14">
      <c r="L14" s="78" t="s">
        <v>31</v>
      </c>
    </row>
    <row r="15">
      <c r="L15" s="105">
        <f>B3+D3+G3</f>
        <v>66</v>
      </c>
    </row>
  </sheetData>
  <mergeCells count="1">
    <mergeCell ref="N1:O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9.13"/>
    <col customWidth="1" min="2" max="2" width="6.5"/>
    <col customWidth="1" min="3" max="3" width="5.88"/>
    <col customWidth="1" min="4" max="7" width="6.5"/>
    <col customWidth="1" min="8" max="8" width="6.88"/>
    <col customWidth="1" min="9" max="9" width="5.63"/>
    <col customWidth="1" min="10" max="10" width="6.63"/>
    <col customWidth="1" min="12" max="12" width="16.0"/>
    <col customWidth="1" min="13" max="14" width="6.38"/>
    <col customWidth="1" min="15" max="15" width="17.13"/>
    <col customWidth="1" min="16" max="16" width="15.25"/>
    <col customWidth="1" min="17" max="17" width="17.88"/>
  </cols>
  <sheetData>
    <row r="1">
      <c r="A1" s="1" t="s">
        <v>0</v>
      </c>
      <c r="Q1" s="1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3" t="s">
        <v>1</v>
      </c>
      <c r="N2" s="4"/>
      <c r="Q2" s="4"/>
    </row>
    <row r="3">
      <c r="A3" s="5">
        <v>36.0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1">
        <v>2.0</v>
      </c>
      <c r="L3" s="8" t="s">
        <v>12</v>
      </c>
      <c r="N3" s="9"/>
      <c r="O3" s="9" t="s">
        <v>13</v>
      </c>
      <c r="Q3" s="9" t="s">
        <v>14</v>
      </c>
    </row>
    <row r="4" hidden="1">
      <c r="A4" s="6"/>
      <c r="L4" s="8" t="s">
        <v>15</v>
      </c>
      <c r="N4" s="6"/>
      <c r="O4" s="6" t="s">
        <v>16</v>
      </c>
      <c r="P4" s="6" t="s">
        <v>17</v>
      </c>
      <c r="Q4" s="6"/>
    </row>
    <row r="5">
      <c r="A5" s="10">
        <f>SUM(B5:J5)</f>
        <v>6706</v>
      </c>
      <c r="B5">
        <f>SUM('1'!B2,'2'!B2,'3'!B2,'4'!B2,'5'!B2,'6'!B2,'7'!B2,'8'!B2,'9'!B2,'10'!B2,'11'!B2,'13'!B2,'14'!B2,'15'!B2,'16'!B2,'17'!B2,'18'!B2,'19'!B2,'20'!B2,'21'!B2,'22'!B2,'23'!B2,'24'!B2,'25'!B2,'26'!B2,'27'!B2,'28'!B2,'29'!B2,'30'!B2,'31'!B2,'32'!B2,'33'!B2,'34'!B2,'35'!B2,'36'!B2)</f>
        <v>704</v>
      </c>
      <c r="C5">
        <f>SUM('1'!C2,'2'!C2,'3'!C2,'4'!C2,'5'!C2,'6'!C2,'7'!C2,'8'!C2,'9'!C2,'10'!C2,'11'!C2,'13'!C2,'14'!C2,'15'!C2,'16'!C2,'17'!C2,'18'!C2,'19'!C2,'20'!C2,'21'!C2,'22'!C2,'23'!C2,'24'!C2,'25'!C2,'26'!C2,'27'!C2,'28'!C2,'29'!C2,'30'!C2,'31'!C2,'32'!C2,'33'!C2,'34'!C2,'35'!C2,'36'!C2)</f>
        <v>335</v>
      </c>
      <c r="D5">
        <f>SUM('1'!D2,'2'!D2,'3'!D2,'4'!D2,'5'!D2,'6'!D2,'7'!D2,'8'!D2,'9'!D2,'10'!D2,'11'!D2,'13'!D2,'14'!D2,'15'!D2,'16'!D2,'17'!D2,'18'!D2,'19'!D2,'20'!D2,'21'!D2,'22'!D2,'23'!D2,'24'!D2,'25'!D2,'26'!D2,'27'!D2,'28'!D2,'29'!D2,'30'!D2,'31'!D2,'32'!D2,'33'!D2,'34'!D2,'35'!D2,'36'!D2)</f>
        <v>915</v>
      </c>
      <c r="E5">
        <f>SUM('1'!E2,'2'!E2,'3'!E2,'4'!E2,'5'!E2,'6'!E2,'7'!E2,'8'!E2,'9'!E2,'10'!E2,'11'!E2,'13'!E2,'14'!E2,'15'!E2,'16'!E2,'17'!E2,'18'!E2,'19'!E2,'20'!E2,'21'!E2,'22'!E2,'23'!E2,'24'!E2,'25'!E2,'26'!E2,'27'!E2,'28'!E2,'29'!E2,'30'!E2,'31'!E2,'32'!E2,'33'!E2,'34'!E2,'35'!E2,'36'!E2)</f>
        <v>1597</v>
      </c>
      <c r="F5">
        <f>SUM('1'!F2,'2'!F2,'3'!F2,'4'!F2,'5'!F2,'6'!F2,'7'!F2,'8'!F2,'9'!F2,'10'!F2,'11'!F2,'13'!F2,'14'!F2,'15'!F2,'16'!F2,'17'!F2,'18'!F2,'19'!F2,'20'!F2,'21'!F2,'22'!F2,'23'!F2,'24'!F2,'25'!F2,'26'!F2,'27'!F2,'28'!F2,'29'!F2,'30'!F2,'31'!F2,'32'!F2,'33'!F2,'34'!F2,'35'!F2,'36'!F2)</f>
        <v>756</v>
      </c>
      <c r="G5">
        <f>SUM('1'!G2,'2'!G2,'3'!G2,'4'!G2,'5'!G2,'6'!G2,'7'!G2,'8'!G2,'9'!G2,'10'!G2,'11'!G2,'13'!G2,'14'!G2,'15'!G2,'16'!G2,'17'!G2,'18'!G2,'19'!G2,'20'!G2,'21'!G2,'22'!G2,'23'!G2,'24'!G2,'25'!G2,'26'!G2,'27'!G2,'28'!G2,'29'!G2,'30'!G2,'31'!G2,'32'!G2,'33'!G2,'34'!G2,'35'!G2,'36'!G2)</f>
        <v>954</v>
      </c>
      <c r="H5">
        <f>SUM('1'!H2,'2'!H2,'3'!H2,'4'!H2,'5'!H2,'6'!H2,'7'!H2,'8'!H2,'9'!H2,'10'!H2,'11'!H2,'13'!H2,'14'!H2,'15'!H2,'16'!H2,'17'!H2,'18'!H2,'19'!H2,'20'!H2,'21'!H2,'22'!H2,'23'!H2,'24'!H2,'25'!H2,'26'!H2,'27'!H2,'28'!H2,'29'!H2,'30'!H2,'31'!H2,'32'!H2,'33'!H2,'34'!H2,'35'!H2,'36'!H2)</f>
        <v>697</v>
      </c>
      <c r="I5">
        <f>SUM('1'!I2,'2'!I2,'3'!I2,'4'!I2,'5'!I2,'6'!I2,'7'!I2,'8'!I2,'9'!I2,'10'!I2,'11'!I2,'13'!I2,'14'!I2,'15'!I2,'16'!I2,'17'!I2,'18'!I2,'19'!I2,'20'!I2,'21'!I2,'22'!I2,'23'!I2,'24'!I2,'25'!I2,'26'!I2,'27'!I2,'28'!I2,'29'!I2,'30'!I2,'31'!I2,'32'!I2,'33'!I2,'34'!I2,'35'!I2,'36'!I2)</f>
        <v>503</v>
      </c>
      <c r="J5">
        <f>SUM('1'!J2,'2'!J2,'3'!J2,'4'!J2,'5'!J2,'6'!J2,'7'!J2,'8'!J2,'9'!J2,'10'!J2,'11'!J2,'13'!J2,'14'!J2,'15'!J2,'16'!J2,'17'!J2,'18'!J2,'19'!J2,'20'!J2,'21'!J2,'22'!J2,'23'!J2,'24'!J2,'25'!J2,'26'!J2,'27'!J2,'28'!J2)</f>
        <v>245</v>
      </c>
      <c r="L5" s="11">
        <f>SUM('1'!L3,'2'!L3,'3'!L3,'4'!L3,'5'!L3,'6'!L3,'7'!L3,'8'!L3,'9'!L3,'10'!L3,'11'!L3,'13'!L3,'14'!L3,'15'!L3,'16'!L3,'17'!L3,'18'!L3,'19'!L3,'20'!L3,'21'!L3,'22'!L3,'23'!L3,'24'!L3,'25'!L3,'26'!L3,'27'!L3,'28'!L3,'29'!L3,'30'!L3,'31'!L3,'32'!L3,'33'!L3,'34'!L3,'35'!L3,'36'!L3)</f>
        <v>362</v>
      </c>
      <c r="M5" s="12">
        <f>(L5/A5)*100</f>
        <v>5.39815091</v>
      </c>
      <c r="N5" s="13"/>
      <c r="O5" s="14">
        <f>SUM('1'!N3,'2'!N3,'3'!N3,'4'!N3,'5'!N3,'6'!N3,'7'!N3,'8'!N3,'9'!N3,'10'!N3,'11'!N3,'13'!N3,'14'!N3,'15'!N3,'16'!N3,'17'!N3,'18'!N3,'19'!N3,'20'!N3,'21'!N3,'22'!N3,'23'!N3,'24'!N3,'25'!N3,'26'!N3,'27'!N3,'28'!N3,'29'!N3,'30'!N3,'31'!N3,'32'!N3,'33'!N3,'34'!N3,'35'!N3,'36'!N3)</f>
        <v>155</v>
      </c>
      <c r="P5" s="14">
        <f>SUM('1'!O3,'2'!O3,'3'!O3,'4'!O3,'5'!O3,'6'!O3,'7'!O3,'8'!O3,'9'!O3,'10'!O3,'11'!O3,'13'!O3,'14'!O3,'15'!O3,'16'!O3,'17'!O3,'18'!O3,'19'!O3,'20'!O3,'21'!O3,'22'!O3,'23'!O3,'24'!O3,'25'!O3,'26'!O3,'27'!O3,'28'!O3,'29'!O3,'30'!O3,'31'!O3,'32'!O3,'33'!O3,'34'!O3,'35'!O3,'36'!O3)</f>
        <v>60</v>
      </c>
      <c r="Q5" s="15">
        <f t="shared" ref="Q5:Q13" si="1">IF(P5=0,"Untouched",IF(O5=0,"None Dealt",O5/P5))</f>
        <v>2.583333333</v>
      </c>
    </row>
    <row r="6">
      <c r="A6" s="16">
        <f>A5/(A3-1)</f>
        <v>191.6</v>
      </c>
      <c r="B6" s="17">
        <f>B5/(A3-1)</f>
        <v>20.11428571</v>
      </c>
      <c r="C6" s="17">
        <f>C5/(A3-1)</f>
        <v>9.571428571</v>
      </c>
      <c r="D6" s="17">
        <f>D5/(A3-1)</f>
        <v>26.14285714</v>
      </c>
      <c r="E6" s="17">
        <f>E5/(A3-1)</f>
        <v>45.62857143</v>
      </c>
      <c r="F6" s="17">
        <f>F5/(A3-1)</f>
        <v>21.6</v>
      </c>
      <c r="G6" s="17">
        <f>G5/(A3-1)</f>
        <v>27.25714286</v>
      </c>
      <c r="H6" s="17">
        <f>H5/(A3-1)</f>
        <v>19.91428571</v>
      </c>
      <c r="I6" s="17">
        <f>I5/(A3-1)</f>
        <v>14.37142857</v>
      </c>
      <c r="J6" s="17">
        <f>J5/29</f>
        <v>8.448275862</v>
      </c>
      <c r="L6" s="18">
        <f>SUM('1'!L4,'2'!L4,'3'!L4,'4'!L4,'5'!L4,'6'!L4,'7'!L4,'8'!L4,'9'!L4,'10'!L4,'11'!L4,'13'!L4,'14'!L4,'15'!L4,'16'!L4,'17'!L4,'18'!L4,'19'!L4,'20'!L4,'21'!L4,'22'!L4,'23'!L4,'24'!L4,'25'!L4,'26'!L4,'27'!L4,'28'!L4,'29'!L4,'30'!L4,'31'!L4,'32'!L4,'33'!L4,'34'!L4,'35'!L4,'36'!L4)</f>
        <v>0</v>
      </c>
      <c r="M6" s="12">
        <f>(L6/A5)*100</f>
        <v>0</v>
      </c>
      <c r="N6" s="19"/>
      <c r="O6" s="20">
        <f>SUM('1'!N4,'2'!N4,'3'!N4,'4'!N4,'5'!N4,'6'!N4,'7'!N4,'8'!N4,'9'!N4,'10'!N4,'11'!N4,'13'!N4,'14'!N4,'15'!N4,'16'!N4,'17'!N4,'18'!N4,'19'!N4,'20'!N4,'21'!N4,'22'!N4,'23'!N4,'24'!N4,'25'!N4,'26'!N4,'27'!N4,'28'!N4,'29'!N4,'30'!N4,'31'!N4,'32'!N4,'33'!N4,'34'!N4,'35'!N4,'36'!N4)</f>
        <v>44</v>
      </c>
      <c r="P6" s="20">
        <f>SUM('1'!O4,'2'!O4,'3'!O4,'4'!O4,'5'!O4,'6'!O4,'7'!O4,'8'!O4,'9'!O4,'10'!O4,'11'!O4,'13'!O4,'14'!O4,'15'!O4,'16'!O4,'17'!O4,'18'!O4,'19'!O4,'20'!O4,'21'!O4,'22'!O4,'23'!O4,'24'!O4,'25'!O4,'26'!O4,'27'!O4,'28'!O4,'29'!O4,'30'!O4,'31'!O4,'32'!O4,'33'!O4,'34'!O4,'35'!O4,'36'!O4)</f>
        <v>84</v>
      </c>
      <c r="Q6" s="15">
        <f t="shared" si="1"/>
        <v>0.5238095238</v>
      </c>
    </row>
    <row r="7">
      <c r="A7" s="16">
        <f>A5/(A3-(K3+1))</f>
        <v>203.2121212</v>
      </c>
      <c r="B7" s="21">
        <f>B5/(A3-(K3+1))</f>
        <v>21.33333333</v>
      </c>
      <c r="C7" s="21">
        <f>C5/(A3-(K3+1))</f>
        <v>10.15151515</v>
      </c>
      <c r="D7" s="21">
        <f>D5/(A3-(K3+1))</f>
        <v>27.72727273</v>
      </c>
      <c r="E7" s="21">
        <f>E5/(A3-(K3+1))</f>
        <v>48.39393939</v>
      </c>
      <c r="F7" s="21">
        <f>F5/(A3-(K3+1))</f>
        <v>22.90909091</v>
      </c>
      <c r="G7" s="21">
        <f>G5/(A3-(K3+1))</f>
        <v>28.90909091</v>
      </c>
      <c r="H7" s="21">
        <f>H5/(A3-(K3+1))</f>
        <v>21.12121212</v>
      </c>
      <c r="I7" s="21">
        <f>I5/(A3-(K3+1))</f>
        <v>15.24242424</v>
      </c>
      <c r="J7" s="21">
        <f>J5/27</f>
        <v>9.074074074</v>
      </c>
      <c r="L7" s="22">
        <f>SUM('1'!L5,'2'!L5,'3'!L5,'4'!L5,'5'!L5,'6'!L5,'7'!L5,'8'!L5,'9'!L5,'10'!L5,'11'!L5,'13'!L5,'14'!L5,'15'!L5,'16'!L5,'17'!L5,'18'!L5,'19'!L5,'20'!L5,'21'!L5,'22'!L5,'23'!L5,'24'!L5,'25'!L5,'26'!L5,'27'!L5,'28'!L5,'29'!L5,'30'!L5,'31'!L5,'32'!L5,'33'!L5,'34'!L5,'35'!L5,'36'!L5)</f>
        <v>153</v>
      </c>
      <c r="M7" s="12">
        <f>(L7/A5)*100</f>
        <v>2.28153892</v>
      </c>
      <c r="N7" s="23"/>
      <c r="O7" s="24">
        <f>SUM('1'!N5,'2'!N5,'3'!N5,'4'!N5,'5'!N5,'6'!N5,'7'!N5,'8'!N5,'9'!N5,'10'!N5,'11'!N5,'13'!N5,'14'!N5,'15'!N5,'16'!N5,'17'!N5,'18'!N5,'19'!N5,'20'!N5,'21'!N5,'22'!N5,'23'!N5,'24'!N5,'25'!N5,'26'!N5,'27'!N5,'28'!N5,'29'!N5,'30'!N5,'31'!N5,'32'!N5,'33'!N5,'34'!N5,'35'!N5,'36'!N5)</f>
        <v>92</v>
      </c>
      <c r="P7" s="24">
        <f>SUM('1'!O5,'2'!O5,'3'!O5,'4'!O5,'5'!O5,'6'!O5,'7'!O5,'8'!O5,'9'!O5,'10'!O5,'11'!O5,'13'!O5,'14'!O5,'15'!O5,'16'!O5,'17'!O5,'18'!O5,'19'!O5,'20'!O5,'21'!O5,'22'!O5,'23'!O5,'24'!O5,'25'!O5,'26'!O5,'27'!O5,'28'!O5,'29'!O5,'30'!O5,'31'!O5,'32'!O5,'33'!O5,'34'!O5,'35'!O5,'36'!O5)</f>
        <v>136</v>
      </c>
      <c r="Q7" s="15">
        <f t="shared" si="1"/>
        <v>0.6764705882</v>
      </c>
    </row>
    <row r="8">
      <c r="B8" s="25">
        <f>B5/A5</f>
        <v>0.1049806144</v>
      </c>
      <c r="C8" s="25">
        <f>C5/A5</f>
        <v>0.04995526394</v>
      </c>
      <c r="D8" s="25">
        <f>D5/A5</f>
        <v>0.1364449746</v>
      </c>
      <c r="E8" s="25">
        <f>E5/A5</f>
        <v>0.2381449448</v>
      </c>
      <c r="F8" s="25">
        <f>F5/A5</f>
        <v>0.1127348643</v>
      </c>
      <c r="G8" s="25">
        <f>G5/A5</f>
        <v>0.1422606621</v>
      </c>
      <c r="H8" s="25">
        <f>H5/A5</f>
        <v>0.103936773</v>
      </c>
      <c r="I8" s="25">
        <f>I5/A5</f>
        <v>0.07500745601</v>
      </c>
      <c r="J8" s="25">
        <f>J5/A5</f>
        <v>0.03653444676</v>
      </c>
      <c r="K8" s="25"/>
      <c r="L8" s="26">
        <f>SUM('1'!L6,'2'!L6,'3'!L6,'4'!L6,'5'!L6,'6'!L6,'7'!L6,'8'!L6,'9'!L6,'10'!L6,'11'!L6,'13'!L6,'14'!L6,'15'!L6,'16'!L6,'17'!L6,'18'!L6,'19'!L6,'20'!L6,'21'!L6,'22'!L6,'23'!L6,'24'!L6,'25'!L6,'26'!L6,'27'!L6,'28'!L6,'29'!L6,'30'!L6,'31'!L6,'32'!L6,'33'!L6,'34'!L6,'35'!L6,'36'!L6)</f>
        <v>940</v>
      </c>
      <c r="M8" s="12">
        <f>(L8/A5)*100</f>
        <v>14.01729794</v>
      </c>
      <c r="N8" s="27"/>
      <c r="O8" s="28">
        <f>SUM('1'!N6,'2'!N6,'3'!N6,'4'!N6,'5'!N6,'6'!N6,'7'!N6,'8'!N6,'9'!N6,'10'!N6,'11'!N6,'13'!N6,'14'!N6,'15'!N6,'16'!N6,'17'!N6,'18'!N6,'19'!N6,'20'!N6,'21'!N6,'22'!N6,'23'!N6,'24'!N6,'25'!N6,'26'!N6,'27'!N6,'28'!N6,'29'!N6,'30'!N6,'31'!N6,'32'!N6,'33'!N6,'34'!N6,'35'!N6,'36'!N6)</f>
        <v>179</v>
      </c>
      <c r="P8" s="28">
        <f>SUM('1'!O6,'2'!O6,'3'!O6,'4'!O6,'5'!O6,'6'!O6,'7'!O6,'8'!O6,'9'!O6,'10'!O6,'11'!O6,'13'!O6,'14'!O6,'15'!O6,'16'!O6,'17'!O6,'18'!O6,'19'!O6,'20'!O6,'21'!O6,'22'!O6,'23'!O6,'24'!O6,'25'!O6,'26'!O6,'27'!O6,'28'!O6,'29'!O6,'30'!O6,'31'!O6,'32'!O6,'33'!O6,'34'!O6,'35'!O6,'36'!O6)</f>
        <v>340</v>
      </c>
      <c r="Q8" s="15">
        <f t="shared" si="1"/>
        <v>0.5264705882</v>
      </c>
    </row>
    <row r="9">
      <c r="A9" s="62">
        <f>MAX('1'!A2,'2'!A2,'3'!A2,'4'!A2,'5'!A2,'6'!A2,'7'!A2,'8'!A2,'9'!A2,'10'!A2,'11'!A2,'13'!A2,'14'!A2,'15'!A2,'16'!A2,'17'!A2,'18'!A2,'19'!A2,'20'!A2,'21'!A2,'22'!A2,'23'!A2,'24'!A2,'25'!A2,'26'!A2,'27'!A2,'28'!A2,'29'!A2,'30'!A2,'31'!A2,'32'!A2,'33'!A2,'34'!A2,'35'!A2,'36'!A2)</f>
        <v>585</v>
      </c>
      <c r="B9">
        <f>MAX('1'!B2,'2'!B2,'3'!B2,'4'!B2,'5'!B2,'6'!B2,'7'!B2,'8'!B2,'9'!B2,'10'!B2,'11'!B2,'13'!B2,'14'!B2,'15'!B2,'16'!B2,'17'!B2,'18'!B2,'19'!B2,'20'!B2,'21'!B2,'22'!B2,'23'!B2,'24'!B2,'25'!B2,'26'!B2,'27'!B2,'28'!B2,'29'!B2,'30'!B2,'31'!B2,'32'!B2,'33'!B2,'34'!B2,'35'!B2,'36'!B2)</f>
        <v>120</v>
      </c>
      <c r="C9">
        <f>MAX('1'!C2,'2'!C2,'3'!C2,'4'!C2,'5'!C2,'6'!C2,'7'!C2,'8'!C2,'9'!C2,'10'!C2,'11'!C2,'13'!C2,'14'!C2,'15'!C2,'16'!C2,'17'!C2,'18'!C2,'19'!C2,'20'!C2,'21'!C2,'22'!C2,'23'!C2,'24'!C2,'25'!C2,'26'!C2,'27'!C2,'28'!C2,'29'!C2,'30'!C2,'31'!C2,'32'!C2,'33'!C2,'34'!C2,'35'!C2,'36'!C2)</f>
        <v>66</v>
      </c>
      <c r="D9">
        <f>MAX('1'!D2,'2'!D2,'3'!D2,'4'!D2,'5'!D2,'6'!D2,'7'!D2,'8'!D2,'9'!D2,'10'!D2,'11'!D2,'13'!D2,'14'!D2,'15'!D2,'16'!D2,'17'!D2,'18'!D2,'19'!D2,'20'!D2,'21'!D2,'22'!D2,'23'!D2,'24'!D2,'25'!D2,'26'!D2,'27'!D2,'28'!D2,'29'!D2,'30'!D2,'31'!D2,'32'!D2,'33'!D2,'34'!D2,'35'!D2,'36'!D2)</f>
        <v>127</v>
      </c>
      <c r="E9">
        <f>MAX('1'!E2,'2'!E2,'3'!E2,'4'!E2,'5'!E2,'6'!E2,'7'!E2,'8'!E2,'9'!E2,'10'!E2,'11'!E2,'13'!E2,'14'!E2,'15'!E2,'16'!E2,'17'!E2,'18'!E2,'19'!E2,'20'!E2,'21'!E2,'22'!E2,'23'!E2,'24'!E2,'25'!E2,'26'!E2,'27'!E2,'28'!E2,'29'!E2,'30'!E2,'31'!E2,'32'!E2,'33'!E2,'34'!E2,'35'!E2,'36'!E2)</f>
        <v>250</v>
      </c>
      <c r="F9">
        <f>MAX('1'!F2,'2'!F2,'3'!F2,'4'!F2,'5'!F2,'6'!F2,'7'!F2,'8'!F2,'9'!F2,'10'!F2,'11'!F2,'13'!F2,'14'!F2,'15'!F2,'16'!F2,'17'!F2,'18'!F2,'19'!F2,'20'!F2,'21'!F2,'22'!F2,'23'!F2,'24'!F2,'25'!F2,'26'!F2,'27'!F2,'28'!F2,'29'!F2,'30'!F2,'31'!F2,'32'!F2,'33'!F2,'34'!F2,'35'!F2,'36'!F2)</f>
        <v>113</v>
      </c>
      <c r="G9">
        <f>MAX('1'!G2,'2'!G2,'3'!G2,'4'!G2,'5'!G2,'6'!G2,'7'!G2,'8'!G2,'9'!G2,'10'!G2,'11'!G2,'13'!G2,'14'!G2,'15'!G2,'16'!G2,'17'!G2,'18'!G2,'19'!G2,'20'!G2,'21'!G2,'22'!G2,'23'!G2,'24'!G2,'25'!G2,'26'!G2,'27'!G2,'28'!G2,'29'!G2,'30'!G2,'31'!G2,'32'!G2,'33'!G2,'34'!G2,'35'!G2,'36'!G2)</f>
        <v>137</v>
      </c>
      <c r="H9">
        <f>MAX('1'!H2,'2'!H2,'3'!H2,'4'!H2,'5'!H2,'6'!H2,'7'!H2,'8'!H2,'9'!H2,'10'!H2,'11'!H2,'13'!H2,'14'!H2,'15'!H2,'16'!H2,'17'!H2,'18'!H2,'19'!H2,'20'!H2,'21'!H2,'22'!H2,'23'!H2,'24'!H2,'25'!H2,'26'!H2,'27'!H2,'28'!H2,'29'!H2,'30'!H2,'31'!H2,'32'!H2,'33'!H2,'34'!H2,'35'!H2,'36'!H2)</f>
        <v>126</v>
      </c>
      <c r="I9">
        <f>MAX('1'!I2,'2'!I2,'3'!I2,'4'!I2,'5'!I2,'6'!I2,'7'!I2,'8'!I2,'9'!I2,'10'!I2,'11'!I2,'13'!I2,'14'!I2,'15'!I2,'16'!I2,'17'!I2,'18'!I2,'19'!I2,'20'!I2,'21'!I2,'22'!I2,'23'!I2,'24'!I2,'25'!I2,'26'!I2,'27'!I2,'28'!I2,'29'!I2,'30'!I2,'31'!I2,'32'!I2,'33'!I2,'34'!I2,'35'!I2,'36'!I2)</f>
        <v>118</v>
      </c>
      <c r="J9">
        <f>MAX('1'!J2,'2'!J2,'3'!J2,'4'!J2,'5'!J2,'6'!J2,'7'!J2,'8'!J2,'9'!J2,'10'!J2,'11'!J2,'13'!J2,'14'!J2,'15'!J2,'16'!J2,'17'!J2,'18'!J2,'19'!J2,'20'!J2,'21'!J2,'22'!J2,'23'!J2,'24'!J2,'25'!J2,'26'!J2,'27'!J2,'28'!J2,'29'!J2)</f>
        <v>70</v>
      </c>
      <c r="L9" s="30">
        <f>SUM('1'!L7,'2'!L7,'3'!L7,'4'!L7,'5'!L7,'6'!L7,'7'!L7,'8'!L7,'9'!L7,'10'!L7,'11'!L7,'13'!L7,'14'!L7,'15'!L7,'16'!L7,'17'!L7,'18'!L7,'19'!L7,'20'!L7,'21'!L7,'22'!L7,'23'!L7,'24'!L7,'25'!L7,'26'!L7,'27'!L7,'28'!L7,'29'!L7,'30'!L7,'31'!L7,'32'!L7,'33'!L7,'34'!L7,'35'!L7,'36'!L7)</f>
        <v>322</v>
      </c>
      <c r="M9" s="12">
        <f>(L9/A5)*100</f>
        <v>4.801670146</v>
      </c>
      <c r="N9" s="31"/>
      <c r="O9" s="32">
        <f>SUM('1'!N7,'2'!N7,'3'!N7,'4'!N7,'5'!N7,'6'!N7,'7'!N7,'8'!N7,'9'!N7,'10'!N7,'11'!N7,'13'!N7,'14'!N7,'15'!N7,'16'!N7,'17'!N7,'18'!N7,'19'!N7,'20'!N7,'21'!N7,'22'!N7,'23'!N7,'24'!N7,'25'!N7,'26'!N7,'27'!N7,'28'!N7,'29'!N7,'30'!N7,'31'!N7,'32'!N7,'33'!N7,'34'!N7,'35'!N7,'36'!N7)</f>
        <v>51</v>
      </c>
      <c r="P9" s="32">
        <f>SUM('1'!O7,'2'!O7,'3'!O7,'4'!O7,'5'!O7,'6'!O7,'7'!O7,'8'!O7,'9'!O7,'10'!O7,'11'!O7,'13'!O7,'14'!O7,'15'!O7,'16'!O7,'17'!O7,'18'!O7,'19'!O7,'20'!O7,'21'!O7,'22'!O7,'23'!O7,'24'!O7,'25'!O7,'26'!O7,'27'!O7,'28'!O7,'29'!O7,'30'!O7,'31'!O7,'32'!O7,'33'!O7,'34'!O7,'35'!O7,'36'!O7)</f>
        <v>180</v>
      </c>
      <c r="Q9" s="15">
        <f t="shared" si="1"/>
        <v>0.2833333333</v>
      </c>
    </row>
    <row r="10">
      <c r="A10" s="63">
        <f>MAX(B10:J10)</f>
        <v>91</v>
      </c>
      <c r="B10" s="6">
        <f>MAX('1'!B3:B15,'2'!B3:B15,'3'!B3:B15,'4'!B3:B15,'5'!B3:B15,'6'!B3:B15,'7'!B3:B15,'8'!B3:B15,'9'!B3:B15,'10'!B3:B15,'11'!B3:B15,'13'!B3:B15,'14'!B3:B15,'15'!B3:B15,'16'!B3:B15,'17'!B3:B24,'18'!B3:B15,'19'!B3:B15,'20'!B3:B15,'21'!B3:B15,'22'!B3:B17,'23'!B3:B18,'24'!B3:B15,'25'!B3:B15,'26'!B3:B15,'27'!B3:B15,'28'!B3:B15,'29'!B3:B15,'30'!B3:B15,'31'!B3:B15,'32'!B3:B15,'33'!B3:B16,'34'!B3:B16,'35'!B3:B16,'36'!B3:B16)</f>
        <v>75</v>
      </c>
      <c r="C10" s="6">
        <f>MAX('1'!C3:C15,'2'!C3:C15,'3'!C3:C15,'4'!C3:C15,'5'!C3:C15,'6'!C3:C15,'7'!C3:C15,'8'!C3:C15,'9'!C3:C15,'10'!C3:C15,'11'!C3:C15,'13'!C3:C15,'14'!C3:C15,'15'!C3:C15,'16'!C3:C15,'17'!C3:C24,'18'!C3:C15,'19'!C3:C15,'20'!C3:C15,'21'!C3:C15,'22'!C3:C17,'23'!C3:C18,'24'!C3:C15,'25'!C3:C15,'26'!C3:C15,'27'!C3:C15,'28'!C3:C15,'29'!C3:C15,'30'!C3:C15,'31'!C3:C15,'32'!C3:C15,'33'!C3:C16,'34'!C3:C16,'35'!C3:C16,'36'!C3:C16)</f>
        <v>66</v>
      </c>
      <c r="D10" s="6">
        <f>MAX('1'!D3:D15,'2'!D3:D15,'3'!D3:D15,'4'!D3:D15,'5'!D3:D15,'6'!D3:D15,'7'!D3:D15,'8'!D3:D15,'9'!D3:D15,'10'!D3:D15,'11'!D3:D15,'13'!D3:D15,'14'!D3:D15,'15'!D3:D15,'16'!D3:D15,'17'!D3:D24,'18'!D3:D15,'19'!D3:D15,'20'!D3:D15,'21'!D3:D15,'22'!D3:D17,'23'!D3:D18,'24'!D3:D15,'25'!D3:D15,'26'!D3:D15,'27'!D3:D15,'28'!D3:D15,'29'!D3:D15,'30'!D3:D15,'31'!D3:D15,'32'!D3:D15,'33'!D3:D16,'34'!D3:D16,'35'!D3:D16,'36'!D3:D16)</f>
        <v>40</v>
      </c>
      <c r="E10" s="6">
        <f>MAX('1'!E3:E15,'2'!E3:E15,'3'!E3:E15,'4'!E3:E15,'5'!E3:E15,'6'!E3:E15,'7'!E3:E15,'8'!E3:E15,'9'!E3:E15,'10'!E3:E15,'11'!E3:E15,'13'!E3:E15,'14'!E3:E15,'15'!E3:E15,'16'!E3:E15,'17'!E3:E24,'18'!E3:E15,'19'!E3:E15,'20'!E3:E15,'21'!E3:E15,'22'!E3:E17,'23'!E3:E18,'24'!E3:E15,'25'!E3:E15,'26'!E3:E15,'27'!E3:E15,'28'!E3:E15,'29'!E3:E15,'30'!E3:E15,'31'!E3:E15,'32'!E3:E15,'33'!E3:E16,'34'!E3:E16,'35'!E3:E16,'36'!E3:E16)</f>
        <v>61</v>
      </c>
      <c r="F10" s="6">
        <f>MAX('1'!F3:F15,'2'!F3:F15,'3'!F3:F15,'4'!F3:F15,'5'!F3:F15,'6'!F3:F15,'7'!F3:F15,'8'!F3:F15,'9'!F3:F15,'10'!F3:F15,'11'!F3:F15,'13'!F3:F15,'14'!F3:F15,'15'!F3:F15,'16'!F3:F15,'17'!F3:F24,'18'!F3:F15,'19'!F3:F15,'20'!F3:F15,'21'!F3:F15,'22'!F3:F17,'23'!F3:F18,'24'!F3:F15,'25'!F3:F15,'26'!F3:F15,'27'!F3:F15,'28'!F3:F15,'29'!F3:F15,'30'!F3:F15,'31'!F3:F15,'32'!F3:F15,'33'!F3:F16,'34'!F3:F16,'35'!F3:F16,'36'!F3:F16)</f>
        <v>66</v>
      </c>
      <c r="G10" s="6">
        <f>MAX('1'!G3:G15,'2'!G3:G15,'3'!G3:G15,'4'!G3:G15,'5'!G3:G15,'6'!G3:G15,'7'!G3:G15,'8'!G3:G15,'9'!G3:G15,'10'!G3:G15,'11'!G3:G15,'13'!G3:G15,'14'!G3:G15,'15'!G3:G15,'16'!G3:G15,'17'!G3:G24,'18'!G3:G15,'19'!G4:G15,'20'!G3:G15,'21'!G3:G15,'22'!G3:G17,'23'!G3:G18,'24'!G3:G15,'25'!G3:G15,'26'!G3:G15,'27'!G3:G15,'28'!G3:G15,'29'!G3:G15,'30'!G3:G15,'31'!G3:G15,'32'!G3:G15,'33'!G3:G16,'34'!G3:G16,'35'!G3:G16,'36'!G3:G16)</f>
        <v>91</v>
      </c>
      <c r="H10" s="6">
        <f>MAX('1'!H3:H15,'2'!H3:H15,'3'!H3:H15,'4'!H3:H15,'5'!H3:H15,'6'!H3:H15,'7'!H3:H15,'8'!H3:H15,'9'!H3:H15,'10'!H3:H15,'11'!H3:H15,'13'!H3:H15,'14'!H3:H15,'15'!H3:H15,'16'!H3:H15,'17'!H3:H24,'18'!H3:H15,'19'!H3:H15,'20'!H3:H15,'21'!H3:H15,'22'!H3:H17,'23'!H3:H18,'24'!H3:H15,'25'!H3:H15,'26'!H3:H15,'27'!H3:H15,'28'!H3:H15,'29'!H3:H15,'30'!H3:H15,'31'!H3:H15,'32'!H3:H15,'33'!H3:H16,'34'!H3:H16,'35'!H3:H16,'36'!H3:H16)</f>
        <v>41</v>
      </c>
      <c r="I10" s="6">
        <f>MAX('1'!I3:I15,'2'!I3:I15,'3'!I3:I15,'4'!I3:I15,'5'!I3:I15,'6'!I3:I15,'7'!I3:I15,'8'!I3:I15,'9'!I3:I15,'10'!I3:I15,'11'!I3:I15,'13'!I3:I15,'14'!I3:I15,'15'!I3:I15,'16'!I3:I15,'17'!I3:I24,'18'!I3:I15,'19'!I3:I15,'20'!I3:I15,'21'!I3:I15,'22'!I3:I17,'23'!I3:I18,'24'!I3:I15,'25'!I3:I15,'26'!I3:I15,'27'!I3:I15,'28'!I3:I15,'29'!I3:I15,'30'!I3:I15,'31'!I3:I15,'32'!I3:I15,'33'!I3:I16,'34'!I3:I16,'35'!I3:I16,'36'!I3:I16)</f>
        <v>59</v>
      </c>
      <c r="J10" s="6">
        <f>MAX('1'!J3:J15,'2'!J3:J15,'3'!J3:J15,'4'!J3:J15,'5'!J3:J15,'6'!J3:J15,'7'!J3:J15,'8'!J3:J15,'9'!J3:J15,'10'!J3:J15,'11'!J3:J15,'13'!J3:J15,'14'!J3:J15,'15'!J3:J15,'16'!J3:J15,'17'!J3:J24,'18'!J3:J15,'19'!J3:J15,'20'!J3:J15,'21'!J3:J15,'22'!J3:J17,'23'!J3:J18,'24'!J3:J15,'25'!J3:J15,'26'!J3:J15,'27'!J3:J15,'28'!J3:J15)</f>
        <v>33</v>
      </c>
      <c r="L10" s="34">
        <f>SUM('1'!L8,'2'!L8,'3'!L8,'4'!L8,'5'!L8,'6'!L8,'7'!L8,'8'!L8,'9'!L8,'10'!L8,'11'!L8,'13'!L8,'14'!L8,'15'!L8,'16'!L8,'17'!L8,'18'!L8,'19'!L8,'20'!L8,'21'!L8,'22'!L8,'23'!L8,'24'!L8,'25'!L8,'26'!L8,'27'!L8,'28'!L8,'29'!L8,'30'!L8,'31'!L8,'32'!L8,'33'!L8,'34'!L8,'35'!L8,'36'!L8)</f>
        <v>0</v>
      </c>
      <c r="M10" s="12">
        <f>(L10/A5)*100</f>
        <v>0</v>
      </c>
      <c r="N10" s="35"/>
      <c r="O10" s="36">
        <f>SUM('1'!N8,'2'!N8,'3'!N8,'4'!N8,'5'!N8,'6'!N8,'7'!N8,'8'!N8,'9'!N8,'10'!N8,'11'!N8,'13'!N8,'14'!N8,'15'!N8,'16'!N8,'17'!N8,'18'!N8,'19'!N8,'20'!N8,'21'!N8,'22'!N8,'23'!N8,'24'!N8,'25'!N8,'26'!N8,'27'!N8,'28'!N8,'29'!N8,'30'!N8,'31'!N8,'32'!N8,'33'!N8,'34'!N8,'35'!N8,'36'!N8)</f>
        <v>47</v>
      </c>
      <c r="P10" s="36">
        <f>SUM('1'!O8,'2'!O8,'3'!O8,'4'!O8,'5'!O8,'6'!O8,'7'!O8,'8'!O8,'9'!O8,'10'!O8,'11'!O8,'13'!O8,'14'!O8,'15'!O8,'16'!O8,'17'!O8,'18'!O8,'19'!O8,'20'!O8,'21'!O8,'22'!O8,'23'!O8,'24'!O8,'25'!O8,'26'!O8,'27'!O8,'28'!O8,'29'!O8,'30'!O8,'31'!O8,'32'!O8,'33'!O8,'34'!O8,'35'!O8,'36'!O8)</f>
        <v>118</v>
      </c>
      <c r="Q10" s="15">
        <f t="shared" si="1"/>
        <v>0.3983050847</v>
      </c>
    </row>
    <row r="11">
      <c r="L11" s="37">
        <f>SUM('1'!L9,'2'!L9,'3'!L9,'4'!L9,'5'!L9,'6'!L9,'7'!L9,'8'!L9,'9'!L9,'10'!L9,'11'!L9,'13'!L9,'14'!L9,'15'!L9,'16'!L9,'17'!L9,'18'!L9,'19'!L9,'20'!L9,'21'!L9,'22'!L9,'23'!L9,'24'!L9,'25'!L9,'26'!L9,'27'!L9,'28'!L9,'29'!L9,'30'!L9,'31'!L9,'32'!L9,'33'!L9,'34'!L9,'35'!L9,'36'!L9)</f>
        <v>86</v>
      </c>
      <c r="M11" s="12">
        <f>(L11/A5)*100</f>
        <v>1.282433642</v>
      </c>
      <c r="N11" s="38"/>
      <c r="O11" s="39">
        <f>SUM('1'!N9,'2'!N9,'3'!N9,'4'!N9,'5'!N9,'6'!N9,'7'!N9,'8'!N9,'9'!N9,'10'!N9,'11'!N9,'13'!N9,'14'!N9,'15'!N9,'16'!N9,'17'!N9,'18'!N9,'19'!N9,'20'!N9,'21'!N9,'22'!N9,'23'!N9,'24'!N9,'25'!N9,'26'!N9,'27'!N9,'28'!N9,'29'!N9,'30'!N9,'31'!N9,'32'!N9,'33'!N9,'34'!N9,'35'!N9,'36'!N9)</f>
        <v>146</v>
      </c>
      <c r="P11" s="39">
        <f>SUM('1'!O9,'2'!O9,'3'!O9,'4'!O9,'5'!O9,'6'!O9,'7'!O9,'8'!O9,'9'!O9,'10'!O9,'11'!O9,'13'!O9,'14'!O9,'15'!O9,'16'!O9,'17'!O9,'18'!O9,'19'!O9,'20'!O9,'21'!O9,'22'!O9,'23'!O9,'24'!O9,'25'!O9,'26'!O9,'27'!O9,'28'!O9,'29'!O9,'30'!O9,'31'!O9,'32'!O9,'33'!O9,'34'!O9,'35'!O9,'36'!O9)</f>
        <v>33</v>
      </c>
      <c r="Q11" s="15">
        <f t="shared" si="1"/>
        <v>4.424242424</v>
      </c>
    </row>
    <row r="12">
      <c r="A12" s="40">
        <f>B5+C5</f>
        <v>1039</v>
      </c>
      <c r="L12" s="41">
        <f>SUM('1'!L10,'2'!L10,'3'!L10,'4'!L10,'5'!L10,'6'!L10,'7'!L10,'8'!L10,'9'!L10,'10'!L10,'11'!L10,'13'!L10,'14'!L10,'15'!L10,'16'!L10,'17'!L10,'18'!L10,'19'!L10,'20'!L10,'21'!L10,'22'!L10,'23'!L10,'24'!L10,'25'!L10,'26'!L10,'27'!L10,'28'!L10,'29'!L10,'30'!L10,'31'!L10,'32'!L10,'33'!L10,'34'!L10,'35'!L10,'36'!L10)</f>
        <v>267</v>
      </c>
      <c r="M12" s="12">
        <f>(L12/A5)*100</f>
        <v>3.981509096</v>
      </c>
      <c r="N12" s="42"/>
      <c r="O12" s="43">
        <f>SUM('1'!N10,'2'!N10,'3'!N10,'4'!N10,'5'!N10,'6'!N10,'7'!N10,'8'!N10,'9'!N10,'10'!N10,'11'!N10,'13'!N10,'14'!N10,'15'!N10,'16'!N10,'17'!N10,'18'!N10,'19'!N10,'20'!N10,'21'!N10,'22'!N10,'23'!N10,'24'!N10,'25'!N10,'26'!N10,'27'!N10,'28'!N10,'29'!N10,'30'!N10,'31'!N10,'32'!N10,'33'!N10,'34'!N10,'35'!N10,'36'!N10)</f>
        <v>0</v>
      </c>
      <c r="P12" s="43">
        <f>SUM('1'!O10,'2'!O10,'3'!O10,'4'!O10,'5'!O10,'6'!O10,'7'!O10,'8'!O10,'9'!O10,'10'!O10,'11'!O10,'13'!O10,'14'!O10,'15'!O10,'16'!O10,'17'!O10,'18'!O10,'19'!O10,'20'!O10,'21'!O10,'22'!O10,'23'!O10,'24'!O10,'25'!O10,'26'!O10,'27'!O10,'28'!O10,'29'!O10,'30'!O10,'31'!O10,'32'!O10,'33'!O10,'34'!O10,'35'!O10,'36'!O10)</f>
        <v>15</v>
      </c>
      <c r="Q12" s="15" t="str">
        <f t="shared" si="1"/>
        <v>None Dealt</v>
      </c>
    </row>
    <row r="13">
      <c r="A13" s="44">
        <f>A12/(A3-1)</f>
        <v>29.68571429</v>
      </c>
      <c r="L13" s="45">
        <f>SUM('1'!L11,'2'!L11,'3'!L11,'4'!L11,'5'!L11,'6'!L11,'7'!L11,'8'!L11,'9'!L11,'10'!L11,'11'!L11,'13'!L11,'14'!L11,'15'!L11,'16'!L11,'17'!L11,'18'!L11,'19'!L11,'20'!L11,'21'!L11,'22'!L11,'23'!L11,'24'!L11,'25'!L11,'26'!L11,'27'!L11,'28'!L11,'29'!L11,'30'!L11,'31'!L11,'32'!L11,'33'!L11,'34'!L11,'35'!L11,'36'!L11)</f>
        <v>479</v>
      </c>
      <c r="M13" s="12">
        <f>(L13/A5)*100</f>
        <v>7.142857143</v>
      </c>
      <c r="N13" s="46"/>
      <c r="O13" s="47">
        <f>SUM('1'!N11,'2'!N11,'3'!N11,'4'!N11,'5'!N11,'6'!N11,'7'!N11,'8'!N11,'9'!N11,'10'!N11,'11'!N11,'13'!N11,'14'!N11,'15'!N11,'16'!N11,'17'!N11,'18'!N11,'19'!N11,'20'!N11,'21'!N11,'22'!N11,'23'!N11,'24'!N11,'25'!N11,'26'!N11,'27'!N11,'28'!N11,'29'!N11,'30'!N11,'31'!N11,'32'!N11,'33'!N11,'34'!N11,'35'!N11,'36'!N11)</f>
        <v>256</v>
      </c>
      <c r="P13" s="47">
        <f>SUM('1'!O11,'2'!O11,'3'!O11,'4'!O11,'5'!O11,'6'!O11,'7'!O11,'8'!O11,'9'!O11,'10'!O11,'11'!O11,'13'!O11,'14'!O11,'15'!O11,'16'!O11,'17'!O11,'18'!O11,'19'!O11,'20'!O11,'21'!O11,'22'!O11,'23'!O11,'24'!O11,'25'!O11,'26'!O11,'27'!O11,'28'!O11,'29'!O11,'30'!O11,'31'!O11,'32'!O11,'33'!O11,'34'!O11,'35'!O11,'36'!O11)</f>
        <v>31</v>
      </c>
      <c r="Q13" s="15">
        <f t="shared" si="1"/>
        <v>8.258064516</v>
      </c>
    </row>
    <row r="14">
      <c r="A14" s="51">
        <f>A12/(A3-(1+K3))</f>
        <v>31.48484848</v>
      </c>
      <c r="L14" s="49">
        <f>SUM('1'!L12,'2'!L12,'3'!L12,'4'!L12,'5'!L12,'6'!L12,'7'!L12,'8'!L12,'9'!L12,'10'!L12,'11'!L12,'13'!L12,'14'!L12,'15'!L12,'16'!L12,'17'!L12,'18'!L12,'19'!L12,'20'!L12,'21'!L12,'22'!L12,'23'!L12,'24'!L12,'25'!L12,'26'!L12,'27'!L12,'28'!L12,'29'!L12,'30'!L12,'31'!L12,'32'!L12,'33'!L12,'34'!L12,'35'!L12,'36'!L12)</f>
        <v>205</v>
      </c>
      <c r="M14" s="12">
        <f>(L14/A5)*100</f>
        <v>3.056963913</v>
      </c>
    </row>
    <row r="15">
      <c r="A15" s="53"/>
      <c r="L15" s="52">
        <f>SUM('1'!L13,'2'!L13,'3'!L13,'4'!L13,'5'!L13,'6'!L13,'7'!L13,'8'!L13,'9'!L13,'10'!L13,'11'!L13,'13'!L13,'14'!L13,'15'!L13,'16'!L13,'17'!L13,'18'!L13,'19'!L13,'20'!L13,'21'!L13,'22'!L13,'23'!L13,'24'!L13,'25'!L13,'26'!L13,'27'!L13,'28'!L13,'29'!L13,'30'!L13,'31'!L13,'32'!L13,'33'!L13,'34'!L13,'35'!L13,'36'!L13)</f>
        <v>997</v>
      </c>
      <c r="M15" s="12">
        <f>(L15/A5)*100</f>
        <v>14.86728303</v>
      </c>
      <c r="N15" s="55"/>
      <c r="O15" s="55" t="s">
        <v>20</v>
      </c>
      <c r="P15" s="55" t="s">
        <v>19</v>
      </c>
      <c r="Q15" s="55"/>
    </row>
    <row r="16">
      <c r="A16" s="56">
        <f>H5</f>
        <v>697</v>
      </c>
      <c r="L16" s="54">
        <f>SUM('1'!L14,'2'!L14,'3'!L14,'4'!L14,'5'!L14,'6'!L14,'7'!L14,'8'!L14,'9'!L14,'10'!L14,'11'!L14,'13'!L14,'14'!L14,'15'!L14,'16'!L14,'17'!L14,'18'!L14,'19'!L14,'20'!L14,'21'!L14,'22'!L14,'23'!L14,'24'!L14,'25'!L14,'26'!L14,'27'!L14,'28'!L14,'29'!L14,'30'!L14,'31'!L14,'32'!L14,'33'!L14,'34'!L14,'35'!L14,'36'!L14)</f>
        <v>272</v>
      </c>
      <c r="M16" s="12">
        <f>(L16/A5)*100</f>
        <v>4.056069192</v>
      </c>
    </row>
    <row r="17">
      <c r="A17" s="58">
        <f>A16/A3</f>
        <v>19.36111111</v>
      </c>
      <c r="L17" s="57">
        <f>SUM('1'!L15,'2'!L15,'3'!L15,'4'!L15,'5'!L15,'6'!L15,'7'!L15,'8'!L15,'9'!L15,'10'!L15,'11'!L15,'13'!L15,'14'!L15,'15'!L15,'16'!L15,'17'!L15,'18'!L15,'19'!L15,'20'!L15,'21'!L15,'22'!L15,'23'!L15,'24'!L15,'25'!L15,'26'!L15,'27'!L15,'28'!L15,'29'!L15,'30'!L15,'31'!L15,'32'!L15,'33'!L15,'34'!L15,'35'!L15,'36'!L15)</f>
        <v>3600</v>
      </c>
      <c r="M17" s="12">
        <f>(L17/A5)*100</f>
        <v>53.68326871</v>
      </c>
      <c r="O17" s="40">
        <f t="shared" ref="O17:P17" si="2">O5+O6</f>
        <v>199</v>
      </c>
      <c r="P17" s="40">
        <f t="shared" si="2"/>
        <v>144</v>
      </c>
      <c r="Q17" s="40"/>
    </row>
    <row r="18">
      <c r="A18" s="60">
        <f>A16/(A3-(1+K3))</f>
        <v>21.12121212</v>
      </c>
      <c r="L18" s="59" t="str">
        <f>SUM(#REF!,#REF!,#REF!,#REF!,#REF!,#REF!,#REF!,#REF!,#REF!,#REF!,#REF!,'17'!L16,#REF!,#REF!,#REF!,#REF!,'22'!L16,'23'!L16,#REF!,#REF!,#REF!,#REF!,#REF!,#REF!,#REF!,#REF!,#REF!,'33'!L16,'34'!L16,'35'!L16,'36'!L16)</f>
        <v>#REF!</v>
      </c>
      <c r="M18" s="12" t="str">
        <f>(L18/A5)*100</f>
        <v>#REF!</v>
      </c>
    </row>
  </sheetData>
  <mergeCells count="4">
    <mergeCell ref="A1:P1"/>
    <mergeCell ref="K2:M2"/>
    <mergeCell ref="N2:P2"/>
    <mergeCell ref="O3:P3"/>
  </mergeCells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13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min="8" max="8" width="6.75"/>
    <col customWidth="1" min="9" max="9" width="4.13"/>
    <col customWidth="1" min="10" max="10" width="6.5"/>
    <col customWidth="1" min="12" max="12" width="15.13"/>
    <col customWidth="1" min="13" max="13" width="5.5"/>
  </cols>
  <sheetData>
    <row r="1">
      <c r="A1" s="6"/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L1" s="8" t="s">
        <v>12</v>
      </c>
      <c r="M1" s="95"/>
      <c r="N1" s="96" t="s">
        <v>13</v>
      </c>
    </row>
    <row r="2">
      <c r="A2" s="10">
        <f>SUM(B2:J2)</f>
        <v>335</v>
      </c>
      <c r="B2">
        <f t="shared" ref="B2:J2" si="1">SUM(B3:B24)</f>
        <v>19</v>
      </c>
      <c r="C2">
        <f t="shared" si="1"/>
        <v>61</v>
      </c>
      <c r="D2">
        <f t="shared" si="1"/>
        <v>50</v>
      </c>
      <c r="E2">
        <f t="shared" si="1"/>
        <v>205</v>
      </c>
      <c r="F2">
        <f t="shared" si="1"/>
        <v>0</v>
      </c>
      <c r="G2">
        <f t="shared" si="1"/>
        <v>0</v>
      </c>
      <c r="H2">
        <f t="shared" si="1"/>
        <v>0</v>
      </c>
      <c r="I2">
        <f t="shared" si="1"/>
        <v>0</v>
      </c>
      <c r="J2">
        <f t="shared" si="1"/>
        <v>0</v>
      </c>
      <c r="L2" s="8" t="s">
        <v>15</v>
      </c>
      <c r="M2" s="95"/>
      <c r="N2" s="97" t="s">
        <v>16</v>
      </c>
      <c r="O2" s="97" t="s">
        <v>17</v>
      </c>
    </row>
    <row r="3">
      <c r="B3" s="108">
        <v>19.0</v>
      </c>
      <c r="C3" s="108">
        <v>22.0</v>
      </c>
      <c r="D3" s="6">
        <v>17.0</v>
      </c>
      <c r="E3" s="6">
        <v>8.0</v>
      </c>
      <c r="L3" s="11">
        <v>0.0</v>
      </c>
      <c r="M3" s="95"/>
      <c r="N3" s="98">
        <f>B3</f>
        <v>19</v>
      </c>
      <c r="O3" s="14">
        <f>B3</f>
        <v>19</v>
      </c>
    </row>
    <row r="4">
      <c r="C4" s="108">
        <v>39.0</v>
      </c>
      <c r="D4" s="6">
        <v>15.0</v>
      </c>
      <c r="E4" s="6">
        <v>7.0</v>
      </c>
      <c r="L4" s="18">
        <v>0.0</v>
      </c>
      <c r="M4" s="95"/>
      <c r="N4" s="99">
        <v>0.0</v>
      </c>
      <c r="O4" s="20">
        <f>SUM(C3:C4)</f>
        <v>61</v>
      </c>
    </row>
    <row r="5">
      <c r="D5" s="108">
        <v>18.0</v>
      </c>
      <c r="E5" s="6">
        <v>6.0</v>
      </c>
      <c r="L5" s="22">
        <v>0.0</v>
      </c>
      <c r="M5" s="95"/>
      <c r="N5" s="100">
        <v>0.0</v>
      </c>
      <c r="O5" s="24">
        <f>D5</f>
        <v>18</v>
      </c>
    </row>
    <row r="6">
      <c r="E6" s="6">
        <v>6.0</v>
      </c>
      <c r="L6" s="26">
        <f>SUM(B3:C4,D5,E23:E24)</f>
        <v>159</v>
      </c>
      <c r="M6" s="95"/>
      <c r="N6" s="28">
        <v>0.0</v>
      </c>
      <c r="O6" s="28">
        <f>SUM(E23:E24)</f>
        <v>61</v>
      </c>
    </row>
    <row r="7">
      <c r="E7" s="6">
        <v>6.0</v>
      </c>
      <c r="L7" s="30">
        <v>0.0</v>
      </c>
      <c r="M7" s="95"/>
      <c r="N7" s="32">
        <v>0.0</v>
      </c>
      <c r="O7" s="32">
        <v>0.0</v>
      </c>
    </row>
    <row r="8">
      <c r="E8" s="6">
        <v>7.0</v>
      </c>
      <c r="L8" s="34">
        <v>0.0</v>
      </c>
      <c r="M8" s="95"/>
      <c r="N8" s="101">
        <v>0.0</v>
      </c>
      <c r="O8" s="36">
        <v>0.0</v>
      </c>
    </row>
    <row r="9">
      <c r="E9" s="6">
        <v>8.0</v>
      </c>
      <c r="L9" s="37">
        <v>0.0</v>
      </c>
      <c r="M9" s="95"/>
      <c r="N9" s="102">
        <v>0.0</v>
      </c>
      <c r="O9" s="39">
        <v>0.0</v>
      </c>
    </row>
    <row r="10">
      <c r="E10" s="6">
        <v>7.0</v>
      </c>
      <c r="L10" s="41">
        <v>0.0</v>
      </c>
      <c r="M10" s="95"/>
      <c r="N10" s="103">
        <v>0.0</v>
      </c>
      <c r="O10" s="43">
        <v>0.0</v>
      </c>
    </row>
    <row r="11">
      <c r="E11" s="6">
        <v>8.0</v>
      </c>
      <c r="L11" s="45">
        <v>0.0</v>
      </c>
      <c r="M11" s="95"/>
      <c r="N11" s="104">
        <f>SUM(C3:C4,D5,E23:E24)</f>
        <v>140</v>
      </c>
      <c r="O11" s="47">
        <v>0.0</v>
      </c>
    </row>
    <row r="12">
      <c r="E12" s="6">
        <v>7.0</v>
      </c>
      <c r="L12" s="49">
        <v>0.0</v>
      </c>
    </row>
    <row r="13">
      <c r="E13" s="6">
        <v>6.0</v>
      </c>
      <c r="L13" s="52">
        <f>SUM(B3,C3:C4,D5,E23:E24)</f>
        <v>159</v>
      </c>
    </row>
    <row r="14">
      <c r="E14" s="6">
        <v>7.0</v>
      </c>
      <c r="L14" s="54">
        <v>0.0</v>
      </c>
    </row>
    <row r="15">
      <c r="E15" s="6">
        <v>6.0</v>
      </c>
      <c r="L15" s="57">
        <f>SUM(E3:E22,D3:D4)</f>
        <v>176</v>
      </c>
    </row>
    <row r="16">
      <c r="E16" s="6">
        <v>8.0</v>
      </c>
      <c r="L16" s="59">
        <v>0.0</v>
      </c>
    </row>
    <row r="17">
      <c r="E17" s="6">
        <v>8.0</v>
      </c>
    </row>
    <row r="18">
      <c r="E18" s="6">
        <v>8.0</v>
      </c>
    </row>
    <row r="19">
      <c r="E19" s="6">
        <v>6.0</v>
      </c>
    </row>
    <row r="20">
      <c r="E20" s="6">
        <v>6.0</v>
      </c>
    </row>
    <row r="21">
      <c r="E21" s="6">
        <v>7.0</v>
      </c>
    </row>
    <row r="22">
      <c r="E22" s="6">
        <v>12.0</v>
      </c>
    </row>
    <row r="23">
      <c r="E23" s="108">
        <v>22.0</v>
      </c>
    </row>
    <row r="24">
      <c r="E24" s="108">
        <v>39.0</v>
      </c>
    </row>
  </sheetData>
  <mergeCells count="1">
    <mergeCell ref="N1:O1"/>
  </mergeCells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25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min="8" max="8" width="6.75"/>
    <col customWidth="1" min="9" max="9" width="4.13"/>
    <col customWidth="1" min="10" max="10" width="6.5"/>
    <col customWidth="1" min="12" max="12" width="10.75"/>
    <col customWidth="1" min="13" max="13" width="5.0"/>
    <col customWidth="1" min="16" max="16" width="5.38"/>
    <col customWidth="1" min="17" max="17" width="4.0"/>
    <col customWidth="1" min="18" max="18" width="4.88"/>
  </cols>
  <sheetData>
    <row r="1">
      <c r="A1" s="6"/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L1" s="80" t="s">
        <v>12</v>
      </c>
      <c r="N1" s="134" t="s">
        <v>13</v>
      </c>
      <c r="P1" s="6"/>
      <c r="Q1" s="6" t="s">
        <v>37</v>
      </c>
      <c r="R1" s="6" t="s">
        <v>38</v>
      </c>
    </row>
    <row r="2">
      <c r="A2" s="10">
        <f>SUM(B2:J2)</f>
        <v>89</v>
      </c>
      <c r="B2">
        <f t="shared" ref="B2:J2" si="1">SUM(B3:B15)</f>
        <v>30</v>
      </c>
      <c r="C2">
        <f t="shared" si="1"/>
        <v>0</v>
      </c>
      <c r="D2">
        <f t="shared" si="1"/>
        <v>0</v>
      </c>
      <c r="E2">
        <f t="shared" si="1"/>
        <v>19</v>
      </c>
      <c r="F2">
        <f t="shared" si="1"/>
        <v>0</v>
      </c>
      <c r="G2">
        <f t="shared" si="1"/>
        <v>28</v>
      </c>
      <c r="H2">
        <f t="shared" si="1"/>
        <v>12</v>
      </c>
      <c r="I2">
        <f t="shared" si="1"/>
        <v>0</v>
      </c>
      <c r="J2">
        <f t="shared" si="1"/>
        <v>0</v>
      </c>
      <c r="L2" s="80" t="s">
        <v>15</v>
      </c>
      <c r="N2" s="136" t="s">
        <v>16</v>
      </c>
      <c r="O2" s="136" t="s">
        <v>17</v>
      </c>
      <c r="P2" s="6"/>
      <c r="Q2" s="6">
        <v>6.0</v>
      </c>
      <c r="R2" s="6">
        <v>0.0</v>
      </c>
    </row>
    <row r="3">
      <c r="B3" s="6">
        <v>30.0</v>
      </c>
      <c r="E3" s="6">
        <v>11.0</v>
      </c>
      <c r="G3" s="6">
        <v>12.0</v>
      </c>
      <c r="H3" s="6">
        <v>12.0</v>
      </c>
      <c r="L3" s="67" t="s">
        <v>33</v>
      </c>
      <c r="N3" s="136" t="s">
        <v>2</v>
      </c>
      <c r="O3" s="136" t="s">
        <v>2</v>
      </c>
      <c r="P3" s="6"/>
      <c r="Q3" s="6">
        <v>6.0</v>
      </c>
    </row>
    <row r="4">
      <c r="E4" s="6">
        <v>4.0</v>
      </c>
      <c r="G4" s="6">
        <v>4.0</v>
      </c>
      <c r="L4" s="82" t="s">
        <v>23</v>
      </c>
      <c r="N4" s="95" t="s">
        <v>3</v>
      </c>
      <c r="O4" s="95" t="s">
        <v>3</v>
      </c>
    </row>
    <row r="5">
      <c r="E5" s="6">
        <v>4.0</v>
      </c>
      <c r="G5" s="6">
        <v>12.0</v>
      </c>
      <c r="L5" s="69" t="s">
        <v>32</v>
      </c>
      <c r="N5" s="95" t="s">
        <v>4</v>
      </c>
      <c r="O5" s="95" t="s">
        <v>4</v>
      </c>
    </row>
    <row r="6">
      <c r="L6" s="83" t="s">
        <v>24</v>
      </c>
      <c r="N6" s="95" t="s">
        <v>5</v>
      </c>
      <c r="O6" s="95" t="s">
        <v>5</v>
      </c>
    </row>
    <row r="7">
      <c r="L7" s="84" t="s">
        <v>25</v>
      </c>
      <c r="N7" s="95" t="s">
        <v>6</v>
      </c>
      <c r="O7" s="95" t="s">
        <v>6</v>
      </c>
    </row>
    <row r="8">
      <c r="L8" s="85" t="s">
        <v>26</v>
      </c>
      <c r="N8" s="95" t="s">
        <v>7</v>
      </c>
      <c r="O8" s="95" t="s">
        <v>7</v>
      </c>
    </row>
    <row r="9">
      <c r="L9" s="86" t="s">
        <v>27</v>
      </c>
      <c r="N9" s="95" t="s">
        <v>8</v>
      </c>
      <c r="O9" s="95" t="s">
        <v>8</v>
      </c>
    </row>
    <row r="10">
      <c r="L10" s="87" t="s">
        <v>28</v>
      </c>
      <c r="N10" s="95" t="s">
        <v>9</v>
      </c>
      <c r="O10" s="95" t="s">
        <v>9</v>
      </c>
    </row>
    <row r="11">
      <c r="L11" s="88" t="s">
        <v>29</v>
      </c>
      <c r="N11" s="95" t="s">
        <v>10</v>
      </c>
      <c r="O11" s="95" t="s">
        <v>10</v>
      </c>
    </row>
    <row r="12">
      <c r="L12" s="89" t="s">
        <v>30</v>
      </c>
    </row>
    <row r="13">
      <c r="L13" s="90" t="s">
        <v>13</v>
      </c>
    </row>
    <row r="14">
      <c r="L14" s="91" t="s">
        <v>31</v>
      </c>
    </row>
    <row r="15">
      <c r="L15" s="121">
        <f>SUM(B3:H5)</f>
        <v>89</v>
      </c>
    </row>
  </sheetData>
  <mergeCells count="1">
    <mergeCell ref="N1:O1"/>
  </mergeCell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13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min="8" max="8" width="6.75"/>
    <col customWidth="1" min="9" max="9" width="4.13"/>
    <col customWidth="1" min="10" max="10" width="6.5"/>
    <col customWidth="1" min="12" max="12" width="14.75"/>
    <col customWidth="1" min="15" max="15" width="10.5"/>
    <col customWidth="1" min="16" max="17" width="4.0"/>
    <col customWidth="1" min="18" max="18" width="4.88"/>
  </cols>
  <sheetData>
    <row r="1">
      <c r="A1" s="6"/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L1" s="8" t="s">
        <v>12</v>
      </c>
      <c r="N1" s="134" t="s">
        <v>13</v>
      </c>
      <c r="P1" s="6"/>
      <c r="Q1" s="6" t="s">
        <v>37</v>
      </c>
      <c r="R1" s="6" t="s">
        <v>38</v>
      </c>
    </row>
    <row r="2">
      <c r="A2" s="10">
        <f>SUM(B2:J2)</f>
        <v>304</v>
      </c>
      <c r="B2">
        <f t="shared" ref="B2:F2" si="1">SUM(B3:B15)</f>
        <v>81</v>
      </c>
      <c r="C2">
        <f t="shared" si="1"/>
        <v>7</v>
      </c>
      <c r="D2">
        <f t="shared" si="1"/>
        <v>0</v>
      </c>
      <c r="E2">
        <f t="shared" si="1"/>
        <v>31</v>
      </c>
      <c r="F2">
        <f t="shared" si="1"/>
        <v>0</v>
      </c>
      <c r="G2">
        <f>SUM(G4:G15)</f>
        <v>113</v>
      </c>
      <c r="H2">
        <f t="shared" ref="H2:J2" si="2">SUM(H3:H15)</f>
        <v>72</v>
      </c>
      <c r="I2">
        <f t="shared" si="2"/>
        <v>0</v>
      </c>
      <c r="J2">
        <f t="shared" si="2"/>
        <v>0</v>
      </c>
      <c r="L2" s="8" t="s">
        <v>15</v>
      </c>
      <c r="N2" s="136" t="s">
        <v>16</v>
      </c>
      <c r="O2" s="136" t="s">
        <v>17</v>
      </c>
      <c r="P2" s="6"/>
      <c r="Q2" s="6">
        <v>140.0</v>
      </c>
      <c r="R2" s="6">
        <v>85.0</v>
      </c>
    </row>
    <row r="3">
      <c r="B3" s="89">
        <v>54.0</v>
      </c>
      <c r="C3" s="6">
        <v>7.0</v>
      </c>
      <c r="E3" s="55">
        <v>12.0</v>
      </c>
      <c r="G3" s="89">
        <v>14.0</v>
      </c>
      <c r="H3" s="6">
        <v>36.0</v>
      </c>
      <c r="L3" s="117" t="s">
        <v>33</v>
      </c>
      <c r="N3" s="137">
        <f>SUM(E6,E4,H5)</f>
        <v>18</v>
      </c>
      <c r="O3" s="136" t="s">
        <v>2</v>
      </c>
      <c r="P3" s="6"/>
      <c r="Q3" s="6">
        <v>32.0</v>
      </c>
      <c r="R3" s="6">
        <v>31.0</v>
      </c>
    </row>
    <row r="4">
      <c r="B4" s="89">
        <v>27.0</v>
      </c>
      <c r="E4" s="55">
        <v>3.0</v>
      </c>
      <c r="G4" s="6">
        <v>27.0</v>
      </c>
      <c r="H4" s="55">
        <v>12.0</v>
      </c>
      <c r="L4" s="68" t="s">
        <v>23</v>
      </c>
      <c r="N4" s="136" t="s">
        <v>3</v>
      </c>
      <c r="O4" s="136" t="s">
        <v>3</v>
      </c>
      <c r="P4" s="6"/>
      <c r="Q4" s="89">
        <v>14.0</v>
      </c>
      <c r="R4" s="89">
        <v>54.0</v>
      </c>
    </row>
    <row r="5">
      <c r="E5" s="6">
        <v>7.0</v>
      </c>
      <c r="G5" s="89">
        <v>54.0</v>
      </c>
      <c r="H5" s="55">
        <v>6.0</v>
      </c>
      <c r="L5" s="118" t="s">
        <v>32</v>
      </c>
      <c r="N5" s="136" t="s">
        <v>4</v>
      </c>
      <c r="O5" s="136" t="s">
        <v>4</v>
      </c>
      <c r="P5" s="6"/>
      <c r="Q5" s="89">
        <v>27.0</v>
      </c>
    </row>
    <row r="6">
      <c r="E6" s="55">
        <v>9.0</v>
      </c>
      <c r="G6" s="6">
        <v>32.0</v>
      </c>
      <c r="H6" s="6">
        <v>18.0</v>
      </c>
      <c r="L6" s="70" t="s">
        <v>24</v>
      </c>
      <c r="N6" s="136" t="s">
        <v>5</v>
      </c>
      <c r="O6" s="138">
        <f>E3+E4+E6</f>
        <v>24</v>
      </c>
      <c r="P6" s="6"/>
      <c r="Q6" s="89">
        <v>27.0</v>
      </c>
    </row>
    <row r="7">
      <c r="L7" s="71" t="s">
        <v>25</v>
      </c>
      <c r="N7" s="136" t="s">
        <v>6</v>
      </c>
      <c r="O7" s="136" t="s">
        <v>6</v>
      </c>
      <c r="P7" s="6"/>
      <c r="Q7" s="89">
        <v>54.0</v>
      </c>
    </row>
    <row r="8">
      <c r="L8" s="72" t="s">
        <v>26</v>
      </c>
      <c r="N8" s="136" t="s">
        <v>7</v>
      </c>
      <c r="O8" s="136" t="s">
        <v>7</v>
      </c>
      <c r="P8" s="6"/>
    </row>
    <row r="9">
      <c r="L9" s="73" t="s">
        <v>27</v>
      </c>
      <c r="N9" s="139">
        <f>E3+H4</f>
        <v>24</v>
      </c>
      <c r="O9" s="140">
        <f>H4+H5</f>
        <v>18</v>
      </c>
      <c r="P9" s="6"/>
    </row>
    <row r="10">
      <c r="L10" s="74" t="s">
        <v>28</v>
      </c>
      <c r="N10" s="95" t="s">
        <v>9</v>
      </c>
      <c r="O10" s="95" t="s">
        <v>9</v>
      </c>
    </row>
    <row r="11">
      <c r="L11" s="75" t="s">
        <v>29</v>
      </c>
      <c r="N11" s="95" t="s">
        <v>10</v>
      </c>
      <c r="O11" s="95" t="s">
        <v>10</v>
      </c>
    </row>
    <row r="12">
      <c r="L12" s="141">
        <f>SUM(B3:B4,G5)</f>
        <v>135</v>
      </c>
    </row>
    <row r="13">
      <c r="L13" s="120">
        <f>SUM(E3,E4,E6,H4,H5)</f>
        <v>42</v>
      </c>
    </row>
    <row r="14">
      <c r="L14" s="78" t="s">
        <v>31</v>
      </c>
    </row>
    <row r="15">
      <c r="L15" s="105">
        <f>SUM(C3:E6,G4,G6,H3:H6)</f>
        <v>169</v>
      </c>
    </row>
  </sheetData>
  <mergeCells count="1">
    <mergeCell ref="N1:O1"/>
  </mergeCells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13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min="8" max="8" width="6.75"/>
    <col customWidth="1" min="9" max="9" width="4.13"/>
    <col customWidth="1" min="10" max="10" width="6.5"/>
    <col customWidth="1" min="12" max="12" width="10.75"/>
    <col customWidth="1" min="13" max="13" width="6.0"/>
    <col customWidth="1" min="16" max="16" width="6.13"/>
  </cols>
  <sheetData>
    <row r="1">
      <c r="A1" s="6"/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L1" s="80" t="s">
        <v>12</v>
      </c>
      <c r="N1" s="9" t="s">
        <v>13</v>
      </c>
      <c r="P1" s="6"/>
      <c r="Q1" s="6" t="s">
        <v>39</v>
      </c>
      <c r="R1" s="6" t="s">
        <v>40</v>
      </c>
    </row>
    <row r="2">
      <c r="A2" s="10">
        <f>SUM(B2:J2)</f>
        <v>0</v>
      </c>
      <c r="B2">
        <f t="shared" ref="B2:J2" si="1">SUM(B3:B15)</f>
        <v>0</v>
      </c>
      <c r="C2">
        <f t="shared" si="1"/>
        <v>0</v>
      </c>
      <c r="D2">
        <f t="shared" si="1"/>
        <v>0</v>
      </c>
      <c r="E2">
        <f t="shared" si="1"/>
        <v>0</v>
      </c>
      <c r="F2">
        <f t="shared" si="1"/>
        <v>0</v>
      </c>
      <c r="G2">
        <f t="shared" si="1"/>
        <v>0</v>
      </c>
      <c r="H2">
        <f t="shared" si="1"/>
        <v>0</v>
      </c>
      <c r="I2">
        <f t="shared" si="1"/>
        <v>0</v>
      </c>
      <c r="J2">
        <f t="shared" si="1"/>
        <v>0</v>
      </c>
      <c r="L2" s="80" t="s">
        <v>15</v>
      </c>
      <c r="N2" s="6" t="s">
        <v>16</v>
      </c>
      <c r="O2" s="6" t="s">
        <v>17</v>
      </c>
      <c r="P2" s="6"/>
      <c r="Q2" s="6">
        <v>4.0</v>
      </c>
      <c r="R2" s="6">
        <v>0.0</v>
      </c>
    </row>
    <row r="3">
      <c r="D3" s="6">
        <v>0.0</v>
      </c>
      <c r="F3" s="6">
        <v>0.0</v>
      </c>
      <c r="J3" s="6">
        <v>0.0</v>
      </c>
      <c r="L3" s="67" t="s">
        <v>33</v>
      </c>
      <c r="N3" s="6" t="s">
        <v>2</v>
      </c>
      <c r="O3" s="6" t="s">
        <v>2</v>
      </c>
      <c r="P3" s="6"/>
      <c r="Q3" s="84">
        <v>4.0</v>
      </c>
      <c r="R3" s="6">
        <v>0.0</v>
      </c>
    </row>
    <row r="4">
      <c r="L4" s="82" t="s">
        <v>23</v>
      </c>
      <c r="N4" s="6" t="s">
        <v>3</v>
      </c>
      <c r="O4" s="6" t="s">
        <v>3</v>
      </c>
    </row>
    <row r="5">
      <c r="L5" s="69" t="s">
        <v>32</v>
      </c>
      <c r="N5" s="6" t="s">
        <v>4</v>
      </c>
      <c r="O5" s="6" t="s">
        <v>4</v>
      </c>
    </row>
    <row r="6">
      <c r="L6" s="83" t="s">
        <v>24</v>
      </c>
      <c r="N6" s="6" t="s">
        <v>5</v>
      </c>
      <c r="O6" s="6" t="s">
        <v>5</v>
      </c>
    </row>
    <row r="7">
      <c r="L7" s="84" t="s">
        <v>25</v>
      </c>
      <c r="N7" s="6" t="s">
        <v>6</v>
      </c>
      <c r="O7" s="6" t="s">
        <v>6</v>
      </c>
    </row>
    <row r="8">
      <c r="L8" s="85" t="s">
        <v>26</v>
      </c>
      <c r="N8" s="6" t="s">
        <v>7</v>
      </c>
      <c r="O8" s="6" t="s">
        <v>7</v>
      </c>
    </row>
    <row r="9">
      <c r="L9" s="86" t="s">
        <v>27</v>
      </c>
      <c r="N9" s="6" t="s">
        <v>8</v>
      </c>
      <c r="O9" s="6" t="s">
        <v>8</v>
      </c>
    </row>
    <row r="10">
      <c r="L10" s="87" t="s">
        <v>28</v>
      </c>
      <c r="N10" s="6" t="s">
        <v>9</v>
      </c>
      <c r="O10" s="6" t="s">
        <v>9</v>
      </c>
    </row>
    <row r="11">
      <c r="L11" s="88" t="s">
        <v>29</v>
      </c>
      <c r="N11" s="6" t="s">
        <v>10</v>
      </c>
      <c r="O11" s="6" t="s">
        <v>10</v>
      </c>
    </row>
    <row r="12">
      <c r="L12" s="89" t="s">
        <v>30</v>
      </c>
    </row>
    <row r="13">
      <c r="L13" s="90" t="s">
        <v>13</v>
      </c>
    </row>
    <row r="14">
      <c r="L14" s="91" t="s">
        <v>31</v>
      </c>
    </row>
    <row r="15">
      <c r="L15" s="6" t="s">
        <v>41</v>
      </c>
    </row>
  </sheetData>
  <mergeCells count="1">
    <mergeCell ref="N1:O1"/>
  </mergeCell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13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min="8" max="8" width="6.75"/>
    <col customWidth="1" min="9" max="9" width="4.13"/>
    <col customWidth="1" min="10" max="10" width="6.5"/>
    <col customWidth="1" min="12" max="12" width="11.75"/>
  </cols>
  <sheetData>
    <row r="1">
      <c r="A1" s="6"/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L1" s="80" t="s">
        <v>12</v>
      </c>
      <c r="N1" s="134" t="s">
        <v>13</v>
      </c>
      <c r="P1" s="6"/>
      <c r="Q1" s="6" t="s">
        <v>39</v>
      </c>
      <c r="R1" s="6" t="s">
        <v>40</v>
      </c>
    </row>
    <row r="2">
      <c r="A2" s="10">
        <f>SUM(B2:J2)</f>
        <v>255</v>
      </c>
      <c r="B2">
        <f t="shared" ref="B2:J2" si="1">SUM(B3:B15)</f>
        <v>0</v>
      </c>
      <c r="C2">
        <f t="shared" si="1"/>
        <v>0</v>
      </c>
      <c r="D2">
        <f t="shared" si="1"/>
        <v>80</v>
      </c>
      <c r="E2">
        <f t="shared" si="1"/>
        <v>0</v>
      </c>
      <c r="F2">
        <f t="shared" si="1"/>
        <v>105</v>
      </c>
      <c r="G2">
        <f t="shared" si="1"/>
        <v>0</v>
      </c>
      <c r="H2">
        <f t="shared" si="1"/>
        <v>0</v>
      </c>
      <c r="I2">
        <f t="shared" si="1"/>
        <v>0</v>
      </c>
      <c r="J2">
        <f t="shared" si="1"/>
        <v>70</v>
      </c>
      <c r="L2" s="80" t="s">
        <v>15</v>
      </c>
      <c r="N2" s="136" t="s">
        <v>16</v>
      </c>
      <c r="O2" s="136" t="s">
        <v>17</v>
      </c>
      <c r="P2" s="6"/>
      <c r="Q2" s="6">
        <v>90.0</v>
      </c>
      <c r="R2" s="6">
        <v>69.0</v>
      </c>
    </row>
    <row r="3">
      <c r="B3" s="6"/>
      <c r="D3" s="6">
        <v>31.0</v>
      </c>
      <c r="F3" s="6">
        <v>13.0</v>
      </c>
      <c r="J3" s="6">
        <v>13.0</v>
      </c>
      <c r="L3" s="67" t="s">
        <v>33</v>
      </c>
      <c r="N3" s="136" t="s">
        <v>2</v>
      </c>
      <c r="O3" s="136" t="s">
        <v>2</v>
      </c>
      <c r="P3" s="6"/>
      <c r="Q3" s="91">
        <v>18.0</v>
      </c>
      <c r="R3" s="6">
        <v>24.0</v>
      </c>
    </row>
    <row r="4">
      <c r="D4" s="6">
        <v>16.0</v>
      </c>
      <c r="F4" s="6">
        <v>5.0</v>
      </c>
      <c r="J4" s="6">
        <v>7.0</v>
      </c>
      <c r="L4" s="82" t="s">
        <v>23</v>
      </c>
      <c r="N4" s="136" t="s">
        <v>3</v>
      </c>
      <c r="O4" s="136" t="s">
        <v>3</v>
      </c>
      <c r="P4" s="6"/>
      <c r="Q4" s="91">
        <v>15.0</v>
      </c>
      <c r="R4" s="6">
        <v>33.0</v>
      </c>
    </row>
    <row r="5">
      <c r="D5" s="91">
        <v>9.0</v>
      </c>
      <c r="F5" s="6">
        <v>16.0</v>
      </c>
      <c r="J5" s="6">
        <v>33.0</v>
      </c>
      <c r="L5" s="69" t="s">
        <v>32</v>
      </c>
      <c r="N5" s="136" t="s">
        <v>4</v>
      </c>
      <c r="O5" s="136" t="s">
        <v>4</v>
      </c>
      <c r="P5" s="6"/>
      <c r="Q5" s="6">
        <v>33.0</v>
      </c>
      <c r="R5" s="6">
        <v>12.0</v>
      </c>
    </row>
    <row r="6">
      <c r="D6" s="91">
        <v>9.0</v>
      </c>
      <c r="F6" s="6">
        <v>8.0</v>
      </c>
      <c r="J6" s="6">
        <v>17.0</v>
      </c>
      <c r="L6" s="83" t="s">
        <v>24</v>
      </c>
      <c r="N6" s="136" t="s">
        <v>5</v>
      </c>
      <c r="O6" s="136" t="s">
        <v>5</v>
      </c>
      <c r="P6" s="6"/>
      <c r="Q6" s="6">
        <v>8.0</v>
      </c>
    </row>
    <row r="7">
      <c r="D7" s="91">
        <v>7.0</v>
      </c>
      <c r="F7" s="6">
        <v>15.0</v>
      </c>
      <c r="L7" s="84" t="s">
        <v>25</v>
      </c>
      <c r="N7" s="136" t="s">
        <v>6</v>
      </c>
      <c r="O7" s="136" t="s">
        <v>6</v>
      </c>
      <c r="P7" s="6"/>
      <c r="Q7" s="6">
        <v>8.0</v>
      </c>
    </row>
    <row r="8">
      <c r="D8" s="6">
        <v>8.0</v>
      </c>
      <c r="F8" s="6">
        <v>31.0</v>
      </c>
      <c r="L8" s="85" t="s">
        <v>26</v>
      </c>
      <c r="N8" s="136" t="s">
        <v>7</v>
      </c>
      <c r="O8" s="136" t="s">
        <v>7</v>
      </c>
      <c r="P8" s="6"/>
      <c r="Q8" s="6">
        <v>8.0</v>
      </c>
    </row>
    <row r="9">
      <c r="F9" s="6">
        <v>17.0</v>
      </c>
      <c r="L9" s="86" t="s">
        <v>27</v>
      </c>
      <c r="N9" s="95" t="s">
        <v>8</v>
      </c>
      <c r="O9" s="95" t="s">
        <v>8</v>
      </c>
    </row>
    <row r="10">
      <c r="L10" s="87" t="s">
        <v>28</v>
      </c>
      <c r="N10" s="95" t="s">
        <v>9</v>
      </c>
      <c r="O10" s="95" t="s">
        <v>9</v>
      </c>
    </row>
    <row r="11">
      <c r="L11" s="88" t="s">
        <v>29</v>
      </c>
      <c r="N11" s="95" t="s">
        <v>10</v>
      </c>
      <c r="O11" s="95" t="s">
        <v>10</v>
      </c>
    </row>
    <row r="12">
      <c r="L12" s="89" t="s">
        <v>30</v>
      </c>
    </row>
    <row r="13">
      <c r="L13" s="90" t="s">
        <v>13</v>
      </c>
    </row>
    <row r="14">
      <c r="L14" s="119">
        <f>SUM(D5:D7)</f>
        <v>25</v>
      </c>
    </row>
    <row r="15">
      <c r="L15" s="121">
        <f>SUM(D3:D4,D8,F3:F9,J3:J6)</f>
        <v>230</v>
      </c>
    </row>
  </sheetData>
  <mergeCells count="1">
    <mergeCell ref="N1:O1"/>
  </mergeCell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13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min="8" max="8" width="6.75"/>
    <col customWidth="1" min="9" max="9" width="4.13"/>
    <col customWidth="1" min="10" max="10" width="6.5"/>
    <col customWidth="1" min="12" max="12" width="14.75"/>
  </cols>
  <sheetData>
    <row r="1">
      <c r="A1" s="6"/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L1" s="80" t="s">
        <v>12</v>
      </c>
      <c r="N1" s="134" t="s">
        <v>13</v>
      </c>
    </row>
    <row r="2">
      <c r="A2" s="10">
        <f>SUM(B2:J2)</f>
        <v>504</v>
      </c>
      <c r="B2">
        <f t="shared" ref="B2:J2" si="1">SUM(B3:B17)</f>
        <v>26</v>
      </c>
      <c r="C2">
        <f t="shared" si="1"/>
        <v>13</v>
      </c>
      <c r="D2">
        <f t="shared" si="1"/>
        <v>88</v>
      </c>
      <c r="E2">
        <f t="shared" si="1"/>
        <v>152</v>
      </c>
      <c r="F2">
        <f t="shared" si="1"/>
        <v>69</v>
      </c>
      <c r="G2">
        <f t="shared" si="1"/>
        <v>60</v>
      </c>
      <c r="H2">
        <f t="shared" si="1"/>
        <v>0</v>
      </c>
      <c r="I2">
        <f t="shared" si="1"/>
        <v>49</v>
      </c>
      <c r="J2">
        <f t="shared" si="1"/>
        <v>47</v>
      </c>
      <c r="L2" s="80" t="s">
        <v>15</v>
      </c>
      <c r="N2" s="95" t="s">
        <v>16</v>
      </c>
      <c r="O2" s="95" t="s">
        <v>17</v>
      </c>
    </row>
    <row r="3">
      <c r="B3" s="83">
        <v>13.0</v>
      </c>
      <c r="C3" s="83">
        <v>13.0</v>
      </c>
      <c r="D3" s="6">
        <v>16.0</v>
      </c>
      <c r="E3" s="6">
        <v>1.0</v>
      </c>
      <c r="F3" s="83">
        <v>7.0</v>
      </c>
      <c r="G3" s="83">
        <v>25.0</v>
      </c>
      <c r="I3" s="83">
        <v>13.0</v>
      </c>
      <c r="J3" s="6">
        <v>12.0</v>
      </c>
      <c r="L3" s="11">
        <f>E8</f>
        <v>4</v>
      </c>
      <c r="N3" s="137">
        <f>E8</f>
        <v>4</v>
      </c>
      <c r="O3" s="95" t="s">
        <v>2</v>
      </c>
    </row>
    <row r="4">
      <c r="B4" s="83">
        <v>10.0</v>
      </c>
      <c r="D4" s="83">
        <v>13.0</v>
      </c>
      <c r="E4" s="83">
        <v>13.0</v>
      </c>
      <c r="F4" s="83">
        <v>6.0</v>
      </c>
      <c r="G4" s="83">
        <v>10.0</v>
      </c>
      <c r="I4" s="83">
        <v>2.0</v>
      </c>
      <c r="J4" s="83">
        <v>13.0</v>
      </c>
      <c r="L4" s="68" t="s">
        <v>23</v>
      </c>
      <c r="N4" s="95" t="s">
        <v>3</v>
      </c>
      <c r="O4" s="95" t="s">
        <v>3</v>
      </c>
    </row>
    <row r="5">
      <c r="B5" s="6">
        <v>3.0</v>
      </c>
      <c r="D5" s="83">
        <v>3.0</v>
      </c>
      <c r="E5" s="83">
        <v>10.0</v>
      </c>
      <c r="F5" s="142">
        <v>35.0</v>
      </c>
      <c r="G5" s="83">
        <v>12.0</v>
      </c>
      <c r="I5" s="83">
        <v>10.0</v>
      </c>
      <c r="J5" s="83">
        <v>4.0</v>
      </c>
      <c r="L5" s="118" t="s">
        <v>32</v>
      </c>
      <c r="N5" s="95" t="s">
        <v>4</v>
      </c>
      <c r="O5" s="95" t="s">
        <v>4</v>
      </c>
    </row>
    <row r="6">
      <c r="D6" s="83">
        <v>6.0</v>
      </c>
      <c r="E6" s="83">
        <v>8.0</v>
      </c>
      <c r="F6" s="83">
        <v>10.0</v>
      </c>
      <c r="G6" s="83">
        <v>13.0</v>
      </c>
      <c r="I6" s="83">
        <v>10.0</v>
      </c>
      <c r="J6" s="83">
        <v>5.0</v>
      </c>
      <c r="L6" s="135">
        <f>SUM(B3:B4,C3,D4:D11,E4:E7,E10:E14,E16:E17,F3:F4,F6:F8,G3:G6,I3:I8,J4:J6)</f>
        <v>382</v>
      </c>
      <c r="N6" s="95" t="s">
        <v>5</v>
      </c>
      <c r="O6" s="143">
        <f>E8+E9</f>
        <v>39</v>
      </c>
    </row>
    <row r="7">
      <c r="D7" s="83">
        <v>9.0</v>
      </c>
      <c r="E7" s="83">
        <v>10.0</v>
      </c>
      <c r="F7" s="83">
        <v>5.0</v>
      </c>
      <c r="I7" s="83">
        <v>6.0</v>
      </c>
      <c r="J7" s="6">
        <v>10.0</v>
      </c>
      <c r="L7" s="71" t="s">
        <v>25</v>
      </c>
      <c r="N7" s="95" t="s">
        <v>6</v>
      </c>
      <c r="O7" s="144">
        <f>F5</f>
        <v>35</v>
      </c>
    </row>
    <row r="8">
      <c r="D8" s="83">
        <v>10.0</v>
      </c>
      <c r="E8" s="145">
        <v>4.0</v>
      </c>
      <c r="F8" s="83">
        <v>6.0</v>
      </c>
      <c r="I8" s="83">
        <v>8.0</v>
      </c>
      <c r="J8" s="6">
        <v>3.0</v>
      </c>
      <c r="L8" s="72" t="s">
        <v>26</v>
      </c>
      <c r="N8" s="95" t="s">
        <v>7</v>
      </c>
      <c r="O8" s="95" t="s">
        <v>7</v>
      </c>
    </row>
    <row r="9">
      <c r="D9" s="83">
        <v>10.0</v>
      </c>
      <c r="E9" s="142">
        <v>35.0</v>
      </c>
      <c r="L9" s="73" t="s">
        <v>27</v>
      </c>
      <c r="N9" s="95" t="s">
        <v>8</v>
      </c>
      <c r="O9" s="95" t="s">
        <v>8</v>
      </c>
    </row>
    <row r="10">
      <c r="D10" s="83">
        <v>9.0</v>
      </c>
      <c r="E10" s="83">
        <v>10.0</v>
      </c>
      <c r="L10" s="74" t="s">
        <v>28</v>
      </c>
      <c r="N10" s="95" t="s">
        <v>9</v>
      </c>
      <c r="O10" s="95" t="s">
        <v>9</v>
      </c>
    </row>
    <row r="11">
      <c r="D11" s="83">
        <v>12.0</v>
      </c>
      <c r="E11" s="83">
        <v>3.0</v>
      </c>
      <c r="L11" s="75" t="s">
        <v>29</v>
      </c>
      <c r="N11" s="146">
        <f>E9+F5</f>
        <v>70</v>
      </c>
      <c r="O11" s="95" t="s">
        <v>10</v>
      </c>
    </row>
    <row r="12">
      <c r="E12" s="83">
        <v>2.0</v>
      </c>
      <c r="L12" s="141">
        <f>SUM(F5,E9)</f>
        <v>70</v>
      </c>
    </row>
    <row r="13">
      <c r="E13" s="83">
        <v>10.0</v>
      </c>
      <c r="L13" s="116">
        <f>SUM(E9,E8,F5)</f>
        <v>74</v>
      </c>
    </row>
    <row r="14">
      <c r="E14" s="83">
        <v>10.0</v>
      </c>
      <c r="L14" s="78" t="s">
        <v>31</v>
      </c>
    </row>
    <row r="15">
      <c r="E15" s="6">
        <v>3.0</v>
      </c>
      <c r="L15" s="121">
        <f>SUM(J7:J8,J3,E3,D3,B5,E15)</f>
        <v>48</v>
      </c>
    </row>
    <row r="16">
      <c r="E16" s="83">
        <v>11.0</v>
      </c>
    </row>
    <row r="17">
      <c r="E17" s="83">
        <v>22.0</v>
      </c>
    </row>
  </sheetData>
  <mergeCells count="1">
    <mergeCell ref="N1:O1"/>
  </mergeCells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13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min="8" max="8" width="6.75"/>
    <col customWidth="1" min="9" max="9" width="4.13"/>
    <col customWidth="1" min="10" max="10" width="6.5"/>
    <col customWidth="1" min="12" max="12" width="11.75"/>
  </cols>
  <sheetData>
    <row r="1">
      <c r="A1" s="6"/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L1" s="80" t="s">
        <v>12</v>
      </c>
      <c r="N1" s="134" t="s">
        <v>13</v>
      </c>
    </row>
    <row r="2">
      <c r="A2" s="10">
        <f>SUM(B2:J2)</f>
        <v>148</v>
      </c>
      <c r="B2">
        <f t="shared" ref="B2:J2" si="1">SUM(B3:B18)</f>
        <v>0</v>
      </c>
      <c r="C2">
        <f t="shared" si="1"/>
        <v>0</v>
      </c>
      <c r="D2">
        <f t="shared" si="1"/>
        <v>0</v>
      </c>
      <c r="E2">
        <f t="shared" si="1"/>
        <v>148</v>
      </c>
      <c r="F2">
        <f t="shared" si="1"/>
        <v>0</v>
      </c>
      <c r="G2">
        <f t="shared" si="1"/>
        <v>0</v>
      </c>
      <c r="H2">
        <f t="shared" si="1"/>
        <v>0</v>
      </c>
      <c r="I2">
        <f t="shared" si="1"/>
        <v>0</v>
      </c>
      <c r="J2">
        <f t="shared" si="1"/>
        <v>0</v>
      </c>
      <c r="L2" s="80" t="s">
        <v>15</v>
      </c>
      <c r="N2" s="95" t="s">
        <v>16</v>
      </c>
      <c r="O2" s="95" t="s">
        <v>17</v>
      </c>
    </row>
    <row r="3">
      <c r="B3" s="6"/>
      <c r="E3" s="6">
        <v>9.0</v>
      </c>
      <c r="L3" s="67" t="s">
        <v>33</v>
      </c>
      <c r="N3" s="95" t="s">
        <v>2</v>
      </c>
      <c r="O3" s="95" t="s">
        <v>2</v>
      </c>
    </row>
    <row r="4">
      <c r="E4" s="6">
        <v>8.0</v>
      </c>
      <c r="L4" s="82" t="s">
        <v>23</v>
      </c>
      <c r="N4" s="95" t="s">
        <v>3</v>
      </c>
      <c r="O4" s="95" t="s">
        <v>3</v>
      </c>
    </row>
    <row r="5">
      <c r="E5" s="6">
        <v>7.0</v>
      </c>
      <c r="L5" s="69" t="s">
        <v>32</v>
      </c>
      <c r="N5" s="95" t="s">
        <v>4</v>
      </c>
      <c r="O5" s="95" t="s">
        <v>4</v>
      </c>
    </row>
    <row r="6">
      <c r="E6" s="6">
        <v>8.0</v>
      </c>
      <c r="L6" s="83" t="s">
        <v>24</v>
      </c>
      <c r="N6" s="95" t="s">
        <v>5</v>
      </c>
      <c r="O6" s="95" t="s">
        <v>5</v>
      </c>
    </row>
    <row r="7">
      <c r="E7" s="6">
        <v>14.0</v>
      </c>
      <c r="L7" s="84" t="s">
        <v>25</v>
      </c>
      <c r="N7" s="95" t="s">
        <v>6</v>
      </c>
      <c r="O7" s="95" t="s">
        <v>6</v>
      </c>
    </row>
    <row r="8">
      <c r="E8" s="6">
        <v>10.0</v>
      </c>
      <c r="L8" s="85" t="s">
        <v>26</v>
      </c>
      <c r="N8" s="95" t="s">
        <v>7</v>
      </c>
      <c r="O8" s="95" t="s">
        <v>7</v>
      </c>
    </row>
    <row r="9">
      <c r="E9" s="6">
        <v>7.0</v>
      </c>
      <c r="L9" s="86" t="s">
        <v>27</v>
      </c>
      <c r="N9" s="95" t="s">
        <v>8</v>
      </c>
      <c r="O9" s="95" t="s">
        <v>8</v>
      </c>
    </row>
    <row r="10">
      <c r="E10" s="6">
        <v>7.0</v>
      </c>
      <c r="L10" s="87" t="s">
        <v>28</v>
      </c>
      <c r="N10" s="95" t="s">
        <v>9</v>
      </c>
      <c r="O10" s="95" t="s">
        <v>9</v>
      </c>
    </row>
    <row r="11">
      <c r="E11" s="6">
        <v>8.0</v>
      </c>
      <c r="L11" s="88" t="s">
        <v>29</v>
      </c>
      <c r="N11" s="95" t="s">
        <v>10</v>
      </c>
      <c r="O11" s="95" t="s">
        <v>10</v>
      </c>
    </row>
    <row r="12">
      <c r="E12" s="6">
        <v>9.0</v>
      </c>
      <c r="L12" s="89" t="s">
        <v>30</v>
      </c>
    </row>
    <row r="13">
      <c r="E13" s="6">
        <v>7.0</v>
      </c>
      <c r="L13" s="90" t="s">
        <v>13</v>
      </c>
    </row>
    <row r="14">
      <c r="E14" s="6">
        <v>10.0</v>
      </c>
      <c r="L14" s="91" t="s">
        <v>31</v>
      </c>
    </row>
    <row r="15">
      <c r="E15" s="6">
        <v>12.0</v>
      </c>
      <c r="L15" s="147">
        <f>A2
</f>
        <v>148</v>
      </c>
    </row>
    <row r="16">
      <c r="E16" s="6">
        <v>10.0</v>
      </c>
    </row>
    <row r="17">
      <c r="E17" s="6">
        <v>8.0</v>
      </c>
    </row>
    <row r="18">
      <c r="E18" s="6">
        <v>14.0</v>
      </c>
    </row>
  </sheetData>
  <mergeCells count="1">
    <mergeCell ref="N1:O1"/>
  </mergeCell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25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min="8" max="8" width="6.75"/>
    <col customWidth="1" min="9" max="9" width="4.13"/>
    <col customWidth="1" min="10" max="10" width="6.5"/>
    <col customWidth="1" min="12" max="12" width="14.75"/>
  </cols>
  <sheetData>
    <row r="1">
      <c r="A1" s="6"/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L1" s="80" t="s">
        <v>12</v>
      </c>
      <c r="N1" s="134" t="s">
        <v>13</v>
      </c>
    </row>
    <row r="2">
      <c r="A2" s="10">
        <f>SUM(B2:J2)</f>
        <v>14</v>
      </c>
      <c r="B2">
        <f t="shared" ref="B2:J2" si="1">SUM(B3:B15)</f>
        <v>0</v>
      </c>
      <c r="C2">
        <f t="shared" si="1"/>
        <v>0</v>
      </c>
      <c r="D2">
        <f t="shared" si="1"/>
        <v>0</v>
      </c>
      <c r="E2">
        <f t="shared" si="1"/>
        <v>0</v>
      </c>
      <c r="F2">
        <f t="shared" si="1"/>
        <v>0</v>
      </c>
      <c r="G2">
        <f t="shared" si="1"/>
        <v>0</v>
      </c>
      <c r="H2">
        <f t="shared" si="1"/>
        <v>0</v>
      </c>
      <c r="I2">
        <f t="shared" si="1"/>
        <v>0</v>
      </c>
      <c r="J2">
        <f t="shared" si="1"/>
        <v>14</v>
      </c>
      <c r="L2" s="80" t="s">
        <v>15</v>
      </c>
      <c r="N2" s="148" t="s">
        <v>16</v>
      </c>
      <c r="O2" s="148" t="s">
        <v>17</v>
      </c>
    </row>
    <row r="3">
      <c r="B3" s="6"/>
      <c r="J3" s="149">
        <v>14.0</v>
      </c>
      <c r="L3" s="81">
        <f>J3</f>
        <v>14</v>
      </c>
      <c r="N3" s="148" t="s">
        <v>2</v>
      </c>
      <c r="O3" s="148" t="s">
        <v>2</v>
      </c>
    </row>
    <row r="4">
      <c r="L4" s="82" t="s">
        <v>23</v>
      </c>
      <c r="N4" s="148" t="s">
        <v>3</v>
      </c>
      <c r="O4" s="148" t="s">
        <v>3</v>
      </c>
    </row>
    <row r="5">
      <c r="L5" s="69" t="s">
        <v>32</v>
      </c>
      <c r="N5" s="148" t="s">
        <v>4</v>
      </c>
      <c r="O5" s="148" t="s">
        <v>4</v>
      </c>
    </row>
    <row r="6">
      <c r="L6" s="83" t="s">
        <v>24</v>
      </c>
      <c r="N6" s="148" t="s">
        <v>5</v>
      </c>
      <c r="O6" s="148" t="s">
        <v>5</v>
      </c>
    </row>
    <row r="7">
      <c r="L7" s="84" t="s">
        <v>25</v>
      </c>
      <c r="N7" s="148" t="s">
        <v>6</v>
      </c>
      <c r="O7" s="148" t="s">
        <v>6</v>
      </c>
    </row>
    <row r="8">
      <c r="L8" s="85" t="s">
        <v>26</v>
      </c>
      <c r="N8" s="150">
        <f>J3</f>
        <v>14</v>
      </c>
      <c r="O8" s="148" t="s">
        <v>7</v>
      </c>
    </row>
    <row r="9">
      <c r="L9" s="86" t="s">
        <v>27</v>
      </c>
      <c r="N9" s="148" t="s">
        <v>8</v>
      </c>
      <c r="O9" s="148" t="s">
        <v>8</v>
      </c>
    </row>
    <row r="10">
      <c r="L10" s="87" t="s">
        <v>28</v>
      </c>
      <c r="N10" s="148" t="s">
        <v>9</v>
      </c>
      <c r="O10" s="148" t="s">
        <v>9</v>
      </c>
    </row>
    <row r="11">
      <c r="L11" s="88" t="s">
        <v>29</v>
      </c>
      <c r="N11" s="148" t="s">
        <v>10</v>
      </c>
      <c r="O11" s="146">
        <f>J3</f>
        <v>14</v>
      </c>
    </row>
    <row r="12">
      <c r="L12" s="89" t="s">
        <v>30</v>
      </c>
      <c r="N12" s="115"/>
      <c r="O12" s="115"/>
    </row>
    <row r="13">
      <c r="L13" s="151">
        <f>J3</f>
        <v>14</v>
      </c>
    </row>
    <row r="14">
      <c r="L14" s="91" t="s">
        <v>31</v>
      </c>
    </row>
  </sheetData>
  <mergeCells count="1">
    <mergeCell ref="N1:O1"/>
  </mergeCells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13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min="8" max="8" width="6.75"/>
    <col customWidth="1" min="9" max="9" width="4.13"/>
    <col customWidth="1" min="10" max="10" width="6.5"/>
    <col customWidth="1" min="12" max="12" width="13.88"/>
  </cols>
  <sheetData>
    <row r="1">
      <c r="A1" s="6"/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L1" s="8" t="s">
        <v>12</v>
      </c>
      <c r="M1" s="95"/>
      <c r="N1" s="96" t="s">
        <v>13</v>
      </c>
      <c r="P1" s="6"/>
      <c r="Q1" s="6" t="s">
        <v>42</v>
      </c>
    </row>
    <row r="2">
      <c r="A2" s="10">
        <f>SUM(B2:J2)</f>
        <v>203</v>
      </c>
      <c r="B2">
        <f t="shared" ref="B2:J2" si="1">SUM(B3:B15)</f>
        <v>66</v>
      </c>
      <c r="C2">
        <f t="shared" si="1"/>
        <v>7</v>
      </c>
      <c r="D2">
        <f t="shared" si="1"/>
        <v>87</v>
      </c>
      <c r="E2">
        <f t="shared" si="1"/>
        <v>18</v>
      </c>
      <c r="F2">
        <f t="shared" si="1"/>
        <v>0</v>
      </c>
      <c r="G2">
        <f t="shared" si="1"/>
        <v>0</v>
      </c>
      <c r="H2">
        <f t="shared" si="1"/>
        <v>0</v>
      </c>
      <c r="I2">
        <f t="shared" si="1"/>
        <v>0</v>
      </c>
      <c r="J2">
        <f t="shared" si="1"/>
        <v>25</v>
      </c>
      <c r="L2" s="8" t="s">
        <v>15</v>
      </c>
      <c r="M2" s="95"/>
      <c r="N2" s="152" t="s">
        <v>16</v>
      </c>
      <c r="O2" s="152" t="s">
        <v>17</v>
      </c>
      <c r="P2" s="6"/>
      <c r="Q2" s="6">
        <v>0.0</v>
      </c>
    </row>
    <row r="3">
      <c r="B3" s="87">
        <v>66.0</v>
      </c>
      <c r="C3" s="6">
        <v>7.0</v>
      </c>
      <c r="D3" s="6">
        <v>21.0</v>
      </c>
      <c r="E3" s="6">
        <v>4.0</v>
      </c>
      <c r="J3" s="88">
        <v>21.0</v>
      </c>
      <c r="L3" s="117" t="s">
        <v>33</v>
      </c>
      <c r="M3" s="95"/>
      <c r="N3" s="153" t="s">
        <v>2</v>
      </c>
      <c r="O3" s="153" t="s">
        <v>2</v>
      </c>
    </row>
    <row r="4">
      <c r="D4" s="6">
        <v>8.0</v>
      </c>
      <c r="E4" s="6">
        <v>6.0</v>
      </c>
      <c r="J4" s="83">
        <v>4.0</v>
      </c>
      <c r="L4" s="68" t="s">
        <v>23</v>
      </c>
      <c r="M4" s="95"/>
      <c r="N4" s="153" t="s">
        <v>3</v>
      </c>
      <c r="O4" s="153" t="s">
        <v>3</v>
      </c>
    </row>
    <row r="5">
      <c r="D5" s="6">
        <v>6.0</v>
      </c>
      <c r="E5" s="6">
        <v>8.0</v>
      </c>
      <c r="L5" s="118" t="s">
        <v>32</v>
      </c>
      <c r="M5" s="95"/>
      <c r="N5" s="153" t="s">
        <v>4</v>
      </c>
      <c r="O5" s="154">
        <f>D8</f>
        <v>6</v>
      </c>
    </row>
    <row r="6">
      <c r="D6" s="87">
        <v>12.0</v>
      </c>
      <c r="L6" s="135">
        <f>J4</f>
        <v>4</v>
      </c>
      <c r="M6" s="95"/>
      <c r="N6" s="155">
        <f>D8</f>
        <v>6</v>
      </c>
      <c r="O6" s="153" t="s">
        <v>5</v>
      </c>
    </row>
    <row r="7">
      <c r="D7" s="87">
        <v>34.0</v>
      </c>
      <c r="L7" s="71" t="s">
        <v>25</v>
      </c>
      <c r="M7" s="95"/>
      <c r="N7" s="153" t="s">
        <v>6</v>
      </c>
      <c r="O7" s="153" t="s">
        <v>6</v>
      </c>
    </row>
    <row r="8">
      <c r="D8" s="55">
        <v>6.0</v>
      </c>
      <c r="L8" s="72" t="s">
        <v>26</v>
      </c>
      <c r="M8" s="95"/>
      <c r="N8" s="153" t="s">
        <v>7</v>
      </c>
      <c r="O8" s="153" t="s">
        <v>7</v>
      </c>
    </row>
    <row r="9">
      <c r="L9" s="73" t="s">
        <v>27</v>
      </c>
      <c r="M9" s="95"/>
      <c r="N9" s="153" t="s">
        <v>8</v>
      </c>
      <c r="O9" s="153" t="s">
        <v>8</v>
      </c>
    </row>
    <row r="10">
      <c r="L10" s="156">
        <f>SUM(D7,D6,B3)</f>
        <v>112</v>
      </c>
      <c r="M10" s="95"/>
      <c r="N10" s="153" t="s">
        <v>9</v>
      </c>
      <c r="O10" s="153" t="s">
        <v>9</v>
      </c>
    </row>
    <row r="11">
      <c r="L11" s="113">
        <f>J3</f>
        <v>21</v>
      </c>
      <c r="M11" s="95"/>
      <c r="N11" s="153" t="s">
        <v>10</v>
      </c>
      <c r="O11" s="153" t="s">
        <v>10</v>
      </c>
    </row>
    <row r="12">
      <c r="L12" s="76" t="s">
        <v>30</v>
      </c>
    </row>
    <row r="13">
      <c r="L13" s="120">
        <f>D8</f>
        <v>6</v>
      </c>
    </row>
    <row r="14">
      <c r="L14" s="78" t="s">
        <v>31</v>
      </c>
    </row>
    <row r="15">
      <c r="L15" s="105">
        <f>SUM(C3,D3:D5,E3:E5,D8)</f>
        <v>66</v>
      </c>
    </row>
  </sheetData>
  <mergeCells count="1">
    <mergeCell ref="N1:O1"/>
  </mergeCells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25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min="8" max="8" width="6.75"/>
    <col customWidth="1" min="9" max="9" width="4.13"/>
    <col customWidth="1" min="10" max="10" width="6.5"/>
    <col customWidth="1" min="12" max="12" width="10.75"/>
  </cols>
  <sheetData>
    <row r="1">
      <c r="A1" s="6"/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L1" s="80" t="s">
        <v>12</v>
      </c>
      <c r="M1" s="95"/>
      <c r="N1" s="96" t="s">
        <v>13</v>
      </c>
    </row>
    <row r="2">
      <c r="A2" s="10">
        <f>SUM(B2:J2)</f>
        <v>50</v>
      </c>
      <c r="B2">
        <f t="shared" ref="B2:J2" si="1">SUM(B3:B15)</f>
        <v>0</v>
      </c>
      <c r="C2">
        <f t="shared" si="1"/>
        <v>0</v>
      </c>
      <c r="D2">
        <f t="shared" si="1"/>
        <v>0</v>
      </c>
      <c r="E2">
        <f t="shared" si="1"/>
        <v>0</v>
      </c>
      <c r="F2">
        <f t="shared" si="1"/>
        <v>50</v>
      </c>
      <c r="G2">
        <f t="shared" si="1"/>
        <v>0</v>
      </c>
      <c r="H2">
        <f t="shared" si="1"/>
        <v>0</v>
      </c>
      <c r="I2">
        <f t="shared" si="1"/>
        <v>0</v>
      </c>
      <c r="J2">
        <f t="shared" si="1"/>
        <v>0</v>
      </c>
      <c r="L2" s="80" t="s">
        <v>15</v>
      </c>
      <c r="M2" s="95"/>
      <c r="N2" s="97" t="s">
        <v>16</v>
      </c>
      <c r="O2" s="97" t="s">
        <v>17</v>
      </c>
    </row>
    <row r="3">
      <c r="B3" s="6"/>
      <c r="F3" s="6">
        <v>50.0</v>
      </c>
      <c r="L3" s="67" t="s">
        <v>33</v>
      </c>
      <c r="M3" s="95"/>
      <c r="N3" s="97" t="s">
        <v>2</v>
      </c>
      <c r="O3" s="97" t="s">
        <v>2</v>
      </c>
    </row>
    <row r="4">
      <c r="L4" s="82" t="s">
        <v>23</v>
      </c>
      <c r="M4" s="95"/>
      <c r="N4" s="97" t="s">
        <v>3</v>
      </c>
      <c r="O4" s="97" t="s">
        <v>3</v>
      </c>
    </row>
    <row r="5">
      <c r="L5" s="69" t="s">
        <v>32</v>
      </c>
      <c r="M5" s="95"/>
      <c r="N5" s="97" t="s">
        <v>4</v>
      </c>
      <c r="O5" s="97" t="s">
        <v>4</v>
      </c>
    </row>
    <row r="6">
      <c r="L6" s="83" t="s">
        <v>24</v>
      </c>
      <c r="M6" s="95"/>
      <c r="N6" s="97" t="s">
        <v>5</v>
      </c>
      <c r="O6" s="97" t="s">
        <v>5</v>
      </c>
    </row>
    <row r="7">
      <c r="L7" s="84" t="s">
        <v>25</v>
      </c>
      <c r="M7" s="95"/>
      <c r="N7" s="97" t="s">
        <v>6</v>
      </c>
      <c r="O7" s="97" t="s">
        <v>6</v>
      </c>
    </row>
    <row r="8">
      <c r="L8" s="85" t="s">
        <v>26</v>
      </c>
      <c r="M8" s="95"/>
      <c r="N8" s="97" t="s">
        <v>7</v>
      </c>
      <c r="O8" s="97" t="s">
        <v>7</v>
      </c>
    </row>
    <row r="9">
      <c r="L9" s="86" t="s">
        <v>27</v>
      </c>
      <c r="M9" s="95"/>
      <c r="N9" s="97" t="s">
        <v>8</v>
      </c>
      <c r="O9" s="97" t="s">
        <v>8</v>
      </c>
    </row>
    <row r="10">
      <c r="L10" s="87" t="s">
        <v>28</v>
      </c>
      <c r="M10" s="95"/>
      <c r="N10" s="97" t="s">
        <v>9</v>
      </c>
      <c r="O10" s="97" t="s">
        <v>9</v>
      </c>
    </row>
    <row r="11">
      <c r="L11" s="88" t="s">
        <v>29</v>
      </c>
      <c r="M11" s="95"/>
      <c r="N11" s="97" t="s">
        <v>10</v>
      </c>
      <c r="O11" s="97" t="s">
        <v>10</v>
      </c>
    </row>
    <row r="12">
      <c r="L12" s="89" t="s">
        <v>30</v>
      </c>
    </row>
    <row r="13">
      <c r="L13" s="90" t="s">
        <v>13</v>
      </c>
    </row>
    <row r="14">
      <c r="L14" s="91" t="s">
        <v>31</v>
      </c>
    </row>
    <row r="15">
      <c r="L15" s="157">
        <f>F3</f>
        <v>50</v>
      </c>
    </row>
  </sheetData>
  <mergeCells count="1">
    <mergeCell ref="N1:O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9.5"/>
    <col customWidth="1" min="2" max="2" width="6.38"/>
    <col customWidth="1" min="3" max="3" width="5.88"/>
    <col customWidth="1" min="4" max="4" width="5.63"/>
    <col customWidth="1" min="5" max="7" width="6.5"/>
    <col customWidth="1" min="8" max="8" width="6.88"/>
    <col customWidth="1" min="9" max="9" width="5.63"/>
    <col customWidth="1" min="10" max="10" width="5.75"/>
    <col customWidth="1" min="12" max="12" width="16.0"/>
    <col customWidth="1" min="13" max="13" width="6.38"/>
    <col customWidth="1" min="14" max="14" width="5.25"/>
    <col customWidth="1" min="15" max="15" width="14.13"/>
    <col customWidth="1" min="16" max="17" width="17.88"/>
  </cols>
  <sheetData>
    <row r="1">
      <c r="A1" s="1" t="s">
        <v>0</v>
      </c>
      <c r="Q1" s="1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3" t="s">
        <v>1</v>
      </c>
      <c r="N2" s="4"/>
      <c r="Q2" s="4"/>
    </row>
    <row r="3">
      <c r="A3" s="5">
        <f>80-36
</f>
        <v>44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11</v>
      </c>
      <c r="K3" s="61">
        <v>4.0</v>
      </c>
      <c r="L3" s="8" t="s">
        <v>12</v>
      </c>
      <c r="N3" s="9"/>
      <c r="O3" s="9" t="s">
        <v>13</v>
      </c>
      <c r="Q3" s="9" t="s">
        <v>14</v>
      </c>
    </row>
    <row r="4" hidden="1">
      <c r="A4" s="6"/>
      <c r="L4" s="8" t="s">
        <v>15</v>
      </c>
      <c r="N4" s="6"/>
      <c r="O4" s="6" t="s">
        <v>16</v>
      </c>
      <c r="P4" s="6" t="s">
        <v>17</v>
      </c>
      <c r="Q4" s="6"/>
    </row>
    <row r="5">
      <c r="A5" s="10">
        <f>SUM(B5:J5)</f>
        <v>9954</v>
      </c>
      <c r="B5">
        <f>SUM('37'!B2,'38'!B2,'39'!B2,'40'!B2,'41'!B2,'42'!B2,'43'!B2,'44'!B2,'45'!B2,'46'!B2,'47'!B2,'48'!B2,'49'!B2,'50'!B2,'51'!B2,'52'!B2,'53'!B2,'54'!B2,'55'!B2,'56'!B2,'57'!B2,'58'!B2,'59'!B2,'60'!B2,'61'!B2,'62'!B2,'63'!B2,'64'!B2,'65'!B2,'66'!B2,'67'!B2,'68'!B2,'69'!B2,'70'!B2,'71'!B2,'72'!B2,'73'!B2,'74'!B2,'75'!B2,'76'!B2,'77'!B2,'78'!B2,'79'!B2)</f>
        <v>1172</v>
      </c>
      <c r="C5">
        <f>SUM('37'!C2,'38'!C2,'39'!C2,'40'!C2,'41'!C2,'42'!C2,'43'!C2,'44'!C2,'45'!C2,'46'!C2,'47'!C2,'48'!C2,'49'!C2,'50'!C2,'51'!C2,'52'!C2,'53'!C2,'54'!C2,'55'!C2,'56'!C2,'57'!C2,'58'!C2,'59'!C2,'60'!C2,'61'!C2,'62'!C2,'63'!C2,'64'!C2,'65'!C2,'66'!C2,'67'!C2,'68'!C2,'69'!C2,'70'!C2,'71'!C2,'72'!C2,'73'!C2,'74'!C2,'75'!C2,'76'!C2,'77'!C2,'78'!C2,'79'!C2)</f>
        <v>395</v>
      </c>
      <c r="D5">
        <f>SUM('37'!D2,'38'!D2,'39'!D2,'40'!D2,'41'!D2,'42'!D2,'43'!D2,'44'!D2,'45'!D2,'46'!D2,'47'!D2,'48'!D2,'49'!D2,'50'!D2,'51'!D2,'52'!D2,'53'!D2,'54'!D2,'55'!D2,'56'!D2,'57'!D2,'58'!D2,'59'!D2,'60'!D2,'61'!D2,'62'!D2,'63'!D2,'64'!D2,'65'!D2,'66'!D2,'67'!D2,'68'!D2,'69'!D2,'70'!D2,'71'!D2,'72'!D2,'73'!D2,'74'!D2,'75'!D2,'76'!D2,'77'!D2,'78'!D2,'79'!D2)</f>
        <v>911</v>
      </c>
      <c r="E5">
        <f>SUM('37'!E2,'38'!E2,'39'!E2,'40'!E2,'41'!E2,'42'!E2,'43'!E2,'44'!E2,'45'!E2,'46'!E2,'47'!E2,'48'!E2,'49'!E2,'50'!E2,'51'!E2,'52'!E2,'53'!E2,'54'!E2,'55'!E2,'56'!E2,'57'!E2,'58'!E2,'59'!E2,'60'!E2,'61'!E2,'62'!E2,'63'!E2,'64'!E2,'65'!E2,'66'!E2,'67'!E2,'68'!E2,'69'!E2,'70'!E2,'71'!E2,'72'!E2,'73'!E2,'74'!E2,'75'!E2,'76'!E2,'77'!E2,'78'!E2,'79'!E2)</f>
        <v>2057</v>
      </c>
      <c r="F5">
        <f>SUM('37'!F2,'38'!F2,'39'!F2,'40'!F2,'41'!F2,'42'!F2,'43'!F2,'44'!F2,'45'!F2,'46'!F2,'47'!F2,'48'!F2,'49'!F2,'50'!F2,'51'!F2,'52'!F2,'53'!F2,'54'!F2,'55'!F2,'56'!F2,'57'!F2,'58'!F2,'59'!F2,'60'!F2,'61'!F2,'62'!F2,'63'!F2,'64'!F2,'65'!F2,'66'!F2,'67'!F2,'68'!F2,'69'!F2,'70'!F2,'71'!F2,'72'!F2,'73'!F2,'74'!F2,'75'!F2,'76'!F2,'77'!F2,'78'!F2,'79'!F2)</f>
        <v>1661</v>
      </c>
      <c r="G5">
        <f>SUM('37'!G2,'38'!G2,'39'!G2,'40'!G2,'41'!G2,'42'!G2,'43'!G2,'44'!G2,'45'!G2,'46'!G2,'47'!G2,'48'!G2,'49'!G2,'50'!G2,'51'!G2,'52'!G2,'53'!G2,'54'!G2,'55'!G2,'56'!G2,'57'!G2,'58'!G2,'59'!G2,'60'!G2,'61'!G2,'62'!G2,'63'!G2,'64'!G2,'65'!G2,'66'!G2,'67'!G2,'68'!G2,'69'!G2,'70'!G2,'71'!G2,'72'!G2,'73'!G2,'74'!G2,'75'!G2,'76'!G2,'77'!G2,'78'!G2,'79'!G2)</f>
        <v>1248</v>
      </c>
      <c r="H5">
        <f>SUM('37'!H2,'38'!H2,'39'!H2,'40'!H2,'41'!H2,'42'!H2,'43'!H2,'44'!H2,'45'!H2,'46'!H2,'47'!H2,'48'!H2,'49'!H2,'50'!H2,'51'!H2,'52'!H2,'53'!H2,'54'!H2,'55'!H2,'56'!H2,'57'!H2,'58'!H2,'59'!H2,'60'!H2,'61'!H2,'62'!H2,'63'!H2,'64'!H2,'65'!H2,'66'!H2,'67'!H2,'68'!H2,'69'!H2,'70'!H2,'71'!H2,'72'!H2,'73'!H2,'74'!H2,'75'!H2,'76'!H2,'77'!H2,'78'!H2,'79'!H2)</f>
        <v>1547</v>
      </c>
      <c r="I5">
        <f>SUM('37'!I2,'38'!I2,'39'!I2,'40'!I2,'41'!I2,'42'!I2,'43'!I2,'44'!I2,'45'!I2,'46'!I2,'47'!I2,'48'!I2,'49'!I2,'50'!I2,'51'!I2,'52'!I2,'53'!I2,'54'!I2,'55'!I2,'56'!I2,'57'!I2,'58'!I2,'59'!I2,'60'!I2,'61'!I2,'62'!I2,'63'!I2,'64'!I2,'65'!I2,'66'!I2,'67'!I2,'68'!I2,'69'!I2,'70'!I2,'71'!I2,'72'!I2,'73'!I2,'74'!I2,'75'!I2,'76'!I2,'77'!I2,'78'!I2,'79'!I2)</f>
        <v>963</v>
      </c>
      <c r="J5">
        <f>SUM('37'!J2,'38'!J2,'39'!J2,'40'!J2,'41'!J2,'42'!J2,'43'!J2,'44'!J2,'45'!J2,'46'!J2,'47'!J2,'48'!J2,'49'!J2,'50'!J2,'51'!J2,'52'!J2,'53'!J2,'54'!J2,'55'!J2,'56'!J2,'57'!J2,'58'!J2,'59'!J2,'60'!J2,'61'!J2,'62'!J2,'63'!J2,'64'!J2,'65'!J2,'66'!J2,'67'!J2,'68'!J2,'69'!J2,'70'!J2,'71'!J2,'72'!J2,'73'!J2,'74'!J2,'75'!J2,'76'!J2,'77'!J2,'78'!J2,'79'!J2)</f>
        <v>0</v>
      </c>
      <c r="L5" s="11">
        <f>SUM('37'!L3,'38'!L3,'39'!L3,'40'!L3,'41'!L3,'42'!L3,'43'!L3,'44'!L3,'45'!L3,'46'!L3,'47'!L3,'48'!L3,'49'!L3,'50'!L3,'51'!L3,'52'!L3,'53'!L3,'54'!L3,'55'!L3,'56'!L3,'57'!L3,'58'!L3,'59'!L3,'60'!L3,'61'!L3,'62'!L3,'63'!L3,'64'!L3,'65'!L3,'66'!L3,'67'!L3,'68'!L3,'69'!L3,'70'!L3,'71'!L3,'72'!L3,'73'!L3,'74'!L3,'75'!L3,'76'!L3,'77'!L3,'78'!L3,'79'!L3)</f>
        <v>463</v>
      </c>
      <c r="M5" s="25">
        <f>(L5/A5)</f>
        <v>0.04651396424</v>
      </c>
      <c r="N5" s="13"/>
      <c r="O5" s="14">
        <f>SUM('37'!N3,'38'!N3,'39'!N3,'40'!N3,'41'!N3,'42'!N3,'43'!N3,'44'!N3,'45'!N3,'46'!N3,'47'!N3,'48'!N3,'49'!N3,'50'!N3,'51'!N3,'52'!N3,'53'!N3,'54'!N3,'55'!N3,'56'!N3,'57'!N3,'58'!N3,'59'!N3,'60'!N3,'61'!N3,'62'!N3,'63'!N3,'64'!N3,'65'!N3,'66'!N3,'67'!N3,'68'!N3,'69'!N3,'70'!N3,'71'!N3,'72'!N3,'73'!N3,'74'!N3,'75'!N3,'76'!N3,'77'!N3,'78'!N3,'79'!N3)</f>
        <v>98</v>
      </c>
      <c r="P5" s="14">
        <f>SUM('37'!O3,'38'!O3,'39'!O3,'40'!O3,'41'!O3,'42'!O3,'43'!O3,'44'!O3,'45'!O3,'46'!O3,'47'!O3,'48'!O3,'49'!O3,'50'!O3,'51'!O3,'52'!O3,'53'!O3,'54'!O3,'55'!O3,'56'!O3,'57'!O3,'58'!O3,'59'!O3,'60'!O3,'61'!O3,'62'!O3,'63'!O3,'64'!O3,'65'!O3,'66'!O3,'67'!O3,'68'!O3,'69'!O3,'70'!O3,'71'!O3,'72'!O3,'73'!O3,'74'!O3,'75'!O3,'76'!O3,'77'!O3,'78'!O3,'79'!O3)</f>
        <v>11</v>
      </c>
      <c r="Q5" s="15">
        <f t="shared" ref="Q5:Q13" si="1">IF(P5=0,"Untouched",IF(O5=0,"None Dealt",O5/P5))</f>
        <v>8.909090909</v>
      </c>
    </row>
    <row r="6">
      <c r="A6" s="16">
        <f>A5/A3</f>
        <v>226.2272727</v>
      </c>
      <c r="B6" s="17">
        <f>B5/A3</f>
        <v>26.63636364</v>
      </c>
      <c r="C6" s="17">
        <f>C5/A3</f>
        <v>8.977272727</v>
      </c>
      <c r="D6" s="17">
        <f>D5/A3</f>
        <v>20.70454545</v>
      </c>
      <c r="E6" s="17">
        <f>E5/A3</f>
        <v>46.75</v>
      </c>
      <c r="F6" s="17">
        <f>F5/A3</f>
        <v>37.75</v>
      </c>
      <c r="G6" s="17">
        <f>G5/A3</f>
        <v>28.36363636</v>
      </c>
      <c r="H6" s="17">
        <f>H5/49</f>
        <v>31.57142857</v>
      </c>
      <c r="I6" s="17">
        <f>I5/A3</f>
        <v>21.88636364</v>
      </c>
      <c r="J6" s="17">
        <f>J5/(A3-49)</f>
        <v>0</v>
      </c>
      <c r="L6" s="18">
        <f>SUM('37'!L4,'38'!L4,'39'!L4,'40'!L4,'41'!L4,'42'!L4,'43'!L4,'44'!L4,'45'!L4,'46'!L4,'47'!L4,'48'!L4,'49'!L4,'50'!L4,'51'!L4,'52'!L4,'53'!L4,'54'!L4,'55'!L4,'56'!L4,'57'!L4,'58'!L4,'59'!L4,'60'!L4,'61'!L4,'62'!L4,'63'!L4,'64'!L4,'65'!L4,'66'!L4,'67'!L4,'68'!L4,'69'!L4,'70'!L4,'71'!L4,'72'!L4,'73'!L4,'74'!L4,'75'!L4,'76'!L4,'77'!L4,'78'!L4,'79'!L4)</f>
        <v>0</v>
      </c>
      <c r="M6" s="25">
        <f>(L6/A5)</f>
        <v>0</v>
      </c>
      <c r="N6" s="19"/>
      <c r="O6" s="20">
        <f>SUM('37'!N4,'38'!N4,'39'!N4,'40'!N4,'41'!N4,'42'!N4,'43'!N4,'44'!N4,'45'!N4,'46'!N4,'47'!N4,'48'!N4,'49'!N4,'50'!N4,'51'!N4,'52'!N4,'53'!N4,'54'!N4,'55'!N4,'56'!N4,'57'!N4,'58'!N4,'59'!N4,'60'!N4,'61'!N4,'62'!N4,'63'!N4,'64'!N4,'65'!N4,'66'!N4,'67'!N4,'68'!N4,'69'!N4,'70'!N4,'71'!N4,'72'!N4,'73'!N4,'74'!N4,'75'!N4,'76'!N4,'77'!N4,'78'!N4,'79'!N4)</f>
        <v>11</v>
      </c>
      <c r="P6" s="20">
        <f>SUM('37'!O4,'38'!O4,'39'!O4,'40'!O4,'41'!O4,'42'!O4,'43'!O4,'44'!O4,'45'!O4,'46'!O4,'47'!O4,'48'!O4,'49'!O4,'50'!O4,'51'!O4,'52'!O4,'53'!O4,'54'!O4,'55'!O4,'56'!O4,'57'!O4,'58'!O4,'59'!O4,'60'!O4,'61'!O4,'62'!O4,'63'!O4,'64'!O4,'65'!O4,'66'!O4,'67'!O4,'68'!O4,'69'!O4,'70'!O4,'71'!O4,'72'!O4,'73'!O4,'74'!O4,'75'!O4,'76'!O4,'77'!O4,'78'!O4,'79'!O4)</f>
        <v>0</v>
      </c>
      <c r="Q6" s="15" t="str">
        <f t="shared" si="1"/>
        <v>Untouched</v>
      </c>
    </row>
    <row r="7">
      <c r="A7" s="16">
        <f>A5/(A3-K3)</f>
        <v>248.85</v>
      </c>
      <c r="B7" s="21">
        <f>B5/(A3-K3)</f>
        <v>29.3</v>
      </c>
      <c r="C7" s="21">
        <f>C5/(A3-K3)</f>
        <v>9.875</v>
      </c>
      <c r="D7" s="21">
        <f>D5/(A3-K3)</f>
        <v>22.775</v>
      </c>
      <c r="E7" s="21">
        <f>E5/(A3-K3)</f>
        <v>51.425</v>
      </c>
      <c r="F7" s="21">
        <f>F5/(A3-K3)</f>
        <v>41.525</v>
      </c>
      <c r="G7" s="21">
        <f>G5/(A3-K3)</f>
        <v>31.2</v>
      </c>
      <c r="H7" s="21">
        <f>H5/(49-K3)</f>
        <v>34.37777778</v>
      </c>
      <c r="I7" s="21">
        <f>I5/(A3-K3)</f>
        <v>24.075</v>
      </c>
      <c r="J7" s="21">
        <f>J5/(A3-49)</f>
        <v>0</v>
      </c>
      <c r="L7" s="22">
        <f>SUM('37'!L5,'38'!L5,'39'!L5,'40'!L5,'41'!L5,'42'!L5,'43'!L5,'44'!L5,'45'!L5,'46'!L5,'47'!L5,'48'!L5,'49'!L5,'50'!L5,'51'!L5,'52'!L5,'53'!L5,'54'!L5,'55'!L5,'56'!L5,'57'!L5,'58'!L5,'59'!L5,'60'!L5,'61'!L5,'62'!L5,'63'!L5,'64'!L5,'65'!L5,'66'!L5,'67'!L5,'68'!L5,'69'!L5,'70'!L5,'71'!L5,'72'!L5,'73'!L5,'74'!L5,'75'!L5,'76'!L5,'77'!L5,'78'!L5,'79'!L5)</f>
        <v>964</v>
      </c>
      <c r="M7" s="25">
        <f>(L7/A5)</f>
        <v>0.09684548925</v>
      </c>
      <c r="N7" s="23"/>
      <c r="O7" s="24">
        <f>SUM('37'!N5,'38'!N5,'39'!N5,'40'!N5,'41'!N5,'42'!N5,'43'!N5,'44'!N5,'45'!N5,'46'!N5,'47'!N5,'48'!N5,'49'!N5,'50'!N5,'51'!N5,'52'!N5,'53'!N5,'54'!N5,'55'!N5,'56'!N5,'57'!N5,'58'!N5,'59'!N5,'60'!N5,'61'!N5,'62'!N5,'63'!N5,'64'!N5,'65'!N5,'66'!N5,'67'!N5,'68'!N5,'69'!N5,'70'!N5,'71'!N5,'72'!N5,'73'!N5,'74'!N5,'75'!N5,'76'!N5,'77'!N5,'78'!N5,'79'!N5)</f>
        <v>31</v>
      </c>
      <c r="P7" s="24">
        <f>SUM('37'!O5,'38'!O5,'39'!O5,'40'!O5,'41'!O5,'42'!O5,'43'!O5,'44'!O5,'45'!O5,'46'!O5,'47'!O5,'48'!O5,'49'!O5,'50'!O5,'51'!O5,'52'!O5,'53'!O5,'54'!O5,'55'!O5,'56'!O5,'57'!O5,'58'!O5,'59'!O5,'60'!O5,'61'!O5,'62'!O5,'63'!O5,'64'!O5,'65'!O5,'66'!O5,'67'!O5,'68'!O5,'69'!O5,'70'!O5,'71'!O5,'72'!O5,'73'!O5,'74'!O5,'75'!O5,'76'!O5,'77'!O5,'78'!O5,'79'!O5)</f>
        <v>48</v>
      </c>
      <c r="Q7" s="15">
        <f t="shared" si="1"/>
        <v>0.6458333333</v>
      </c>
    </row>
    <row r="8">
      <c r="B8" s="25">
        <f>B5/A5</f>
        <v>0.1177416114</v>
      </c>
      <c r="C8" s="25">
        <f>C5/A5</f>
        <v>0.03968253968</v>
      </c>
      <c r="D8" s="25">
        <f>D5/A5</f>
        <v>0.09152099658</v>
      </c>
      <c r="E8" s="25">
        <f>E5/A5</f>
        <v>0.2066505927</v>
      </c>
      <c r="F8" s="25">
        <f>F5/A5</f>
        <v>0.1668675909</v>
      </c>
      <c r="G8" s="25">
        <f>G5/A5</f>
        <v>0.125376733</v>
      </c>
      <c r="H8" s="25">
        <f>H5/A5</f>
        <v>0.1554149086</v>
      </c>
      <c r="I8" s="25">
        <f>I5/A5</f>
        <v>0.09674502712</v>
      </c>
      <c r="J8" s="25">
        <f>J5/A5</f>
        <v>0</v>
      </c>
      <c r="L8" s="26">
        <f>SUM('37'!L6,'38'!L6,'39'!L6,'40'!L6,'41'!L6,'42'!L6,'43'!L6,'44'!L6,'45'!L6,'46'!L6,'47'!L6,'48'!L6,'49'!L6,'50'!L6,'51'!L6,'52'!L6,'53'!L6,'54'!L6,'55'!L6,'56'!L6,'57'!L6,'58'!L6,'59'!L6,'60'!L6,'61'!L6,'62'!L6,'63'!L6,'64'!L6,'65'!L6,'66'!L6,'67'!L6,'68'!L6,'69'!L6,'70'!L6,'71'!L6,'72'!L6,'73'!L6,'74'!L6,'75'!L6,'76'!L6,'77'!L6,'78'!L6,'79'!L6)</f>
        <v>1565</v>
      </c>
      <c r="M8" s="25">
        <f>(L8/A5)</f>
        <v>0.1572232268</v>
      </c>
      <c r="N8" s="27"/>
      <c r="O8" s="28">
        <f>SUM('37'!N6,'38'!N6,'39'!N6,'40'!N6,'41'!N6,'42'!N6,'43'!N6,'44'!N6,'45'!N6,'46'!N6,'47'!N6,'48'!N6,'49'!N6,'50'!N6,'51'!N6,'52'!N6,'53'!N6,'54'!N6,'55'!N6,'56'!N6,'57'!N6,'58'!N6,'59'!N6,'60'!N6,'61'!N6,'62'!N6,'63'!N6,'64'!N6,'65'!N6,'66'!N6,'67'!N6,'68'!N6,'69'!N6,'70'!N6,'71'!N6,'72'!N6,'73'!N6,'74'!N6,'75'!N6,'76'!N6,'77'!N6,'78'!N6,'79'!N6)</f>
        <v>232</v>
      </c>
      <c r="P8" s="28">
        <f>SUM('37'!O6,'38'!O6,'39'!O6,'40'!O6,'41'!O6,'42'!O6,'43'!O6,'44'!O6,'45'!O6,'46'!O6,'47'!O6,'48'!O6,'49'!O6,'50'!O6,'51'!O6,'52'!O6,'53'!O6,'54'!O6,'55'!O6,'56'!O6,'57'!O6,'58'!O6,'59'!O6,'60'!O6,'61'!O6,'62'!O6,'63'!O6,'64'!O6,'65'!O6,'66'!O6,'67'!O6,'68'!O6,'69'!O6,'70'!O6,'71'!O6,'72'!O6,'73'!O6,'74'!O6,'75'!O6,'76'!O6,'77'!O6,'78'!O6,'79'!O6)</f>
        <v>194</v>
      </c>
      <c r="Q8" s="15">
        <f t="shared" si="1"/>
        <v>1.195876289</v>
      </c>
    </row>
    <row r="9">
      <c r="A9" s="53">
        <f>MAX('37'!A2,'38'!A2,'39'!A2,'40'!A2,'41'!A2,'42'!A2,'43'!A2,'44'!A2,'45'!A2,'46'!A2,'47'!A2,'48'!A2,'49'!A2,'50'!A2,'51'!A2,'52'!A2,'53'!A2,'54'!A2,'55'!A2,'56'!A2,'57'!A2,'58'!A2,'59'!A2,'60'!A2,'61'!A2,'62'!A2,'63'!A2,'64'!A2,'65'!A2,'66'!A2,'67'!A2,'68'!A2,'69'!A2,'70'!A2,'71'!A2,'72'!A2,'73'!A2,'74'!A2,'75'!A2,'76'!A2,'77'!A2,'78'!A2,'79'!A2,'80'!A2,'81'!A2,'82'!A2,'83'!A2,'84'!A2,'85'!A2,'86'!A2,'87'!A2,'88'!A2,'89'!A2,'90'!A2,'91'!A2,'92'!A2,'93'!A2,'94'!A2,'95'!A2,'96'!A2,'97'!A2,'98'!A2,'99'!A2,'100'!A2)</f>
        <v>1089</v>
      </c>
      <c r="B9">
        <f>MAX('37'!B2,'38'!B2,'39'!B2,'40'!B2,'41'!B2,'42'!B2,'43'!B2,'44'!B2,'45'!B2,'46'!B2,'47'!B2,'48'!B2,'49'!B2,'50'!B2,'51'!B2,'52'!B2,'53'!B2,'54'!B2,'55'!B2,'56'!B2,'57'!B2,'58'!B2,'59'!B2,'60'!B2,'61'!B2,'62'!B2,'63'!B2,'64'!B2,'65'!B2,'66'!B2,'67'!B2,'68'!B2,'69'!B2,'70'!B2,'71'!B2,'72'!B2,'73'!B2,'74'!B2,'75'!B2,'76'!B2,'77'!B2,'78'!B2,'79'!B2)</f>
        <v>158</v>
      </c>
      <c r="C9">
        <f>MAX('37'!C2,'38'!C2,'39'!C2,'40'!C2,'41'!C2,'42'!C2,'43'!C2,'44'!C2,'45'!C2,'46'!C2,'47'!C2,'48'!C2,'49'!C2,'50'!C2,'51'!C2,'52'!C2,'53'!C2,'54'!C2,'55'!C2,'56'!C2,'57'!C2,'58'!C2,'59'!C2,'60'!C2,'61'!C2,'62'!C2,'63'!C2,'64'!C2,'65'!C2,'66'!C2,'67'!C2,'68'!C2,'69'!C2,'70'!C2,'71'!C2,'72'!C2,'73'!C2,'74'!C2,'75'!C2,'76'!C2,'77'!C2,'78'!C2,'79'!C2)</f>
        <v>94</v>
      </c>
      <c r="D9">
        <f>MAX('37'!D2,'38'!D2,'39'!D2,'40'!D2,'41'!D2,'42'!D2,'43'!D2,'44'!D2,'45'!D2,'46'!D2,'47'!D2,'48'!D2,'49'!D2,'50'!D2,'51'!D2,'52'!D2,'53'!D2,'54'!D2,'55'!D2,'56'!D2,'57'!D2,'58'!D2,'59'!D2,'60'!D2,'61'!D2,'62'!D2,'63'!D2,'64'!D2,'65'!D2,'66'!D2,'67'!D2,'68'!D2,'69'!D2,'70'!D2,'71'!D2,'72'!D2,'73'!D2,'74'!D2,'75'!D2,'76'!D2,'77'!D2,'78'!D2,'79'!D2)</f>
        <v>159</v>
      </c>
      <c r="E9">
        <f>MAX('37'!E2,'38'!E2,'39'!E2,'40'!E2,'41'!E2,'42'!E2,'43'!E2,'44'!E2,'45'!E2,'46'!E2,'47'!E2,'48'!E2,'49'!E2,'50'!E2,'51'!E2,'52'!E2,'53'!E2,'54'!E2,'55'!E2,'56'!E2,'57'!E2,'58'!E2,'59'!E2,'60'!E2,'61'!E2,'62'!E2,'63'!E2,'64'!E2,'65'!E2,'66'!E2,'67'!E2,'68'!E2,'69'!E2,'70'!E2,'71'!E2,'72'!E2,'73'!E2,'74'!E2,'75'!E2,'76'!E2,'77'!E2,'78'!E2,'79'!E2)</f>
        <v>193</v>
      </c>
      <c r="F9">
        <f>MAX('37'!F2,'38'!F2,'39'!F2,'40'!F2,'41'!F2,'42'!F2,'43'!F2,'44'!F2,'45'!F2,'46'!F2,'47'!F2,'48'!F2,'49'!F2,'50'!F2,'51'!F2,'52'!F2,'53'!F2,'54'!F2,'55'!F2,'56'!F2,'57'!F2,'58'!F2,'59'!F2,'60'!F2,'61'!F2,'62'!F2,'63'!F2,'64'!F2,'65'!F2,'66'!F2,'67'!F2,'68'!F2,'69'!F2,'70'!F2,'71'!F2,'72'!F2,'73'!F2,'74'!F2,'75'!F2,'76'!F2,'77'!F2,'78'!F2,'79'!F2)</f>
        <v>267</v>
      </c>
      <c r="G9">
        <f>MAX('37'!G2,'38'!G2,'39'!G2,'40'!G2,'41'!G2,'42'!G2,'43'!G2,'44'!G2,'45'!G2,'46'!G2,'47'!G2,'48'!G2,'49'!G2,'50'!G2,'51'!G2,'52'!G2,'53'!G2,'54'!G2,'55'!G2,'56'!G2,'57'!G2,'58'!G2,'59'!G2,'60'!G2,'61'!G2,'62'!G2,'63'!G2,'64'!G2,'65'!G2,'66'!G2,'67'!G2,'68'!G2,'69'!G2,'70'!G2,'71'!G2,'72'!G2,'73'!G2,'74'!G2,'75'!G2,'76'!G2,'77'!G2,'78'!G2,'79'!G2)</f>
        <v>328</v>
      </c>
      <c r="H9">
        <f>MAX('37'!H2,'38'!H2,'39'!H2,'40'!H2,'41'!H2,'42'!H2,'43'!H2,'44'!H2,'45'!H2,'46'!H2,'47'!H2,'48'!H2,'49'!H2,'50'!H2,'51'!H2,'52'!H2,'53'!H2,'54'!H2,'55'!H2,'56'!H2,'57'!H2,'58'!H2,'59'!H2,'60'!H2,'61'!H2,'62'!H2,'63'!H2,'64'!H2,'65'!H2,'66'!H2,'67'!H2,'68'!H2,'69'!H2,'70'!H2,'71'!H2,'72'!H2,'73'!H2,'74'!H2,'75'!H2,'76'!H2,'77'!H2,'78'!H2,'79'!H2)</f>
        <v>156</v>
      </c>
      <c r="I9">
        <f>MAX('37'!I2,'38'!I2,'39'!I2,'40'!I2,'41'!I2,'42'!I2,'43'!I2,'44'!I2,'45'!I2,'46'!I2,'47'!I2,'48'!I2,'49'!I2,'50'!I2,'51'!I2,'52'!I2,'53'!I2,'54'!I2,'55'!I2,'56'!I2,'57'!I2,'58'!I2,'59'!I2,'60'!I2,'61'!I2,'62'!I2,'63'!I2,'64'!I2,'65'!I2,'66'!I2,'67'!I2,'68'!I2,'69'!I2,'70'!I2,'71'!I2,'72'!I2,'73'!I2,'74'!I2,'75'!I2,'76'!I2,'77'!I2,'78'!I2,'79'!I2)</f>
        <v>172</v>
      </c>
      <c r="J9">
        <f>MAX('37'!J2,'38'!J2,'39'!J2,'40'!J2,'41'!J2,'42'!J2,'43'!J2,'44'!J2,'45'!J2,'46'!J2,'47'!J2,'48'!J2,'49'!J2,'50'!J2,'51'!J2,'52'!J2,'53'!J2,'54'!J2,'55'!J2,'56'!J2,'57'!J2,'58'!J2,'59'!J2,'60'!J2,'61'!J2,'62'!J2,'63'!J2,'64'!J2,'65'!J2,'66'!J2,'67'!J2,'68'!J2,'69'!J2,'70'!J2,'71'!J2,'72'!J2,'73'!J2,'74'!J2,'75'!J2,'76'!J2,'77'!J2,'78'!J2,'79'!J2)</f>
        <v>0</v>
      </c>
      <c r="L9" s="30">
        <f>SUM('37'!L7,'38'!L7,'39'!L7,'40'!L7,'41'!L7,'42'!L7,'43'!L7,'44'!L7,'45'!L7,'46'!L7,'47'!L7,'48'!L7,'49'!L7,'50'!L7,'51'!L7,'52'!L7,'53'!L7,'54'!L7,'55'!L7,'56'!L7,'57'!L7,'58'!L7,'59'!L7,'60'!L7,'61'!L7,'62'!L7,'63'!L7,'64'!L7,'65'!L7,'66'!L7,'67'!L7,'68'!L7,'69'!L7,'70'!L7,'71'!L7,'72'!L7,'73'!L7,'74'!L7,'75'!L7,'76'!L7,'77'!L7,'78'!L7,'79'!L7)</f>
        <v>182</v>
      </c>
      <c r="M9" s="25">
        <f>(L9/A5)</f>
        <v>0.01828410689</v>
      </c>
      <c r="N9" s="31"/>
      <c r="O9" s="32">
        <f>SUM('37'!N7,'38'!N7,'39'!N7,'40'!N7,'41'!N7,'42'!N7,'43'!N7,'44'!N7,'45'!N7,'46'!N7,'47'!N7,'48'!N7,'49'!N7,'50'!N7,'51'!N7,'52'!N7,'53'!N7,'54'!N7,'55'!N7,'56'!N7,'57'!N7,'58'!N7,'59'!N7,'60'!N7,'61'!N7,'62'!N7,'63'!N7,'64'!N7,'65'!N7,'66'!N7,'67'!N7,'68'!N7,'69'!N7,'70'!N7,'71'!N7,'72'!N7,'73'!N7,'74'!N7,'75'!N7,'76'!N7,'77'!N7,'78'!N7,'79'!N7)</f>
        <v>59</v>
      </c>
      <c r="P9" s="32">
        <f>SUM('37'!O7,'38'!O7,'39'!O7,'40'!O7,'41'!O7,'42'!O7,'43'!O7,'44'!O7,'45'!O7,'46'!O7,'47'!O7,'48'!O7,'49'!O7,'50'!O7,'51'!O7,'52'!O7,'53'!O7,'54'!O7,'55'!O7,'56'!O7,'57'!O7,'58'!O7,'59'!O7,'60'!O7,'61'!O7,'62'!O7,'63'!O7,'64'!O7,'65'!O7,'66'!O7,'67'!O7,'68'!O7,'69'!O7,'70'!O7,'71'!O7,'72'!O7,'73'!O7,'74'!O7,'75'!O7,'76'!O7,'77'!O7,'78'!O7,'79'!O7)</f>
        <v>176</v>
      </c>
      <c r="Q9" s="15">
        <f t="shared" si="1"/>
        <v>0.3352272727</v>
      </c>
    </row>
    <row r="10">
      <c r="A10" s="64">
        <f>MAX(B10:J10)</f>
        <v>150</v>
      </c>
      <c r="B10">
        <f>MAX('37'!B3:B16,'38'!B3:B16,'39'!B3:B16,'40'!B3:B16,'41'!B3:B16,'42'!B3:B16,'43'!B3:B16,'44'!B3:B16,'45'!B3:B16,'46'!B3:B16,'47'!B3:B16,'48'!B3:B16,'49'!B3:B16,'50'!B3:B16,'51'!B3:B16,'52'!B3:B22,'53'!B3:B16,'54'!B3:B16,'55'!B3:B16,'56'!B3:B16,'57'!B3:B16,'58'!B3:B16,'59'!B3:B16,'60'!B3:B16,'61'!B3:B16,'62'!B3:B16,'63'!B3:B17,'64'!B3:B16,'65'!B3:B16,'66'!B3:B16,'67'!B3:B16,'68'!B3:B26,'69'!B3:B16,'70'!B3:B16,'71'!B3:B16,'72'!B3:B16,'73'!B3:B16,'74'!B3:B16,'75'!B3:B16,'76'!B3:B16,'77'!B3:B16,'78'!B3:B16,'79'!B3:B16)</f>
        <v>66</v>
      </c>
      <c r="C10">
        <f>MAX('37'!C3:C16,'38'!C3:C16,'39'!C3:C16,'40'!C3:C16,'41'!C3:C16,'42'!C3:C16,'43'!C3:C16,'44'!C3:C16,'45'!C3:C16,'46'!C3:C16,'47'!C3:C16,'48'!C3:C16,'49'!C3:C16,'50'!C3:C16,'51'!C3:C16,'52'!C3:C22,'53'!C3:C16,'54'!C3:C16,'55'!C3:C16,'56'!C3:C16,'57'!C3:C16,'58'!C3:C16,'59'!C3:C16,'60'!C3:C16,'61'!C3:C16,'62'!C3:C16,'63'!C3:C17,'64'!C3:C16,'65'!C3:C16,'66'!C3:C16,'67'!C3:C16,'68'!C3:C26,'69'!C3:C16,'70'!C3:C16,'71'!C3:C16,'72'!C3:C16,'73'!C3:C16,'74'!C3:C16,'75'!C3:C16,'76'!C3:C16,'77'!C3:C16,'78'!C3:C16,'79'!C3:C16)</f>
        <v>94</v>
      </c>
      <c r="D10">
        <f>MAX('37'!D3:D16,'38'!D3:D16,'39'!D3:D16,'40'!D3:D16,'41'!D3:D16,'42'!D3:D16,'43'!D3:D16,'44'!D3:D16,'45'!D3:D16,'46'!D3:D16,'47'!D3:D16,'48'!D3:D16,'49'!D3:D16,'50'!D3:D16,'51'!D3:D16,'52'!D3:D22,'53'!D3:D16,'54'!D3:D16,'55'!D3:D16,'56'!D3:D16,'57'!D3:D16,'58'!D3:D16,'59'!D3:D16,'60'!D3:D16,'61'!D3:D16,'62'!D3:D16,'63'!D3:D17,'64'!D3:D16,'65'!D3:D16,'66'!D3:D16,'67'!D3:D16,'68'!D3:D26,'69'!D3:D16,'70'!D3:D16,'71'!D3:D16,'72'!D3:D16,'73'!D3:D16,'74'!D3:D16,'75'!D3:D16,'76'!D3:D16,'77'!D3:D16,'78'!D3:D16,'79'!D3:D16)</f>
        <v>66</v>
      </c>
      <c r="E10">
        <f>MAX('37'!E3:E16,'38'!E3:E16,'39'!E3:E16,'40'!E3:E16,'41'!E3:E16,'42'!E3:E16,'43'!E3:E16,'44'!E3:E16,'45'!E3:E16,'46'!E3:E16,'47'!E3:E16,'48'!E3:E16,'49'!E3:E16,'50'!E3:E16,'51'!E3:E16,'52'!E3:E22,'53'!E3:E16,'54'!E3:E16,'55'!E3:E16,'56'!E3:E16,'57'!E3:E16,'58'!E3:E16,'59'!E3:E16,'60'!E3:E16,'61'!E3:E16,'62'!E3:E16,'63'!E3:E17,'64'!E3:E16,'65'!E3:E16,'66'!E3:E16,'67'!E3:E16,'68'!E3:E26,'69'!E3:E16,'70'!E3:E16,'71'!E3:E16,'72'!E3:E16,'73'!E3:E16,'74'!E3:E16,'75'!E3:E16,'76'!E3:E16,'77'!E3:E16,'78'!E3:E16,'79'!E3:E16)</f>
        <v>150</v>
      </c>
      <c r="F10">
        <f>MAX('37'!F3:F16,'38'!F3:F16,'39'!F3:F16,'40'!F3:F16,'41'!F3:F16,'42'!F3:F16,'43'!F3:F16,'44'!F3:F16,'45'!F3:F16,'46'!F3:F16,'47'!F3:F16,'48'!F3:F16,'49'!F3:F16,'50'!F3:F16,'51'!F3:F16,'52'!F3:F22,'53'!F3:F16,'54'!F3:F16,'55'!F3:F16,'56'!F3:F16,'57'!F3:F16,'58'!F3:F16,'59'!F3:F16,'60'!F3:F16,'61'!F3:F16,'62'!F3:F16,'63'!F3:F17,'64'!F3:F16,'65'!F3:F16,'66'!F3:F16,'67'!F3:F16,'68'!F3:F26,'69'!F3:F16,'70'!F3:F16,'71'!F3:F16,'72'!F3:F16,'73'!F3:F16,'74'!F3:F16,'75'!F3:F16,'76'!F3:F16,'77'!F3:F16,'78'!F3:F16,'79'!F3:F16)</f>
        <v>82</v>
      </c>
      <c r="G10">
        <f>MAX('37'!G3:G16,'38'!G3:G16,'39'!G3:G16,'40'!G3:G16,'41'!G3:G16,'42'!G3:G16,'43'!G3:G16,'44'!G3:G16,'45'!G3:G16,'46'!G3:G16,'47'!G3:G16,'48'!G3:G16,'49'!G3:G16,'50'!G3:G16,'51'!G3:G16,'52'!G3:G22,'53'!G3:G16,'54'!G3:G16,'55'!G3:G16,'56'!G3:G16,'57'!G3:G16,'58'!G3:G16,'59'!G3:G16,'60'!G3:G16,'61'!G3:G16,'62'!G3:G16,'63'!G3:G17,'64'!G3:G16,'65'!G3:G16,'66'!G3:G16,'67'!G3:G16,'68'!G3:G26,'69'!G3:G16,'70'!G3:G16,'71'!G3:G16,'72'!G3:G16,'73'!G3:G16,'74'!G3:G16,'75'!G3:G16,'76'!G3:G16,'77'!G3:G16,'78'!G3:G16,'79'!G3:G16)</f>
        <v>66</v>
      </c>
      <c r="H10">
        <f>MAX('37'!H3:H16,'38'!H3:H16,'39'!H3:H16,'40'!H3:H16,'41'!H3:H16,'42'!H3:H16,'43'!H3:H16,'44'!H3:H16,'45'!H3:H16,'46'!H3:H16,'47'!H3:H16,'48'!H3:H16,'49'!H3:H16,'50'!H3:H16,'51'!H3:H16,'52'!H3:H22,'53'!H3:H16,'54'!H3:H16,'55'!H3:H16,'56'!H3:H16,'57'!H3:H16,'58'!H3:H16,'59'!H3:H16,'60'!H3:H16,'61'!H3:H16,'62'!H3:H16,'63'!H3:H17,'64'!H3:H16,'65'!H3:H16,'66'!H3:H16,'67'!H3:H16,'68'!H3:H26,'69'!H3:H16,'70'!H3:H16,'71'!H3:H16,'72'!H3:H16,'73'!H3:H16,'74'!H3:H16,'75'!H3:H16,'76'!H3:H16,'77'!H3:H16,'78'!H3:H16,'79'!H3:H16)</f>
        <v>115</v>
      </c>
      <c r="I10">
        <f>MAX('37'!I3:I16,'38'!I3:I16,'39'!I3:I16,'40'!I3:I16,'41'!I3:I16,'42'!I3:I16,'43'!I3:I16,'44'!I3:I16,'45'!I3:I16,'46'!I3:I16,'47'!I3:I16,'48'!I3:I16,'49'!I3:I16,'50'!I3:I16,'51'!I3:I16,'52'!I3:I22,'53'!I3:I16,'54'!I3:I16,'55'!I3:I16,'56'!I3:I16,'57'!I3:I16,'58'!I3:I16,'59'!I3:I16,'60'!I3:I16,'61'!I3:I16,'62'!I3:I16,'63'!I3:I17,'64'!I3:I16,'65'!I3:I16,'66'!I3:I16,'67'!I3:I16,'68'!I3:I26,'69'!I3:I16,'70'!I3:I16,'71'!I3:I16,'72'!I3:I16,'73'!I3:I16,'74'!I3:I16,'75'!I3:I16,'76'!I3:I16,'77'!I3:I16,'78'!I3:I16,'79'!I3:I16)</f>
        <v>72</v>
      </c>
      <c r="J10">
        <f>MAX('37'!J3:J16,'38'!J3:J16,'39'!J3:J16,'40'!J3:J16,'41'!J3:J16,'42'!J3:J16,'43'!J3:J16,'44'!J3:J16,'45'!J3:J16,'46'!J3:J16,'47'!J3:J16,'48'!J3:J16,'49'!J3:J16,'50'!J3:J16,'51'!J3:J16,'52'!J3:J22,'53'!J3:J16,'54'!J3:J16,'55'!J3:J16,'56'!J3:J16,'57'!J3:J16,'58'!J3:J16,'59'!J3:J16,'60'!J3:J16,'61'!J3:J16,'62'!J3:J16,'63'!J3:J17,'64'!J3:J16,'65'!J3:J16,'66'!J3:J16,'67'!J3:J16,'68'!J3:J26,'69'!J3:J16,'70'!J3:J16,'71'!J3:J16,'72'!J3:J16,'73'!J3:J16,'74'!J3:J16,'75'!J3:J16,'76'!J3:J16,'77'!J3:J16,'78'!J3:J16,'79'!J3:J16)</f>
        <v>0</v>
      </c>
      <c r="L10" s="34">
        <f>SUM('37'!L8,'38'!L8,'39'!L8,'40'!L8,'41'!L8,'42'!L8,'43'!L8,'44'!L8,'45'!L8,'46'!L8,'47'!L8,'48'!L8,'49'!L8,'50'!L8,'51'!L8,'52'!L8,'53'!L8,'54'!L8,'55'!L8,'56'!L8,'57'!L8,'58'!L8,'59'!L8,'60'!L8,'61'!L8,'62'!L8,'63'!L8,'64'!L8,'65'!L8,'66'!L8,'67'!L8,'68'!L8,'69'!L8,'70'!L8,'71'!L8,'72'!L8,'73'!L8,'74'!L8,'75'!L8,'76'!L8,'77'!L8,'78'!L8,'79'!L8)</f>
        <v>0</v>
      </c>
      <c r="M10" s="25">
        <f>(L10/A5)</f>
        <v>0</v>
      </c>
      <c r="N10" s="35"/>
      <c r="O10" s="36">
        <f>SUM('37'!N8,'38'!N8,'39'!N8,'40'!N8,'41'!N8,'42'!N8,'43'!N8,'44'!N8,'45'!N8,'46'!N8,'47'!N8,'48'!N8,'49'!N8,'50'!N8,'51'!N8,'52'!N8,'53'!N8,'54'!N8,'55'!N8,'56'!N8,'57'!N8,'58'!N8,'59'!N8,'60'!N8,'61'!N8,'62'!N8,'63'!N8,'64'!N8,'65'!N8,'66'!N8,'67'!N8,'68'!N8,'69'!N8,'70'!N8,'71'!N8,'72'!N8,'73'!N8,'74'!N8,'75'!N8,'76'!N8,'77'!N8,'78'!N8,'79'!N8)</f>
        <v>19</v>
      </c>
      <c r="P10" s="36">
        <f>SUM('37'!O8,'38'!O8,'39'!O8,'40'!O8,'41'!O8,'42'!O8,'43'!O8,'44'!O8,'45'!O8,'46'!O8,'47'!O8,'48'!O8,'49'!O8,'50'!O8,'51'!O8,'52'!O8,'53'!O8,'54'!O8,'55'!O8,'56'!O8,'57'!O8,'58'!O8,'59'!O8,'60'!O8,'61'!O8,'62'!O8,'63'!O8,'64'!O8,'65'!O8,'66'!O8,'67'!O8,'68'!O8,'69'!O8,'70'!O8,'71'!O8,'72'!O8,'73'!O8,'74'!O8,'75'!O8,'76'!O8,'77'!O8,'78'!O8,'79'!O8)</f>
        <v>46</v>
      </c>
      <c r="Q10" s="15">
        <f t="shared" si="1"/>
        <v>0.4130434783</v>
      </c>
    </row>
    <row r="11">
      <c r="L11" s="37">
        <f>SUM('37'!L9,'38'!L9,'39'!L9,'40'!L9,'41'!L9,'42'!L9,'43'!L9,'44'!L9,'45'!L9,'46'!L9,'47'!L9,'48'!L9,'49'!L9,'50'!L9,'51'!L9,'52'!L9,'53'!L9,'54'!L9,'55'!L9,'56'!L9,'57'!L9,'58'!L9,'59'!L9,'60'!L9,'61'!L9,'62'!L9,'63'!L9,'64'!L9,'65'!L9,'66'!L9,'67'!L9,'68'!L9,'69'!L9,'70'!L9,'71'!L9,'72'!L9,'73'!L9,'74'!L9,'75'!L9,'76'!L9,'77'!L9,'78'!L9,'79'!L9)</f>
        <v>22</v>
      </c>
      <c r="M11" s="25">
        <f>(L11/A5)</f>
        <v>0.002210166767</v>
      </c>
      <c r="N11" s="38"/>
      <c r="O11" s="39">
        <f>SUM('37'!N9,'38'!N9,'39'!N9,'40'!N9,'41'!N9,'42'!N9,'43'!N9,'44'!N9,'45'!N9,'46'!N9,'47'!N9,'48'!N9,'49'!N9,'50'!N9,'51'!N9,'52'!N9,'53'!N9,'54'!N9,'55'!N9,'56'!N9,'57'!N9,'58'!N9,'59'!N9,'60'!N9,'61'!N9,'62'!N9,'63'!N9,'64'!N9,'65'!N9,'66'!N9,'67'!N9,'68'!N9,'69'!N9,'70'!N9,'71'!N9,'72'!N9,'73'!N9,'74'!N9,'75'!N9,'76'!N9,'77'!N9,'78'!N9,'79'!N9)</f>
        <v>139</v>
      </c>
      <c r="P11" s="39">
        <f>SUM('37'!O9,'38'!O9,'39'!O9,'40'!O9,'41'!O9,'42'!O9,'43'!O9,'44'!O9,'45'!O9,'46'!O9,'47'!O9,'48'!O9,'49'!O9,'50'!O9,'51'!O9,'52'!O9,'53'!O9,'54'!O9,'55'!O9,'56'!O9,'57'!O9,'58'!O9,'59'!O9,'60'!O9,'61'!O9,'62'!O9,'63'!O9,'64'!O9,'65'!O9,'66'!O9,'67'!O9,'68'!O9,'69'!O9,'70'!O9,'71'!O9,'72'!O9,'73'!O9,'74'!O9,'75'!O9,'76'!O9,'77'!O9,'78'!O9,'79'!O9)</f>
        <v>167</v>
      </c>
      <c r="Q11" s="15">
        <f t="shared" si="1"/>
        <v>0.8323353293</v>
      </c>
    </row>
    <row r="12">
      <c r="A12" s="40">
        <f>B5+C5</f>
        <v>1567</v>
      </c>
      <c r="L12" s="41">
        <f>SUM('37'!L10,'38'!L10,'39'!L10,'40'!L10,'41'!L10,'42'!L10,'43'!L10,'44'!L10,'45'!L10,'46'!L10,'47'!L10,'48'!L10,'49'!L10,'50'!L10,'51'!L10,'52'!L10,'53'!L10,'54'!L10,'55'!L10,'56'!L10,'57'!L10,'58'!L10,'59'!L10,'60'!L10,'61'!L10,'62'!L10,'63'!L10,'64'!L10,'65'!L10,'66'!L10,'67'!L10,'68'!L10,'69'!L10,'70'!L10,'71'!L10,'72'!L10,'73'!L10,'74'!L10,'75'!L10,'76'!L10,'77'!L10,'78'!L10,'79'!L10)</f>
        <v>403</v>
      </c>
      <c r="M12" s="25">
        <f>(L12/A5)</f>
        <v>0.04048623669</v>
      </c>
      <c r="N12" s="42"/>
      <c r="O12" s="43">
        <f>SUM('37'!N10,'38'!N10,'39'!N10,'40'!N10,'41'!N10,'42'!N10,'43'!N10,'44'!N10,'45'!N10,'46'!N10,'47'!N10,'48'!N10,'49'!N10,'50'!N10,'51'!N10,'52'!N10,'53'!N10,'54'!N10,'55'!N10,'56'!N10,'57'!N10,'58'!N10,'59'!N10,'60'!N10,'61'!N10,'62'!N10,'63'!N10,'64'!N10,'65'!N10,'66'!N10,'67'!N10,'68'!N10,'69'!N10,'70'!N10,'71'!N10,'72'!N10,'73'!N10,'74'!N10,'75'!N10,'76'!N10,'77'!N10,'78'!N10,'79'!N10)</f>
        <v>48</v>
      </c>
      <c r="P12" s="43">
        <f>SUM('37'!O10,'38'!O10,'39'!O10,'40'!O10,'41'!O10,'42'!O10,'43'!O10,'44'!O10,'45'!O10,'46'!O10,'47'!O10,'48'!O10,'49'!O10,'50'!O10,'51'!O10,'52'!O10,'53'!O10,'54'!O10,'55'!O10,'56'!O10,'57'!O10,'58'!O10,'59'!O10,'60'!O10,'61'!O10,'62'!O10,'63'!O10,'64'!O10,'65'!O10,'66'!O10,'67'!O10,'68'!O10,'69'!O10,'70'!O10,'71'!O10,'72'!O10,'73'!O10,'74'!O10,'75'!O10,'76'!O10,'77'!O10,'78'!O10,'79'!O10)</f>
        <v>30</v>
      </c>
      <c r="Q12" s="15">
        <f t="shared" si="1"/>
        <v>1.6</v>
      </c>
    </row>
    <row r="13">
      <c r="A13" s="44">
        <f>A12/A3</f>
        <v>35.61363636</v>
      </c>
      <c r="B13" s="6"/>
      <c r="C13" s="6"/>
      <c r="D13" s="6"/>
      <c r="E13" s="6"/>
      <c r="F13" s="6"/>
      <c r="G13" s="6"/>
      <c r="H13" s="6"/>
      <c r="I13" s="6"/>
      <c r="J13" s="6"/>
      <c r="L13" s="45">
        <f>SUM('37'!L11,'38'!L11,'39'!L11,'40'!L11,'41'!L11,'42'!L11,'43'!L11,'44'!L11,'45'!L11,'46'!L11,'47'!L11,'48'!L11,'49'!L11,'50'!L11,'51'!L11,'52'!L11,'53'!L11,'54'!L11,'55'!L11,'56'!L11,'57'!L11,'58'!L11,'59'!L11,'60'!L11,'61'!L11,'62'!L11,'63'!L11,'64'!L11,'65'!L11,'66'!L11,'67'!L11,'68'!L11,'69'!L11,'70'!L11,'71'!L11,'72'!L11,'73'!L11,'74'!L11,'75'!L11,'76'!L11,'77'!L11,'78'!L11,'79'!L11)</f>
        <v>211</v>
      </c>
      <c r="M13" s="25">
        <f>(L13/A5)</f>
        <v>0.02119750854</v>
      </c>
      <c r="N13" s="46"/>
      <c r="O13" s="50">
        <f>SUM('37'!N11,'38'!N11,'39'!N11,'40'!N11,'41'!N11,'42'!N11,'43'!N11,'44'!N11,'45'!N11,'46'!N11,'47'!N11,'48'!N11,'49'!N11,'50'!N11,'51'!N11,'52'!N11,'53'!N11,'54'!N11,'55'!N11,'56'!N11,'57'!N11,'58'!N11,'59'!N11,'60'!N11,'61'!N11,'62'!N11,'63'!N11,'64'!N11,'65'!N11,'66'!N11,'67'!N11,'68'!N11,'69'!N11,'70'!N11,'71'!N11,'72'!N11,'73'!N11,'74'!N11,'75'!N11,'76'!N11,'77'!N11,'78'!N11,'79'!N11)</f>
        <v>0</v>
      </c>
      <c r="P13" s="50">
        <f>SUM('37'!O11,'38'!O11,'39'!O11,'40'!O11,'41'!O11,'42'!O11,'43'!O11,'44'!O11,'45'!O11,'46'!O11,'47'!O11,'48'!O11,'49'!O11,'50'!O11,'51'!O11,'52'!O11,'53'!O11,'54'!O11,'55'!O11,'56'!O11,'57'!O11,'58'!O11,'59'!O11,'60'!O11,'61'!O11,'62'!O11,'63'!O11,'64'!O11,'65'!O11,'66'!O11,'67'!O11,'68'!O11,'69'!O11,'70'!O11,'71'!O11,'72'!O11,'73'!O11,'74'!O11,'75'!O11,'76'!O11,'77'!O11,'78'!O11,'79'!O11)</f>
        <v>0</v>
      </c>
      <c r="Q13" s="15" t="str">
        <f t="shared" si="1"/>
        <v>Untouched</v>
      </c>
    </row>
    <row r="14">
      <c r="A14" s="51">
        <f>A12/(A3-K3)</f>
        <v>39.175</v>
      </c>
      <c r="L14" s="49">
        <f>SUM('37'!L12,'38'!L12,'39'!L12,'40'!L12,'41'!L12,'42'!L12,'43'!L12,'44'!L12,'45'!L12,'46'!L12,'47'!L12,'48'!L12,'49'!L12,'50'!L12,'51'!L12,'52'!L12,'53'!L12,'54'!L12,'55'!L12,'56'!L12,'57'!L12,'58'!L12,'59'!L12,'60'!L12,'61'!L12,'62'!L12,'63'!L12,'64'!L12,'65'!L12,'66'!L12,'67'!L12,'68'!L12,'69'!L12,'70'!L12,'71'!L12,'72'!L12,'73'!L12,'74'!L12,'75'!L12,'76'!L12,'77'!L12,'78'!L12,'79'!L12)</f>
        <v>655</v>
      </c>
      <c r="M14" s="25">
        <f>(L14/A5)</f>
        <v>0.06580269238</v>
      </c>
    </row>
    <row r="15">
      <c r="L15" s="52">
        <f>SUM('37'!L13,'38'!L13,'39'!L13,'40'!L13,'41'!L13,'42'!L13,'43'!L13,'44'!L13,'45'!L13,'46'!L13,'47'!L13,'48'!L13,'49'!L13,'50'!L13,'51'!L13,'52'!L13,'53'!L13,'54'!L13,'55'!L13,'56'!L13,'57'!L13,'58'!L13,'59'!L13,'60'!L13,'61'!L13,'62'!L13,'63'!L13,'64'!L13,'65'!L13,'66'!L13,'67'!L13,'68'!L13,'69'!L13,'70'!L13,'71'!L13,'72'!L13,'73'!L13,'74'!L13,'75'!L13,'76'!L13,'77'!L13,'78'!L13,'79'!L13)</f>
        <v>660</v>
      </c>
      <c r="M15" s="25">
        <f>(L15/A5)</f>
        <v>0.06630500301</v>
      </c>
      <c r="N15" s="55"/>
      <c r="O15" s="55" t="s">
        <v>21</v>
      </c>
      <c r="P15" s="55" t="s">
        <v>19</v>
      </c>
      <c r="Q15" s="55"/>
    </row>
    <row r="16">
      <c r="A16" s="56">
        <f>H5+J5</f>
        <v>1547</v>
      </c>
      <c r="L16" s="54">
        <f>SUM('37'!L14,'38'!L14,'39'!L14,'40'!L14,'41'!L14,'42'!L14,'43'!L14,'44'!L14,'45'!L14,'46'!L14,'47'!L14,'48'!L14,'49'!L14,'50'!L14,'51'!L14,'52'!L14,'53'!L14,'54'!L14,'55'!L14,'56'!L14,'57'!L14,'58'!L14,'59'!L14,'60'!L14,'61'!L14,'62'!L14,'63'!L14,'64'!L14,'65'!L14,'66'!L14,'67'!L14,'68'!L14,'69'!L14,'70'!L14,'71'!L14,'72'!L14,'73'!L14,'74'!L14,'75'!L14,'76'!L14,'77'!L14,'78'!L14,'79'!L14)</f>
        <v>885</v>
      </c>
      <c r="M16" s="25">
        <f>(L16/A5)</f>
        <v>0.08890898131</v>
      </c>
    </row>
    <row r="17">
      <c r="A17" s="58">
        <f>A16/A3</f>
        <v>35.15909091</v>
      </c>
      <c r="L17" s="57">
        <f>SUM('37'!L15,'38'!L15,'39'!L15,'40'!L15,'41'!L15,'42'!L15,'43'!L15,'44'!L15,'45'!L15,'46'!L15,'47'!L15,'48'!L15,'49'!L15,'50'!L15,'51'!L15,'52'!L15,'53'!L15,'54'!L15,'55'!L15,'56'!L15,'57'!L15,'58'!L15,'59'!L15,'60'!L15,'61'!L15,'62'!L15,'63'!L15,'64'!L15,'65'!L15,'66'!L15,'67'!L15,'68'!L15,'69'!L15,'70'!L15,'71'!L15,'72'!L15,'73'!L15,'74'!L15,'75'!L15,'76'!L15,'77'!L15,'78'!L15,'79'!L15)</f>
        <v>4584</v>
      </c>
      <c r="M17" s="25">
        <f>(L17/A5)</f>
        <v>0.4605183846</v>
      </c>
      <c r="O17" s="40">
        <f t="shared" ref="O17:P17" si="2">O5+O6</f>
        <v>109</v>
      </c>
      <c r="P17" s="40">
        <f t="shared" si="2"/>
        <v>11</v>
      </c>
      <c r="Q17" s="40"/>
    </row>
    <row r="18">
      <c r="A18" s="60">
        <f>A16/(A3-K3)</f>
        <v>38.675</v>
      </c>
      <c r="L18" s="59">
        <f>SUM('37'!L16,'38'!L16,'39'!L16,'40'!L16,'41'!L16,'42'!L16,'43'!L16,'44'!L16,'45'!L16,'46'!L16,'47'!L16,'48'!L16,'49'!L16,'50'!L16,'51'!L16,'52'!L16,'53'!L16,'54'!L16,'55'!L16,'56'!L16,'57'!L16,'58'!L16,'59'!L16,'60'!L16,'61'!L16,'62'!L16,'63'!L16,'64'!L16,'65'!L16,'66'!L16,'67'!L16,'68'!L16,'69'!L16,'70'!L16,'71'!L16,'72'!L16,'73'!L16,'74'!L16,'75'!L16,'76'!L16,'77'!L16,'78'!L16,'79'!L16)</f>
        <v>20</v>
      </c>
      <c r="M18" s="25">
        <f>(L18/A5)</f>
        <v>0.002009242516</v>
      </c>
      <c r="O18" s="56">
        <f t="shared" ref="O18:P18" si="3">O13+O11</f>
        <v>139</v>
      </c>
      <c r="P18" s="56">
        <f t="shared" si="3"/>
        <v>167</v>
      </c>
      <c r="Q18" s="56"/>
    </row>
  </sheetData>
  <mergeCells count="4">
    <mergeCell ref="A1:P1"/>
    <mergeCell ref="K2:M2"/>
    <mergeCell ref="N2:P2"/>
    <mergeCell ref="O3:P3"/>
  </mergeCells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25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min="8" max="8" width="6.75"/>
    <col customWidth="1" min="9" max="9" width="4.13"/>
    <col customWidth="1" min="10" max="10" width="6.5"/>
    <col customWidth="1" min="12" max="12" width="11.0"/>
  </cols>
  <sheetData>
    <row r="1">
      <c r="A1" s="6"/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L1" s="80" t="s">
        <v>12</v>
      </c>
      <c r="M1" s="95"/>
      <c r="N1" s="96" t="s">
        <v>13</v>
      </c>
    </row>
    <row r="2">
      <c r="A2" s="10">
        <f>SUM(B2:J2)</f>
        <v>45</v>
      </c>
      <c r="B2">
        <f t="shared" ref="B2:J2" si="1">SUM(B3:B15)</f>
        <v>0</v>
      </c>
      <c r="C2">
        <f t="shared" si="1"/>
        <v>15</v>
      </c>
      <c r="D2">
        <f t="shared" si="1"/>
        <v>0</v>
      </c>
      <c r="E2">
        <f t="shared" si="1"/>
        <v>0</v>
      </c>
      <c r="F2">
        <f t="shared" si="1"/>
        <v>0</v>
      </c>
      <c r="G2">
        <f t="shared" si="1"/>
        <v>30</v>
      </c>
      <c r="H2">
        <f t="shared" si="1"/>
        <v>0</v>
      </c>
      <c r="I2">
        <f t="shared" si="1"/>
        <v>0</v>
      </c>
      <c r="J2">
        <f t="shared" si="1"/>
        <v>0</v>
      </c>
      <c r="L2" s="80" t="s">
        <v>15</v>
      </c>
      <c r="M2" s="95"/>
      <c r="N2" s="97" t="s">
        <v>16</v>
      </c>
      <c r="O2" s="97" t="s">
        <v>17</v>
      </c>
    </row>
    <row r="3">
      <c r="B3" s="6"/>
      <c r="C3" s="6">
        <v>15.0</v>
      </c>
      <c r="G3" s="6">
        <v>15.0</v>
      </c>
      <c r="L3" s="67" t="s">
        <v>33</v>
      </c>
      <c r="M3" s="95"/>
      <c r="N3" s="97" t="s">
        <v>2</v>
      </c>
      <c r="O3" s="97" t="s">
        <v>2</v>
      </c>
    </row>
    <row r="4">
      <c r="G4" s="6">
        <v>15.0</v>
      </c>
      <c r="L4" s="82" t="s">
        <v>23</v>
      </c>
      <c r="M4" s="95"/>
      <c r="N4" s="97" t="s">
        <v>3</v>
      </c>
      <c r="O4" s="97" t="s">
        <v>3</v>
      </c>
    </row>
    <row r="5">
      <c r="L5" s="69" t="s">
        <v>32</v>
      </c>
      <c r="M5" s="95"/>
      <c r="N5" s="97" t="s">
        <v>4</v>
      </c>
      <c r="O5" s="97" t="s">
        <v>4</v>
      </c>
    </row>
    <row r="6">
      <c r="L6" s="83" t="s">
        <v>24</v>
      </c>
      <c r="M6" s="95"/>
      <c r="N6" s="97" t="s">
        <v>5</v>
      </c>
      <c r="O6" s="97" t="s">
        <v>5</v>
      </c>
    </row>
    <row r="7">
      <c r="L7" s="84" t="s">
        <v>25</v>
      </c>
      <c r="M7" s="95"/>
      <c r="N7" s="97" t="s">
        <v>6</v>
      </c>
      <c r="O7" s="97" t="s">
        <v>6</v>
      </c>
    </row>
    <row r="8">
      <c r="L8" s="85" t="s">
        <v>26</v>
      </c>
      <c r="M8" s="95"/>
      <c r="N8" s="97" t="s">
        <v>7</v>
      </c>
      <c r="O8" s="97" t="s">
        <v>7</v>
      </c>
    </row>
    <row r="9">
      <c r="L9" s="86" t="s">
        <v>27</v>
      </c>
      <c r="M9" s="95"/>
      <c r="N9" s="97" t="s">
        <v>8</v>
      </c>
      <c r="O9" s="97" t="s">
        <v>8</v>
      </c>
    </row>
    <row r="10">
      <c r="L10" s="87" t="s">
        <v>28</v>
      </c>
      <c r="M10" s="95"/>
      <c r="N10" s="97" t="s">
        <v>9</v>
      </c>
      <c r="O10" s="97" t="s">
        <v>9</v>
      </c>
    </row>
    <row r="11">
      <c r="L11" s="88" t="s">
        <v>29</v>
      </c>
      <c r="M11" s="95"/>
      <c r="N11" s="97" t="s">
        <v>10</v>
      </c>
      <c r="O11" s="97" t="s">
        <v>10</v>
      </c>
    </row>
    <row r="12">
      <c r="L12" s="89" t="s">
        <v>30</v>
      </c>
    </row>
    <row r="13">
      <c r="L13" s="90" t="s">
        <v>13</v>
      </c>
    </row>
    <row r="14">
      <c r="L14" s="91" t="s">
        <v>31</v>
      </c>
    </row>
    <row r="15">
      <c r="L15" s="105">
        <f>SUM(C3:G4)</f>
        <v>45</v>
      </c>
    </row>
  </sheetData>
  <mergeCells count="1">
    <mergeCell ref="N1:O1"/>
  </mergeCell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13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min="8" max="8" width="6.75"/>
    <col customWidth="1" min="9" max="9" width="4.13"/>
    <col customWidth="1" min="10" max="10" width="6.5"/>
    <col customWidth="1" min="12" max="12" width="14.25"/>
  </cols>
  <sheetData>
    <row r="1">
      <c r="A1" s="6"/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L1" s="8" t="s">
        <v>12</v>
      </c>
      <c r="M1" s="95"/>
      <c r="N1" s="96" t="s">
        <v>13</v>
      </c>
    </row>
    <row r="2">
      <c r="A2" s="10">
        <f>SUM(B2:J2)</f>
        <v>307</v>
      </c>
      <c r="B2">
        <f t="shared" ref="B2:J2" si="1">SUM(B3:B15)</f>
        <v>52</v>
      </c>
      <c r="C2">
        <f t="shared" si="1"/>
        <v>66</v>
      </c>
      <c r="D2">
        <f t="shared" si="1"/>
        <v>13</v>
      </c>
      <c r="E2">
        <f t="shared" si="1"/>
        <v>110</v>
      </c>
      <c r="F2">
        <f t="shared" si="1"/>
        <v>66</v>
      </c>
      <c r="G2">
        <f t="shared" si="1"/>
        <v>0</v>
      </c>
      <c r="H2">
        <f t="shared" si="1"/>
        <v>0</v>
      </c>
      <c r="I2">
        <f t="shared" si="1"/>
        <v>0</v>
      </c>
      <c r="J2">
        <f t="shared" si="1"/>
        <v>0</v>
      </c>
      <c r="L2" s="8" t="s">
        <v>15</v>
      </c>
      <c r="M2" s="95"/>
      <c r="N2" s="153" t="s">
        <v>16</v>
      </c>
      <c r="O2" s="153" t="s">
        <v>17</v>
      </c>
    </row>
    <row r="3">
      <c r="B3" s="67">
        <v>33.0</v>
      </c>
      <c r="C3" s="67">
        <v>66.0</v>
      </c>
      <c r="D3" s="6">
        <v>13.0</v>
      </c>
      <c r="E3" s="67">
        <v>33.0</v>
      </c>
      <c r="F3" s="67">
        <v>66.0</v>
      </c>
      <c r="L3" s="11">
        <f>SUM(B3,C3,E6,E3,F3)</f>
        <v>231</v>
      </c>
      <c r="M3" s="95"/>
      <c r="N3" s="153" t="s">
        <v>2</v>
      </c>
      <c r="O3" s="153" t="s">
        <v>2</v>
      </c>
    </row>
    <row r="4">
      <c r="B4" s="6">
        <v>19.0</v>
      </c>
      <c r="E4" s="55">
        <v>22.0</v>
      </c>
      <c r="L4" s="68" t="s">
        <v>23</v>
      </c>
      <c r="M4" s="95"/>
      <c r="N4" s="153" t="s">
        <v>3</v>
      </c>
      <c r="O4" s="153" t="s">
        <v>3</v>
      </c>
    </row>
    <row r="5">
      <c r="E5" s="6">
        <v>22.0</v>
      </c>
      <c r="L5" s="118" t="s">
        <v>32</v>
      </c>
      <c r="M5" s="95"/>
      <c r="N5" s="158">
        <f>E4</f>
        <v>22</v>
      </c>
      <c r="O5" s="153" t="s">
        <v>4</v>
      </c>
    </row>
    <row r="6">
      <c r="E6" s="67">
        <v>33.0</v>
      </c>
      <c r="L6" s="70" t="s">
        <v>24</v>
      </c>
      <c r="M6" s="95"/>
      <c r="N6" s="153" t="s">
        <v>5</v>
      </c>
      <c r="O6" s="159">
        <f>E4</f>
        <v>22</v>
      </c>
    </row>
    <row r="7">
      <c r="L7" s="71" t="s">
        <v>25</v>
      </c>
      <c r="M7" s="95"/>
      <c r="N7" s="153" t="s">
        <v>6</v>
      </c>
      <c r="O7" s="153" t="s">
        <v>6</v>
      </c>
    </row>
    <row r="8">
      <c r="L8" s="72" t="s">
        <v>26</v>
      </c>
      <c r="M8" s="95"/>
      <c r="N8" s="97" t="s">
        <v>7</v>
      </c>
      <c r="O8" s="97" t="s">
        <v>7</v>
      </c>
    </row>
    <row r="9">
      <c r="L9" s="73" t="s">
        <v>27</v>
      </c>
      <c r="M9" s="95"/>
      <c r="N9" s="97" t="s">
        <v>8</v>
      </c>
      <c r="O9" s="97" t="s">
        <v>8</v>
      </c>
    </row>
    <row r="10">
      <c r="L10" s="74" t="s">
        <v>28</v>
      </c>
      <c r="M10" s="95"/>
      <c r="N10" s="97" t="s">
        <v>9</v>
      </c>
      <c r="O10" s="97" t="s">
        <v>9</v>
      </c>
    </row>
    <row r="11">
      <c r="L11" s="75" t="s">
        <v>29</v>
      </c>
      <c r="M11" s="95"/>
      <c r="N11" s="97" t="s">
        <v>10</v>
      </c>
      <c r="O11" s="97" t="s">
        <v>10</v>
      </c>
    </row>
    <row r="12">
      <c r="L12" s="76" t="s">
        <v>30</v>
      </c>
    </row>
    <row r="13">
      <c r="L13" s="52">
        <f>E4</f>
        <v>22</v>
      </c>
    </row>
    <row r="14">
      <c r="L14" s="78" t="s">
        <v>31</v>
      </c>
    </row>
    <row r="15">
      <c r="L15" s="105">
        <f>SUM(B4,D3,E4,E5)</f>
        <v>76</v>
      </c>
    </row>
  </sheetData>
  <mergeCells count="1">
    <mergeCell ref="N1:O1"/>
  </mergeCells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13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min="8" max="8" width="6.75"/>
    <col customWidth="1" min="9" max="9" width="4.13"/>
    <col customWidth="1" min="10" max="10" width="6.5"/>
    <col customWidth="1" min="12" max="12" width="13.88"/>
  </cols>
  <sheetData>
    <row r="1">
      <c r="A1" s="6"/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/>
      <c r="L1" s="8" t="s">
        <v>12</v>
      </c>
      <c r="M1" s="95"/>
      <c r="N1" s="96" t="s">
        <v>13</v>
      </c>
    </row>
    <row r="2">
      <c r="A2" s="10">
        <f>SUM(B2:J2)</f>
        <v>148</v>
      </c>
      <c r="B2">
        <f t="shared" ref="B2:I2" si="1">SUM(B3:B15)</f>
        <v>0</v>
      </c>
      <c r="C2">
        <f t="shared" si="1"/>
        <v>0</v>
      </c>
      <c r="D2">
        <f t="shared" si="1"/>
        <v>18</v>
      </c>
      <c r="E2">
        <f t="shared" si="1"/>
        <v>9</v>
      </c>
      <c r="F2">
        <f t="shared" si="1"/>
        <v>0</v>
      </c>
      <c r="G2">
        <f t="shared" si="1"/>
        <v>103</v>
      </c>
      <c r="H2">
        <f t="shared" si="1"/>
        <v>18</v>
      </c>
      <c r="I2">
        <f t="shared" si="1"/>
        <v>0</v>
      </c>
      <c r="L2" s="8" t="s">
        <v>15</v>
      </c>
      <c r="M2" s="95"/>
      <c r="N2" s="97" t="s">
        <v>16</v>
      </c>
      <c r="O2" s="97" t="s">
        <v>17</v>
      </c>
    </row>
    <row r="3">
      <c r="B3" s="6"/>
      <c r="D3" s="88">
        <v>14.0</v>
      </c>
      <c r="E3" s="108">
        <v>9.0</v>
      </c>
      <c r="G3" s="88">
        <v>91.0</v>
      </c>
      <c r="H3" s="6">
        <v>4.0</v>
      </c>
      <c r="L3" s="117" t="s">
        <v>33</v>
      </c>
      <c r="M3" s="95"/>
      <c r="N3" s="97" t="s">
        <v>2</v>
      </c>
      <c r="O3" s="97" t="s">
        <v>2</v>
      </c>
    </row>
    <row r="4">
      <c r="D4" s="6">
        <v>4.0</v>
      </c>
      <c r="G4" s="87">
        <v>12.0</v>
      </c>
      <c r="H4" s="88">
        <v>14.0</v>
      </c>
      <c r="L4" s="68" t="s">
        <v>23</v>
      </c>
      <c r="M4" s="95"/>
      <c r="N4" s="97" t="s">
        <v>3</v>
      </c>
      <c r="O4" s="97" t="s">
        <v>3</v>
      </c>
    </row>
    <row r="5">
      <c r="L5" s="118" t="s">
        <v>32</v>
      </c>
      <c r="M5" s="95"/>
      <c r="N5" s="97" t="s">
        <v>4</v>
      </c>
      <c r="O5" s="97" t="s">
        <v>4</v>
      </c>
    </row>
    <row r="6">
      <c r="L6" s="160">
        <f>E3</f>
        <v>9</v>
      </c>
      <c r="M6" s="95"/>
      <c r="N6" s="153" t="s">
        <v>5</v>
      </c>
      <c r="O6" s="155">
        <f>E3</f>
        <v>9</v>
      </c>
    </row>
    <row r="7">
      <c r="L7" s="71" t="s">
        <v>25</v>
      </c>
      <c r="M7" s="95"/>
      <c r="N7" s="161">
        <f>E3</f>
        <v>9</v>
      </c>
      <c r="O7" s="153" t="s">
        <v>6</v>
      </c>
    </row>
    <row r="8">
      <c r="L8" s="72" t="s">
        <v>26</v>
      </c>
      <c r="M8" s="95"/>
      <c r="N8" s="153" t="s">
        <v>7</v>
      </c>
      <c r="O8" s="153" t="s">
        <v>7</v>
      </c>
    </row>
    <row r="9">
      <c r="L9" s="73" t="s">
        <v>27</v>
      </c>
      <c r="M9" s="95"/>
      <c r="N9" s="97" t="s">
        <v>8</v>
      </c>
      <c r="O9" s="97" t="s">
        <v>8</v>
      </c>
    </row>
    <row r="10">
      <c r="L10" s="126">
        <f>G4</f>
        <v>12</v>
      </c>
      <c r="M10" s="95"/>
      <c r="N10" s="97" t="s">
        <v>9</v>
      </c>
      <c r="O10" s="97" t="s">
        <v>9</v>
      </c>
    </row>
    <row r="11">
      <c r="L11" s="162">
        <f>SUM(H4,G3,D3)</f>
        <v>119</v>
      </c>
      <c r="M11" s="95"/>
      <c r="N11" s="97" t="s">
        <v>10</v>
      </c>
      <c r="O11" s="97" t="s">
        <v>10</v>
      </c>
    </row>
    <row r="12">
      <c r="L12" s="76" t="s">
        <v>30</v>
      </c>
    </row>
    <row r="13">
      <c r="L13" s="116">
        <f>E3</f>
        <v>9</v>
      </c>
    </row>
    <row r="14">
      <c r="L14" s="78" t="s">
        <v>31</v>
      </c>
    </row>
    <row r="15">
      <c r="L15" s="121">
        <f>D4+H3</f>
        <v>8</v>
      </c>
    </row>
  </sheetData>
  <mergeCells count="1">
    <mergeCell ref="N1:O1"/>
  </mergeCells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25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min="8" max="8" width="6.75"/>
    <col customWidth="1" min="9" max="9" width="4.13"/>
    <col customWidth="1" min="10" max="10" width="6.5"/>
    <col customWidth="1" min="12" max="12" width="11.0"/>
  </cols>
  <sheetData>
    <row r="1">
      <c r="A1" s="6"/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/>
      <c r="L1" s="8" t="s">
        <v>12</v>
      </c>
      <c r="M1" s="95"/>
      <c r="N1" s="96" t="s">
        <v>13</v>
      </c>
    </row>
    <row r="2">
      <c r="A2" s="10">
        <f>SUM(B2:J2)</f>
        <v>57</v>
      </c>
      <c r="B2">
        <f t="shared" ref="B2:I2" si="1">SUM(B3:B15)</f>
        <v>0</v>
      </c>
      <c r="C2">
        <f t="shared" si="1"/>
        <v>0</v>
      </c>
      <c r="D2">
        <f t="shared" si="1"/>
        <v>10</v>
      </c>
      <c r="E2">
        <f t="shared" si="1"/>
        <v>21</v>
      </c>
      <c r="F2">
        <f t="shared" si="1"/>
        <v>0</v>
      </c>
      <c r="G2">
        <f t="shared" si="1"/>
        <v>26</v>
      </c>
      <c r="H2">
        <f t="shared" si="1"/>
        <v>0</v>
      </c>
      <c r="I2">
        <f t="shared" si="1"/>
        <v>0</v>
      </c>
      <c r="L2" s="8" t="s">
        <v>15</v>
      </c>
      <c r="M2" s="95"/>
      <c r="N2" s="97" t="s">
        <v>16</v>
      </c>
      <c r="O2" s="97" t="s">
        <v>17</v>
      </c>
    </row>
    <row r="3">
      <c r="B3" s="6"/>
      <c r="D3" s="6">
        <v>10.0</v>
      </c>
      <c r="E3" s="6">
        <v>5.0</v>
      </c>
      <c r="G3" s="6">
        <v>4.0</v>
      </c>
      <c r="L3" s="117" t="s">
        <v>33</v>
      </c>
      <c r="M3" s="95"/>
      <c r="N3" s="97" t="s">
        <v>2</v>
      </c>
      <c r="O3" s="97" t="s">
        <v>2</v>
      </c>
    </row>
    <row r="4">
      <c r="E4" s="87">
        <v>11.0</v>
      </c>
      <c r="G4" s="87">
        <v>8.0</v>
      </c>
      <c r="L4" s="68" t="s">
        <v>23</v>
      </c>
      <c r="M4" s="95"/>
      <c r="N4" s="97" t="s">
        <v>3</v>
      </c>
      <c r="O4" s="97" t="s">
        <v>3</v>
      </c>
    </row>
    <row r="5">
      <c r="E5" s="6">
        <v>5.0</v>
      </c>
      <c r="G5" s="6">
        <v>14.0</v>
      </c>
      <c r="L5" s="118" t="s">
        <v>32</v>
      </c>
      <c r="M5" s="95"/>
      <c r="N5" s="97" t="s">
        <v>4</v>
      </c>
      <c r="O5" s="97" t="s">
        <v>4</v>
      </c>
    </row>
    <row r="6">
      <c r="L6" s="70" t="s">
        <v>24</v>
      </c>
      <c r="M6" s="95"/>
      <c r="N6" s="97" t="s">
        <v>5</v>
      </c>
      <c r="O6" s="97" t="s">
        <v>5</v>
      </c>
    </row>
    <row r="7">
      <c r="L7" s="71" t="s">
        <v>25</v>
      </c>
      <c r="M7" s="95"/>
      <c r="N7" s="97" t="s">
        <v>6</v>
      </c>
      <c r="O7" s="97" t="s">
        <v>6</v>
      </c>
    </row>
    <row r="8">
      <c r="L8" s="72" t="s">
        <v>26</v>
      </c>
      <c r="M8" s="95"/>
      <c r="N8" s="97" t="s">
        <v>7</v>
      </c>
      <c r="O8" s="97" t="s">
        <v>7</v>
      </c>
    </row>
    <row r="9">
      <c r="L9" s="73" t="s">
        <v>27</v>
      </c>
      <c r="M9" s="95"/>
      <c r="N9" s="97" t="s">
        <v>8</v>
      </c>
      <c r="O9" s="97" t="s">
        <v>8</v>
      </c>
    </row>
    <row r="10">
      <c r="L10" s="156">
        <f>E4+G4</f>
        <v>19</v>
      </c>
      <c r="M10" s="95"/>
      <c r="N10" s="97" t="s">
        <v>9</v>
      </c>
      <c r="O10" s="97" t="s">
        <v>9</v>
      </c>
    </row>
    <row r="11">
      <c r="L11" s="75" t="s">
        <v>29</v>
      </c>
      <c r="M11" s="95"/>
      <c r="N11" s="97" t="s">
        <v>10</v>
      </c>
      <c r="O11" s="97" t="s">
        <v>10</v>
      </c>
    </row>
    <row r="12">
      <c r="L12" s="76" t="s">
        <v>30</v>
      </c>
    </row>
    <row r="13">
      <c r="L13" s="77" t="s">
        <v>13</v>
      </c>
    </row>
    <row r="14">
      <c r="L14" s="78" t="s">
        <v>31</v>
      </c>
    </row>
    <row r="15">
      <c r="L15" s="105">
        <f>SUM(D3,E3,E5,G3,G5)</f>
        <v>38</v>
      </c>
    </row>
  </sheetData>
  <mergeCells count="1">
    <mergeCell ref="N1:O1"/>
  </mergeCells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13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min="8" max="8" width="6.75"/>
    <col customWidth="1" min="9" max="9" width="4.13"/>
    <col customWidth="1" min="10" max="10" width="6.5"/>
    <col customWidth="1" min="12" max="12" width="14.25"/>
  </cols>
  <sheetData>
    <row r="1">
      <c r="A1" s="6"/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/>
      <c r="L1" s="8" t="s">
        <v>12</v>
      </c>
      <c r="M1" s="95"/>
      <c r="N1" s="96" t="s">
        <v>13</v>
      </c>
    </row>
    <row r="2">
      <c r="A2" s="10">
        <f>SUM(B2:J2)</f>
        <v>259</v>
      </c>
      <c r="B2">
        <f t="shared" ref="B2:I2" si="1">SUM(B3:B15)</f>
        <v>0</v>
      </c>
      <c r="C2">
        <f t="shared" si="1"/>
        <v>37</v>
      </c>
      <c r="D2">
        <f t="shared" si="1"/>
        <v>17</v>
      </c>
      <c r="E2">
        <f t="shared" si="1"/>
        <v>119</v>
      </c>
      <c r="F2">
        <f t="shared" si="1"/>
        <v>0</v>
      </c>
      <c r="G2">
        <f t="shared" si="1"/>
        <v>16</v>
      </c>
      <c r="H2">
        <f t="shared" si="1"/>
        <v>70</v>
      </c>
      <c r="I2">
        <f t="shared" si="1"/>
        <v>0</v>
      </c>
      <c r="L2" s="8" t="s">
        <v>15</v>
      </c>
      <c r="M2" s="95"/>
      <c r="N2" s="97" t="s">
        <v>16</v>
      </c>
      <c r="O2" s="97" t="s">
        <v>17</v>
      </c>
    </row>
    <row r="3">
      <c r="B3" s="6"/>
      <c r="C3" s="6">
        <v>6.0</v>
      </c>
      <c r="D3" s="6">
        <v>13.0</v>
      </c>
      <c r="E3" s="6">
        <v>31.0</v>
      </c>
      <c r="G3" s="6">
        <v>16.0</v>
      </c>
      <c r="H3" s="6">
        <v>8.0</v>
      </c>
      <c r="L3" s="117" t="s">
        <v>33</v>
      </c>
      <c r="M3" s="95"/>
      <c r="N3" s="153" t="s">
        <v>2</v>
      </c>
      <c r="O3" s="153" t="s">
        <v>2</v>
      </c>
    </row>
    <row r="4">
      <c r="C4" s="6">
        <v>11.0</v>
      </c>
      <c r="D4" s="6">
        <v>4.0</v>
      </c>
      <c r="E4" s="6">
        <v>8.0</v>
      </c>
      <c r="H4" s="6">
        <v>13.0</v>
      </c>
      <c r="L4" s="68" t="s">
        <v>23</v>
      </c>
      <c r="M4" s="95"/>
      <c r="N4" s="6" t="s">
        <v>3</v>
      </c>
      <c r="O4" s="163">
        <f>C6</f>
        <v>10</v>
      </c>
    </row>
    <row r="5">
      <c r="C5" s="6">
        <v>10.0</v>
      </c>
      <c r="E5" s="6">
        <v>15.0</v>
      </c>
      <c r="H5" s="6">
        <v>4.0</v>
      </c>
      <c r="L5" s="118" t="s">
        <v>32</v>
      </c>
      <c r="M5" s="95"/>
      <c r="N5" s="153" t="s">
        <v>4</v>
      </c>
      <c r="O5" s="153" t="s">
        <v>4</v>
      </c>
    </row>
    <row r="6">
      <c r="C6" s="55">
        <v>10.0</v>
      </c>
      <c r="E6" s="6">
        <v>18.0</v>
      </c>
      <c r="H6" s="6">
        <v>9.0</v>
      </c>
      <c r="L6" s="70" t="s">
        <v>24</v>
      </c>
      <c r="M6" s="95"/>
      <c r="N6" s="153" t="s">
        <v>5</v>
      </c>
      <c r="O6" s="153" t="s">
        <v>5</v>
      </c>
    </row>
    <row r="7">
      <c r="E7" s="6">
        <v>5.0</v>
      </c>
      <c r="H7" s="6">
        <v>12.0</v>
      </c>
      <c r="L7" s="71" t="s">
        <v>25</v>
      </c>
      <c r="M7" s="95"/>
      <c r="N7" s="164">
        <f>C6</f>
        <v>10</v>
      </c>
      <c r="O7" s="6" t="s">
        <v>6</v>
      </c>
    </row>
    <row r="8">
      <c r="E8" s="87">
        <v>13.0</v>
      </c>
      <c r="H8" s="6">
        <v>5.0</v>
      </c>
      <c r="L8" s="72" t="s">
        <v>26</v>
      </c>
      <c r="M8" s="95"/>
      <c r="N8" s="153" t="s">
        <v>7</v>
      </c>
      <c r="O8" s="153" t="s">
        <v>7</v>
      </c>
    </row>
    <row r="9">
      <c r="E9" s="6">
        <v>4.0</v>
      </c>
      <c r="H9" s="6">
        <v>7.0</v>
      </c>
      <c r="L9" s="73" t="s">
        <v>27</v>
      </c>
      <c r="M9" s="95"/>
      <c r="N9" s="97" t="s">
        <v>8</v>
      </c>
      <c r="O9" s="97" t="s">
        <v>8</v>
      </c>
    </row>
    <row r="10">
      <c r="E10" s="6">
        <v>18.0</v>
      </c>
      <c r="H10" s="6">
        <v>12.0</v>
      </c>
      <c r="L10" s="156">
        <f>E8</f>
        <v>13</v>
      </c>
      <c r="M10" s="95"/>
      <c r="N10" s="97" t="s">
        <v>9</v>
      </c>
      <c r="O10" s="97" t="s">
        <v>9</v>
      </c>
    </row>
    <row r="11">
      <c r="E11" s="6">
        <v>7.0</v>
      </c>
      <c r="L11" s="75" t="s">
        <v>29</v>
      </c>
      <c r="M11" s="95"/>
      <c r="N11" s="97" t="s">
        <v>10</v>
      </c>
      <c r="O11" s="97" t="s">
        <v>10</v>
      </c>
    </row>
    <row r="12">
      <c r="L12" s="76" t="s">
        <v>30</v>
      </c>
    </row>
    <row r="13">
      <c r="L13" s="123">
        <f>C6</f>
        <v>10</v>
      </c>
    </row>
    <row r="14">
      <c r="L14" s="78" t="s">
        <v>31</v>
      </c>
    </row>
    <row r="15">
      <c r="L15" s="105">
        <f>SUM(C3:C6,D3:D4,E3:E7,E9:E11,G3:H10)</f>
        <v>246</v>
      </c>
    </row>
  </sheetData>
  <mergeCells count="1">
    <mergeCell ref="N1:O1"/>
  </mergeCells>
  <drawing r:id="rId2"/>
  <legacyDrawing r:id="rId3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25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min="8" max="8" width="6.75"/>
    <col customWidth="1" min="9" max="9" width="4.13"/>
    <col customWidth="1" min="10" max="10" width="6.5"/>
    <col customWidth="1" min="12" max="12" width="13.88"/>
  </cols>
  <sheetData>
    <row r="1">
      <c r="A1" s="6"/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/>
      <c r="L1" s="80" t="s">
        <v>12</v>
      </c>
      <c r="M1" s="95"/>
      <c r="N1" s="96" t="s">
        <v>13</v>
      </c>
    </row>
    <row r="2">
      <c r="A2" s="10">
        <f>SUM(B2:J2)</f>
        <v>80</v>
      </c>
      <c r="B2">
        <f t="shared" ref="B2:I2" si="1">SUM(B3:B15)</f>
        <v>0</v>
      </c>
      <c r="C2">
        <f t="shared" si="1"/>
        <v>0</v>
      </c>
      <c r="D2">
        <f t="shared" si="1"/>
        <v>17</v>
      </c>
      <c r="E2">
        <f t="shared" si="1"/>
        <v>15</v>
      </c>
      <c r="F2">
        <f t="shared" si="1"/>
        <v>0</v>
      </c>
      <c r="G2">
        <f t="shared" si="1"/>
        <v>28</v>
      </c>
      <c r="H2">
        <f t="shared" si="1"/>
        <v>20</v>
      </c>
      <c r="I2">
        <f t="shared" si="1"/>
        <v>0</v>
      </c>
      <c r="L2" s="80" t="s">
        <v>15</v>
      </c>
      <c r="M2" s="95"/>
      <c r="N2" s="97" t="s">
        <v>16</v>
      </c>
      <c r="O2" s="97" t="s">
        <v>17</v>
      </c>
    </row>
    <row r="3">
      <c r="B3" s="6"/>
      <c r="D3" s="6">
        <v>9.0</v>
      </c>
      <c r="E3" s="6">
        <v>8.0</v>
      </c>
      <c r="G3" s="6">
        <v>28.0</v>
      </c>
      <c r="H3" s="6">
        <v>20.0</v>
      </c>
      <c r="L3" s="67" t="s">
        <v>33</v>
      </c>
      <c r="M3" s="95"/>
      <c r="N3" s="97" t="s">
        <v>2</v>
      </c>
      <c r="O3" s="97" t="s">
        <v>2</v>
      </c>
    </row>
    <row r="4">
      <c r="D4" s="6">
        <v>7.0</v>
      </c>
      <c r="E4" s="6">
        <v>7.0</v>
      </c>
      <c r="L4" s="82" t="s">
        <v>23</v>
      </c>
      <c r="M4" s="95"/>
      <c r="N4" s="153" t="s">
        <v>3</v>
      </c>
      <c r="O4" s="153" t="s">
        <v>3</v>
      </c>
    </row>
    <row r="5">
      <c r="D5" s="55">
        <v>1.0</v>
      </c>
      <c r="L5" s="69" t="s">
        <v>32</v>
      </c>
      <c r="M5" s="95"/>
      <c r="N5" s="24">
        <v>1.0</v>
      </c>
      <c r="O5" s="153" t="s">
        <v>4</v>
      </c>
    </row>
    <row r="6">
      <c r="L6" s="83" t="s">
        <v>24</v>
      </c>
      <c r="M6" s="95"/>
      <c r="N6" s="153" t="s">
        <v>5</v>
      </c>
      <c r="O6" s="28">
        <v>1.0</v>
      </c>
    </row>
    <row r="7">
      <c r="L7" s="84" t="s">
        <v>25</v>
      </c>
      <c r="M7" s="95"/>
      <c r="N7" s="153" t="s">
        <v>6</v>
      </c>
      <c r="O7" s="153" t="s">
        <v>6</v>
      </c>
    </row>
    <row r="8">
      <c r="L8" s="85" t="s">
        <v>26</v>
      </c>
      <c r="M8" s="95"/>
      <c r="N8" s="97" t="s">
        <v>7</v>
      </c>
      <c r="O8" s="97" t="s">
        <v>7</v>
      </c>
    </row>
    <row r="9">
      <c r="L9" s="86" t="s">
        <v>27</v>
      </c>
      <c r="M9" s="95"/>
      <c r="N9" s="97" t="s">
        <v>8</v>
      </c>
      <c r="O9" s="97" t="s">
        <v>8</v>
      </c>
    </row>
    <row r="10">
      <c r="L10" s="87" t="s">
        <v>28</v>
      </c>
      <c r="M10" s="95"/>
      <c r="N10" s="97" t="s">
        <v>9</v>
      </c>
      <c r="O10" s="97" t="s">
        <v>9</v>
      </c>
    </row>
    <row r="11">
      <c r="L11" s="88" t="s">
        <v>29</v>
      </c>
      <c r="M11" s="95"/>
      <c r="N11" s="97" t="s">
        <v>10</v>
      </c>
      <c r="O11" s="97" t="s">
        <v>10</v>
      </c>
    </row>
    <row r="12">
      <c r="L12" s="89" t="s">
        <v>30</v>
      </c>
    </row>
    <row r="13">
      <c r="L13" s="116">
        <v>1.0</v>
      </c>
    </row>
    <row r="14">
      <c r="L14" s="91" t="s">
        <v>31</v>
      </c>
    </row>
    <row r="15">
      <c r="L15" s="121">
        <f>SUM(D3:H5)</f>
        <v>80</v>
      </c>
    </row>
  </sheetData>
  <mergeCells count="1">
    <mergeCell ref="N1:O1"/>
  </mergeCells>
  <drawing r:id="rId2"/>
  <legacy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13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min="8" max="8" width="6.75"/>
    <col customWidth="1" min="9" max="9" width="4.13"/>
    <col customWidth="1" min="10" max="10" width="6.5"/>
    <col customWidth="1" min="12" max="12" width="15.63"/>
  </cols>
  <sheetData>
    <row r="1">
      <c r="A1" s="6"/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/>
      <c r="L1" s="8" t="s">
        <v>12</v>
      </c>
      <c r="M1" s="95"/>
      <c r="N1" s="96" t="s">
        <v>13</v>
      </c>
    </row>
    <row r="2">
      <c r="A2" s="10">
        <f>SUM(B2:J2)</f>
        <v>558</v>
      </c>
      <c r="B2">
        <f t="shared" ref="B2:I2" si="1">SUM(B3:B16)</f>
        <v>50</v>
      </c>
      <c r="C2">
        <f t="shared" si="1"/>
        <v>13</v>
      </c>
      <c r="D2">
        <f t="shared" si="1"/>
        <v>127</v>
      </c>
      <c r="E2">
        <f t="shared" si="1"/>
        <v>85</v>
      </c>
      <c r="F2">
        <f t="shared" si="1"/>
        <v>113</v>
      </c>
      <c r="G2">
        <f t="shared" si="1"/>
        <v>137</v>
      </c>
      <c r="H2">
        <f t="shared" si="1"/>
        <v>33</v>
      </c>
      <c r="I2">
        <f t="shared" si="1"/>
        <v>0</v>
      </c>
      <c r="L2" s="8" t="s">
        <v>15</v>
      </c>
      <c r="M2" s="95"/>
      <c r="N2" s="97" t="s">
        <v>16</v>
      </c>
      <c r="O2" s="97" t="s">
        <v>17</v>
      </c>
    </row>
    <row r="3">
      <c r="B3" s="6">
        <v>9.0</v>
      </c>
      <c r="C3" s="55">
        <v>5.0</v>
      </c>
      <c r="D3" s="6">
        <v>7.0</v>
      </c>
      <c r="E3" s="6">
        <v>3.0</v>
      </c>
      <c r="F3" s="165">
        <v>12.0</v>
      </c>
      <c r="G3" s="6">
        <v>11.0</v>
      </c>
      <c r="H3" s="6">
        <v>11.0</v>
      </c>
      <c r="L3" s="117" t="s">
        <v>33</v>
      </c>
      <c r="M3" s="95"/>
      <c r="N3" s="98">
        <f>G8</f>
        <v>21</v>
      </c>
      <c r="O3" s="14">
        <f>SUM(B4:B5)</f>
        <v>41</v>
      </c>
    </row>
    <row r="4">
      <c r="B4" s="55">
        <v>20.0</v>
      </c>
      <c r="C4" s="166">
        <v>8.0</v>
      </c>
      <c r="D4" s="6">
        <v>12.0</v>
      </c>
      <c r="E4" s="6">
        <v>5.0</v>
      </c>
      <c r="F4" s="55">
        <v>10.0</v>
      </c>
      <c r="G4" s="6">
        <v>8.0</v>
      </c>
      <c r="H4" s="6">
        <v>7.0</v>
      </c>
      <c r="L4" s="68" t="s">
        <v>23</v>
      </c>
      <c r="M4" s="95"/>
      <c r="N4" s="99">
        <f>SUM(H6,F4,E5)</f>
        <v>29</v>
      </c>
      <c r="O4" s="20">
        <f>SUM(C3,C4)</f>
        <v>13</v>
      </c>
    </row>
    <row r="5">
      <c r="B5" s="55">
        <v>21.0</v>
      </c>
      <c r="D5" s="6">
        <v>16.0</v>
      </c>
      <c r="E5" s="55">
        <v>8.0</v>
      </c>
      <c r="F5" s="166">
        <v>8.0</v>
      </c>
      <c r="G5" s="55">
        <v>8.0</v>
      </c>
      <c r="H5" s="55">
        <v>4.0</v>
      </c>
      <c r="L5" s="118" t="s">
        <v>32</v>
      </c>
      <c r="M5" s="95"/>
      <c r="N5" s="100">
        <f>SUM(F7:F9,G5:G6)</f>
        <v>60</v>
      </c>
      <c r="O5" s="24">
        <f>SUM(D7:D11)</f>
        <v>72</v>
      </c>
    </row>
    <row r="6">
      <c r="D6" s="6">
        <v>20.0</v>
      </c>
      <c r="E6" s="165">
        <v>17.0</v>
      </c>
      <c r="F6" s="165">
        <v>13.0</v>
      </c>
      <c r="G6" s="55">
        <v>9.0</v>
      </c>
      <c r="H6" s="55">
        <v>11.0</v>
      </c>
      <c r="L6" s="70" t="s">
        <v>24</v>
      </c>
      <c r="M6" s="95"/>
      <c r="N6" s="28">
        <f>SUM(B4:B5,D7:D8,G9:G11)</f>
        <v>148</v>
      </c>
      <c r="O6" s="28">
        <f>SUM(E5:E9)</f>
        <v>77</v>
      </c>
    </row>
    <row r="7">
      <c r="D7" s="55">
        <v>18.0</v>
      </c>
      <c r="E7" s="166">
        <v>4.0</v>
      </c>
      <c r="F7" s="55">
        <v>25.0</v>
      </c>
      <c r="G7" s="55">
        <v>12.0</v>
      </c>
      <c r="L7" s="71" t="s">
        <v>25</v>
      </c>
      <c r="M7" s="95"/>
      <c r="N7" s="32">
        <f>SUM(C3,H5)</f>
        <v>9</v>
      </c>
      <c r="O7" s="32">
        <f>SUM(F3:F11)</f>
        <v>113</v>
      </c>
    </row>
    <row r="8">
      <c r="D8" s="55">
        <v>21.0</v>
      </c>
      <c r="E8" s="55">
        <v>27.0</v>
      </c>
      <c r="F8" s="55">
        <v>9.0</v>
      </c>
      <c r="G8" s="55">
        <v>21.0</v>
      </c>
      <c r="L8" s="72" t="s">
        <v>26</v>
      </c>
      <c r="M8" s="95"/>
      <c r="N8" s="101">
        <f>SUM(D9:D11)</f>
        <v>33</v>
      </c>
      <c r="O8" s="36">
        <f>SUM(G5:G11)</f>
        <v>118</v>
      </c>
    </row>
    <row r="9">
      <c r="D9" s="55">
        <v>7.0</v>
      </c>
      <c r="E9" s="165">
        <v>21.0</v>
      </c>
      <c r="F9" s="55">
        <v>9.0</v>
      </c>
      <c r="G9" s="55">
        <v>17.0</v>
      </c>
      <c r="L9" s="167">
        <f>SUM(E9,E6,F3,F6)</f>
        <v>63</v>
      </c>
      <c r="M9" s="95"/>
      <c r="N9" s="102">
        <f>SUM(C4,E6:E7,E9,F3,F5:F6,F10,F11,G7)</f>
        <v>122</v>
      </c>
      <c r="O9" s="39">
        <f>SUM(H5:H6)</f>
        <v>15</v>
      </c>
    </row>
    <row r="10">
      <c r="D10" s="55">
        <v>15.0</v>
      </c>
      <c r="F10" s="55">
        <v>12.0</v>
      </c>
      <c r="G10" s="55">
        <v>19.0</v>
      </c>
      <c r="L10" s="74" t="s">
        <v>28</v>
      </c>
      <c r="M10" s="95"/>
      <c r="N10" s="103">
        <v>0.0</v>
      </c>
      <c r="O10" s="43">
        <v>0.0</v>
      </c>
    </row>
    <row r="11">
      <c r="D11" s="55">
        <v>11.0</v>
      </c>
      <c r="F11" s="55">
        <v>15.0</v>
      </c>
      <c r="G11" s="55">
        <v>32.0</v>
      </c>
      <c r="L11" s="75" t="s">
        <v>29</v>
      </c>
      <c r="M11" s="95"/>
      <c r="N11" s="104">
        <v>0.0</v>
      </c>
      <c r="O11" s="47">
        <v>0.0</v>
      </c>
    </row>
    <row r="12">
      <c r="L12" s="76" t="s">
        <v>30</v>
      </c>
    </row>
    <row r="13">
      <c r="L13" s="120">
        <f>SUM(B4:B5,C3:C4,D7:D11,E5:E9,F3:F11,G5:G11,H5:H6)</f>
        <v>449</v>
      </c>
    </row>
    <row r="14">
      <c r="L14" s="78" t="s">
        <v>31</v>
      </c>
    </row>
    <row r="15">
      <c r="L15" s="168">
        <f>SUM(B3:B5,C3:E3,D4:D11,E4:H4,G5:H11,F7:F11,E8,E5,G3,H3)</f>
        <v>475</v>
      </c>
    </row>
    <row r="16">
      <c r="L16" s="169">
        <f>SUM(C4,E7,F5)</f>
        <v>20</v>
      </c>
    </row>
  </sheetData>
  <mergeCells count="1">
    <mergeCell ref="N1:O1"/>
  </mergeCells>
  <drawing r:id="rId2"/>
  <legacyDrawing r:id="rId3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13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min="8" max="8" width="6.75"/>
    <col customWidth="1" min="9" max="9" width="4.13"/>
    <col customWidth="1" min="10" max="10" width="6.5"/>
    <col customWidth="1" min="12" max="12" width="14.25"/>
  </cols>
  <sheetData>
    <row r="1">
      <c r="A1" s="6"/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/>
      <c r="L1" s="8" t="s">
        <v>12</v>
      </c>
      <c r="M1" s="95"/>
      <c r="N1" s="96" t="s">
        <v>13</v>
      </c>
    </row>
    <row r="2">
      <c r="A2" s="10">
        <f>SUM(B2:J2)</f>
        <v>398</v>
      </c>
      <c r="B2">
        <f t="shared" ref="B2:I2" si="1">SUM(B3:B16)</f>
        <v>120</v>
      </c>
      <c r="C2">
        <f t="shared" si="1"/>
        <v>3</v>
      </c>
      <c r="D2">
        <f t="shared" si="1"/>
        <v>21</v>
      </c>
      <c r="E2">
        <f t="shared" si="1"/>
        <v>62</v>
      </c>
      <c r="F2">
        <f t="shared" si="1"/>
        <v>37</v>
      </c>
      <c r="G2">
        <f t="shared" si="1"/>
        <v>132</v>
      </c>
      <c r="H2">
        <f t="shared" si="1"/>
        <v>18</v>
      </c>
      <c r="I2">
        <f t="shared" si="1"/>
        <v>5</v>
      </c>
      <c r="L2" s="8" t="s">
        <v>15</v>
      </c>
      <c r="M2" s="95"/>
      <c r="N2" s="97" t="s">
        <v>16</v>
      </c>
      <c r="O2" s="97" t="s">
        <v>17</v>
      </c>
    </row>
    <row r="3">
      <c r="B3" s="83">
        <v>3.0</v>
      </c>
      <c r="C3" s="91">
        <v>3.0</v>
      </c>
      <c r="D3" s="55">
        <v>1.0</v>
      </c>
      <c r="E3" s="91">
        <v>2.0</v>
      </c>
      <c r="F3" s="91">
        <v>3.0</v>
      </c>
      <c r="G3" s="91">
        <v>3.0</v>
      </c>
      <c r="H3" s="91">
        <v>3.0</v>
      </c>
      <c r="I3" s="91">
        <v>3.0</v>
      </c>
      <c r="L3" s="11">
        <v>0.0</v>
      </c>
      <c r="M3" s="95"/>
      <c r="N3" s="98">
        <v>0.0</v>
      </c>
      <c r="O3" s="14">
        <v>0.0</v>
      </c>
    </row>
    <row r="4">
      <c r="B4" s="83">
        <v>2.0</v>
      </c>
      <c r="D4" s="83">
        <v>18.0</v>
      </c>
      <c r="E4" s="6">
        <v>13.0</v>
      </c>
      <c r="F4" s="6">
        <v>16.0</v>
      </c>
      <c r="G4" s="6">
        <v>13.0</v>
      </c>
      <c r="H4" s="91">
        <v>4.0</v>
      </c>
      <c r="I4" s="91">
        <v>2.0</v>
      </c>
      <c r="L4" s="18">
        <v>0.0</v>
      </c>
      <c r="M4" s="95"/>
      <c r="N4" s="99">
        <v>0.0</v>
      </c>
      <c r="O4" s="20">
        <v>0.0</v>
      </c>
    </row>
    <row r="5">
      <c r="B5" s="83">
        <v>36.0</v>
      </c>
      <c r="D5" s="6">
        <v>2.0</v>
      </c>
      <c r="E5" s="165">
        <v>23.0</v>
      </c>
      <c r="F5" s="6">
        <v>18.0</v>
      </c>
      <c r="G5" s="6">
        <v>10.0</v>
      </c>
      <c r="H5" s="91">
        <v>2.0</v>
      </c>
      <c r="L5" s="22">
        <v>0.0</v>
      </c>
      <c r="M5" s="95"/>
      <c r="N5" s="100">
        <v>0.0</v>
      </c>
      <c r="O5" s="24">
        <v>1.0</v>
      </c>
    </row>
    <row r="6">
      <c r="B6" s="87">
        <v>75.0</v>
      </c>
      <c r="E6" s="6">
        <v>10.0</v>
      </c>
      <c r="G6" s="6">
        <v>17.0</v>
      </c>
      <c r="H6" s="91">
        <v>2.0</v>
      </c>
      <c r="L6" s="26">
        <f>SUM(B3:B5,D4,G10)</f>
        <v>77</v>
      </c>
      <c r="M6" s="95"/>
      <c r="N6" s="28">
        <v>1.0</v>
      </c>
      <c r="O6" s="28">
        <v>23.0</v>
      </c>
    </row>
    <row r="7">
      <c r="B7" s="170">
        <v>4.0</v>
      </c>
      <c r="E7" s="170">
        <v>14.0</v>
      </c>
      <c r="G7" s="6">
        <v>14.0</v>
      </c>
      <c r="H7" s="91">
        <v>4.0</v>
      </c>
      <c r="L7" s="30">
        <f>SUm(B7,E7,G11)</f>
        <v>35</v>
      </c>
      <c r="M7" s="95"/>
      <c r="N7" s="32">
        <v>23.0</v>
      </c>
      <c r="O7" s="32">
        <v>0.0</v>
      </c>
    </row>
    <row r="8">
      <c r="G8" s="6">
        <v>27.0</v>
      </c>
      <c r="H8" s="6">
        <v>3.0</v>
      </c>
      <c r="L8" s="34">
        <v>0.0</v>
      </c>
      <c r="M8" s="95"/>
      <c r="N8" s="101">
        <v>0.0</v>
      </c>
      <c r="O8" s="36">
        <v>0.0</v>
      </c>
    </row>
    <row r="9">
      <c r="G9" s="6">
        <v>13.0</v>
      </c>
      <c r="L9" s="37">
        <f>E5</f>
        <v>23</v>
      </c>
      <c r="M9" s="95"/>
      <c r="N9" s="102">
        <v>0.0</v>
      </c>
      <c r="O9" s="39">
        <v>0.0</v>
      </c>
    </row>
    <row r="10">
      <c r="G10" s="83">
        <v>18.0</v>
      </c>
      <c r="L10" s="41">
        <v>75.0</v>
      </c>
      <c r="M10" s="95"/>
      <c r="N10" s="103">
        <v>0.0</v>
      </c>
      <c r="O10" s="43">
        <v>0.0</v>
      </c>
    </row>
    <row r="11">
      <c r="G11" s="84">
        <v>17.0</v>
      </c>
      <c r="L11" s="45">
        <v>0.0</v>
      </c>
      <c r="M11" s="95"/>
      <c r="N11" s="104">
        <v>0.0</v>
      </c>
      <c r="O11" s="47">
        <v>0.0</v>
      </c>
    </row>
    <row r="12">
      <c r="L12" s="49">
        <v>0.0</v>
      </c>
    </row>
    <row r="13">
      <c r="L13" s="52">
        <f>SUM(D3,E5)</f>
        <v>24</v>
      </c>
    </row>
    <row r="14">
      <c r="L14" s="54">
        <f>SUM(C3,E3:I3,H4:H7,I4)</f>
        <v>31</v>
      </c>
    </row>
    <row r="15">
      <c r="L15" s="57">
        <f>SUM(E4:G4,F5:G5,E6,D5,D3,G6:G9,H8)</f>
        <v>157</v>
      </c>
    </row>
    <row r="16">
      <c r="L16" s="59">
        <v>0.0</v>
      </c>
    </row>
  </sheetData>
  <mergeCells count="1">
    <mergeCell ref="N1:O1"/>
  </mergeCells>
  <drawing r:id="rId2"/>
  <legacyDrawing r:id="rId3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13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min="8" max="8" width="6.75"/>
    <col customWidth="1" min="9" max="9" width="4.13"/>
    <col customWidth="1" min="10" max="10" width="6.5"/>
    <col customWidth="1" min="12" max="12" width="14.25"/>
  </cols>
  <sheetData>
    <row r="1">
      <c r="A1" s="6"/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/>
      <c r="L1" s="8" t="s">
        <v>12</v>
      </c>
      <c r="M1" s="95"/>
      <c r="N1" s="96" t="s">
        <v>13</v>
      </c>
    </row>
    <row r="2">
      <c r="A2" s="10">
        <f>SUM(B2:J2)</f>
        <v>153</v>
      </c>
      <c r="B2">
        <f t="shared" ref="B2:I2" si="1">SUM(B3:B16)</f>
        <v>11</v>
      </c>
      <c r="C2">
        <f t="shared" si="1"/>
        <v>10</v>
      </c>
      <c r="D2">
        <f t="shared" si="1"/>
        <v>13</v>
      </c>
      <c r="E2">
        <f t="shared" si="1"/>
        <v>23</v>
      </c>
      <c r="F2">
        <f t="shared" si="1"/>
        <v>11</v>
      </c>
      <c r="G2">
        <f t="shared" si="1"/>
        <v>6</v>
      </c>
      <c r="H2">
        <f t="shared" si="1"/>
        <v>6</v>
      </c>
      <c r="I2">
        <f t="shared" si="1"/>
        <v>73</v>
      </c>
      <c r="L2" s="8" t="s">
        <v>15</v>
      </c>
      <c r="M2" s="95"/>
      <c r="N2" s="97" t="s">
        <v>16</v>
      </c>
      <c r="O2" s="97" t="s">
        <v>17</v>
      </c>
    </row>
    <row r="3">
      <c r="B3" s="88">
        <v>6.0</v>
      </c>
      <c r="C3" s="88">
        <v>10.0</v>
      </c>
      <c r="D3" s="88">
        <v>13.0</v>
      </c>
      <c r="E3" s="88">
        <v>13.0</v>
      </c>
      <c r="F3" s="88">
        <v>6.0</v>
      </c>
      <c r="G3" s="88">
        <v>6.0</v>
      </c>
      <c r="H3" s="88">
        <v>6.0</v>
      </c>
      <c r="I3" s="88">
        <v>6.0</v>
      </c>
      <c r="L3" s="11">
        <v>0.0</v>
      </c>
      <c r="M3" s="95"/>
      <c r="N3" s="98">
        <v>0.0</v>
      </c>
      <c r="O3" s="14">
        <v>0.0</v>
      </c>
    </row>
    <row r="4">
      <c r="B4" s="88">
        <v>5.0</v>
      </c>
      <c r="E4" s="88">
        <v>10.0</v>
      </c>
      <c r="F4" s="88">
        <v>5.0</v>
      </c>
      <c r="I4" s="88">
        <v>26.0</v>
      </c>
      <c r="L4" s="18">
        <v>0.0</v>
      </c>
      <c r="M4" s="95"/>
      <c r="N4" s="99">
        <v>15.0</v>
      </c>
      <c r="O4" s="20">
        <v>0.0</v>
      </c>
    </row>
    <row r="5">
      <c r="I5" s="88">
        <v>21.0</v>
      </c>
      <c r="L5" s="22">
        <v>0.0</v>
      </c>
      <c r="M5" s="95"/>
      <c r="N5" s="100">
        <v>0.0</v>
      </c>
      <c r="O5" s="24">
        <v>0.0</v>
      </c>
    </row>
    <row r="6">
      <c r="I6" s="88">
        <v>5.0</v>
      </c>
      <c r="L6" s="26">
        <v>0.0</v>
      </c>
      <c r="M6" s="95"/>
      <c r="N6" s="28">
        <v>0.0</v>
      </c>
      <c r="O6" s="28">
        <v>0.0</v>
      </c>
    </row>
    <row r="7">
      <c r="I7" s="55">
        <v>15.0</v>
      </c>
      <c r="L7" s="30">
        <v>0.0</v>
      </c>
      <c r="M7" s="95"/>
      <c r="N7" s="32">
        <v>0.0</v>
      </c>
      <c r="O7" s="32">
        <v>0.0</v>
      </c>
    </row>
    <row r="8">
      <c r="L8" s="34">
        <v>0.0</v>
      </c>
      <c r="M8" s="95"/>
      <c r="N8" s="101">
        <v>0.0</v>
      </c>
      <c r="O8" s="36">
        <v>0.0</v>
      </c>
    </row>
    <row r="9">
      <c r="L9" s="37">
        <v>0.0</v>
      </c>
      <c r="M9" s="95"/>
      <c r="N9" s="102">
        <v>0.0</v>
      </c>
      <c r="O9" s="39">
        <v>0.0</v>
      </c>
    </row>
    <row r="10">
      <c r="L10" s="41">
        <v>0.0</v>
      </c>
      <c r="M10" s="95"/>
      <c r="N10" s="103">
        <v>0.0</v>
      </c>
      <c r="O10" s="43">
        <v>15.0</v>
      </c>
    </row>
    <row r="11">
      <c r="L11" s="45">
        <f>SUM(B3:I6)</f>
        <v>138</v>
      </c>
      <c r="M11" s="95"/>
      <c r="N11" s="104">
        <v>0.0</v>
      </c>
      <c r="O11" s="47">
        <v>0.0</v>
      </c>
    </row>
    <row r="12">
      <c r="L12" s="49">
        <v>0.0</v>
      </c>
    </row>
    <row r="13">
      <c r="L13" s="52">
        <v>15.0</v>
      </c>
    </row>
    <row r="14">
      <c r="L14" s="54">
        <v>0.0</v>
      </c>
    </row>
    <row r="15">
      <c r="L15" s="57">
        <v>15.0</v>
      </c>
    </row>
    <row r="16">
      <c r="L16" s="59">
        <v>0.0</v>
      </c>
      <c r="M16" s="171"/>
    </row>
  </sheetData>
  <mergeCells count="1">
    <mergeCell ref="N1:O1"/>
  </mergeCells>
  <drawing r:id="rId2"/>
  <legacyDrawing r:id="rId3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38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min="8" max="8" width="6.75"/>
    <col customWidth="1" min="9" max="9" width="4.13"/>
    <col customWidth="1" min="10" max="10" width="6.5"/>
    <col customWidth="1" min="12" max="12" width="10.75"/>
  </cols>
  <sheetData>
    <row r="1">
      <c r="A1" s="6"/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/>
      <c r="L1" s="80" t="s">
        <v>12</v>
      </c>
      <c r="M1" s="95"/>
      <c r="N1" s="96" t="s">
        <v>13</v>
      </c>
    </row>
    <row r="2">
      <c r="A2" s="10">
        <f>SUM(B2:J2)</f>
        <v>0</v>
      </c>
      <c r="B2">
        <f t="shared" ref="B2:I2" si="1">SUM(B3:B16)</f>
        <v>0</v>
      </c>
      <c r="C2">
        <f t="shared" si="1"/>
        <v>0</v>
      </c>
      <c r="D2">
        <f t="shared" si="1"/>
        <v>0</v>
      </c>
      <c r="E2">
        <f t="shared" si="1"/>
        <v>0</v>
      </c>
      <c r="F2">
        <f t="shared" si="1"/>
        <v>0</v>
      </c>
      <c r="G2">
        <f t="shared" si="1"/>
        <v>0</v>
      </c>
      <c r="H2">
        <f t="shared" si="1"/>
        <v>0</v>
      </c>
      <c r="I2">
        <f t="shared" si="1"/>
        <v>0</v>
      </c>
      <c r="L2" s="80" t="s">
        <v>15</v>
      </c>
      <c r="M2" s="95"/>
      <c r="N2" s="97" t="s">
        <v>16</v>
      </c>
      <c r="O2" s="97" t="s">
        <v>17</v>
      </c>
    </row>
    <row r="3">
      <c r="B3" s="6">
        <v>0.0</v>
      </c>
      <c r="C3" s="6">
        <v>0.0</v>
      </c>
      <c r="D3" s="6">
        <v>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/>
      <c r="L3" s="67" t="s">
        <v>33</v>
      </c>
      <c r="M3" s="95"/>
      <c r="N3" s="97" t="s">
        <v>2</v>
      </c>
      <c r="O3" s="97" t="s">
        <v>2</v>
      </c>
    </row>
    <row r="4">
      <c r="L4" s="82" t="s">
        <v>23</v>
      </c>
      <c r="M4" s="95"/>
      <c r="N4" s="97" t="s">
        <v>3</v>
      </c>
      <c r="O4" s="97" t="s">
        <v>3</v>
      </c>
    </row>
    <row r="5">
      <c r="L5" s="69" t="s">
        <v>32</v>
      </c>
      <c r="M5" s="95"/>
      <c r="N5" s="97" t="s">
        <v>4</v>
      </c>
      <c r="O5" s="97" t="s">
        <v>4</v>
      </c>
    </row>
    <row r="6">
      <c r="L6" s="83" t="s">
        <v>24</v>
      </c>
      <c r="M6" s="95"/>
      <c r="N6" s="97" t="s">
        <v>5</v>
      </c>
      <c r="O6" s="97" t="s">
        <v>5</v>
      </c>
    </row>
    <row r="7">
      <c r="L7" s="84" t="s">
        <v>25</v>
      </c>
      <c r="M7" s="95"/>
      <c r="N7" s="97" t="s">
        <v>6</v>
      </c>
      <c r="O7" s="97" t="s">
        <v>6</v>
      </c>
    </row>
    <row r="8">
      <c r="L8" s="85" t="s">
        <v>26</v>
      </c>
      <c r="M8" s="95"/>
      <c r="N8" s="97" t="s">
        <v>7</v>
      </c>
      <c r="O8" s="97" t="s">
        <v>7</v>
      </c>
    </row>
    <row r="9">
      <c r="L9" s="86" t="s">
        <v>27</v>
      </c>
      <c r="M9" s="95"/>
      <c r="N9" s="97" t="s">
        <v>8</v>
      </c>
      <c r="O9" s="97" t="s">
        <v>8</v>
      </c>
    </row>
    <row r="10">
      <c r="L10" s="87" t="s">
        <v>28</v>
      </c>
      <c r="M10" s="95"/>
      <c r="N10" s="97" t="s">
        <v>9</v>
      </c>
      <c r="O10" s="97" t="s">
        <v>9</v>
      </c>
    </row>
    <row r="11">
      <c r="L11" s="88" t="s">
        <v>29</v>
      </c>
      <c r="M11" s="95"/>
      <c r="N11" s="97" t="s">
        <v>10</v>
      </c>
      <c r="O11" s="97" t="s">
        <v>10</v>
      </c>
    </row>
    <row r="12">
      <c r="L12" s="89" t="s">
        <v>30</v>
      </c>
    </row>
    <row r="13">
      <c r="L13" s="90" t="s">
        <v>13</v>
      </c>
    </row>
    <row r="14">
      <c r="L14" s="91" t="s">
        <v>31</v>
      </c>
    </row>
    <row r="15">
      <c r="L15" s="6" t="s">
        <v>41</v>
      </c>
    </row>
    <row r="16">
      <c r="L16" s="59">
        <v>0.0</v>
      </c>
    </row>
  </sheetData>
  <mergeCells count="1">
    <mergeCell ref="N1:O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9.5"/>
    <col customWidth="1" min="2" max="2" width="6.5"/>
    <col customWidth="1" min="3" max="3" width="5.88"/>
    <col customWidth="1" min="4" max="4" width="5.63"/>
    <col customWidth="1" min="5" max="6" width="6.5"/>
    <col customWidth="1" min="7" max="7" width="5.63"/>
    <col customWidth="1" min="8" max="8" width="6.88"/>
    <col customWidth="1" min="9" max="9" width="6.5"/>
    <col customWidth="1" min="10" max="10" width="5.75"/>
    <col customWidth="1" min="12" max="12" width="16.0"/>
    <col customWidth="1" min="13" max="14" width="6.38"/>
    <col customWidth="1" min="15" max="15" width="14.13"/>
    <col customWidth="1" min="16" max="17" width="17.88"/>
  </cols>
  <sheetData>
    <row r="1">
      <c r="A1" s="1" t="s">
        <v>0</v>
      </c>
      <c r="Q1" s="1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3" t="s">
        <v>1</v>
      </c>
      <c r="N2" s="4"/>
      <c r="Q2" s="4"/>
    </row>
    <row r="3">
      <c r="A3" s="5">
        <f>SUM('81'!A1,'82'!A1,'83'!A1,'84'!A1,'85'!A1,'86'!A1,'87'!A1,'88'!A1,'89'!A1,'90'!A1,'91'!A1,'92'!A1,'93'!A1,'94'!A1,'95'!A1,'96'!A1,'97'!A1,'98'!A1,'99'!A1,'100'!A1,'101'!A1,'102'!A1,'103'!A1,'104'!A1,'105'!A1,'106'!A1,'107'!A1,'108'!A1,'109'!A1,'110'!A1,'111'!A1,'112'!A1,'113'!A1,'114'!A1,'115'!A1)</f>
        <v>35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11</v>
      </c>
      <c r="K3" s="61">
        <f>SUM('80'!K1,'81'!K1,'82'!K1,'83'!L1,'84'!L1,'85'!K1,'86'!M1,'87'!L1,'88'!L1,'89'!L1,'90'!L1,'91'!L1,'92'!L1,'93'!M1,'94'!L1,'95'!L1,'96'!L1,'97'!L1,'98'!L1,'99'!L1,'100'!M1)</f>
        <v>6</v>
      </c>
      <c r="L3" s="8" t="s">
        <v>12</v>
      </c>
      <c r="N3" s="9"/>
      <c r="O3" s="9" t="s">
        <v>13</v>
      </c>
      <c r="Q3" s="9"/>
    </row>
    <row r="4" hidden="1">
      <c r="A4" s="6"/>
      <c r="L4" s="8" t="s">
        <v>15</v>
      </c>
      <c r="N4" s="6"/>
      <c r="O4" s="6" t="s">
        <v>16</v>
      </c>
      <c r="P4" s="6" t="s">
        <v>17</v>
      </c>
      <c r="Q4" s="6"/>
    </row>
    <row r="5">
      <c r="A5" s="10">
        <f>SUM(B5:J5)</f>
        <v>11758</v>
      </c>
      <c r="B5">
        <f>SUM('80'!B2,'81'!B2,'82'!B2,'83'!B2,'84'!B2,'85'!B2,'86'!B2,'87'!B2,'88'!B2,'89'!B2,'90'!B2,'91'!B2,'92'!B2,'93'!B2,'94'!B2,'95'!B2,'96'!B2,'97'!B2,'98'!B2,'99'!B2,'100'!B2,'101'!B2,'102'!B2,'103'!B2,'104'!B2,'105'!B2,'106'!B2,'107'!B2,'108'!B2,'109'!B2,'110'!B2,'111'!B2,'112'!B2,'113'!B2,'114'!B2,'115'!B2)</f>
        <v>1270</v>
      </c>
      <c r="C5">
        <f>SUM('80'!C2,'81'!C2,'82'!C2,'83'!C2,'84'!C2,'85'!C2,'86'!C2,'87'!C2,'88'!C2,'89'!C2,'90'!C2,'91'!C2,'92'!C2,'93'!C2,'94'!C2,'95'!C2,'96'!C2,'97'!C2,'98'!C2,'99'!C2,'100'!C2,'101'!C2,'102'!C2,'103'!C2,'104'!C2,'105'!C2,'106'!C2,'107'!C2,'108'!C2,'109'!C2,'110'!C2,'111'!C2,'112'!C2,'113'!C2,'114'!C2,'115'!C2)</f>
        <v>564</v>
      </c>
      <c r="D5">
        <f>SUM('80'!D2,'81'!D2,'82'!D2,'83'!D2,'84'!D2,'85'!D2,'86'!D2,'87'!D2,'88'!D2,'89'!D2,'90'!D2,'91'!D2,'92'!D2,'93'!D2,'94'!D2,'95'!D2,'96'!D2,'97'!D2,'98'!D2,'99'!D2,'100'!D2,'101'!D2,'102'!D2,'103'!D2,'104'!D2,'105'!D2,'106'!D2,'107'!D2,'108'!D2,'109'!D2,'110'!D2,'111'!D2,'112'!D2,'113'!D2,'114'!D2,'115'!D2)</f>
        <v>1219</v>
      </c>
      <c r="E5">
        <f>SUM('80'!E2,'81'!E2,'82'!E2,'83'!E2,'84'!E2,'85'!E2,'86'!E2,'87'!E2,'88'!E2,'89'!E2,'90'!E2,'91'!E2,'92'!E2,'93'!E2,'94'!E2,'95'!E2,'96'!E2,'97'!E2,'98'!E2,'99'!E2,'100'!E2,'101'!E2,'102'!E2,'103'!E2,'104'!E2,'105'!E2,'106'!E2,'107'!E2,'108'!E2,'109'!E2,'110'!E2,'111'!E2,'112'!E2,'113'!E2,'114'!E2,'115'!E2)</f>
        <v>1992</v>
      </c>
      <c r="F5">
        <f>SUM('80'!F2,'81'!F2,'82'!F2,'83'!F2,'84'!F2,'85'!F2,'86'!F2,'87'!F2,'88'!F2,'89'!F2,'90'!F2,'91'!F2,'92'!F2,'93'!F2,'94'!F2,'95'!F2,'96'!F2,'97'!F2,'98'!F2,'99'!F2,'100'!F2,'101'!F2,'102'!F2,'103'!F2,'104'!F2,'105'!F2,'106'!F2,'107'!F2,'108'!F2,'109'!F2,'110'!F2,'111'!F2,'112'!F2,'113'!F2,'114'!F2,'115'!F2)</f>
        <v>2343</v>
      </c>
      <c r="G5">
        <f>SUM('80'!G2,'81'!G2,'82'!G2,'83'!G2,'84'!G2,'85'!G2,'86'!G2,'87'!G2,'88'!G2,'89'!G2,'90'!G2,'91'!G2,'92'!G2,'93'!G2,'94'!G2,'95'!G2,'96'!G2,'97'!G2,'98'!G2,'99'!G2,'100'!G2,'101'!G2,'102'!G2,'103'!G2,'104'!G2,'105'!G2,'106'!G2,'107'!G2,'108'!G2,'109'!G2,'110'!G2,'111'!G2,'112'!G2,'113'!G2,'114'!G2,'115'!G2)</f>
        <v>1281</v>
      </c>
      <c r="H5">
        <f>SUM('80'!H2,'81'!H2,'82'!H2,'83'!H2,'84'!H2,'85'!H2,'86'!H2,'87'!H2,'88'!H2,'89'!H2,'90'!H2,'91'!H2,'92'!H2,'93'!H2,'94'!H2,'95'!H2,'96'!H2,'97'!H2,'98'!H2,'99'!H2,'100'!H2,'101'!H2,'102'!H2,'103'!H2,'104'!H2,'105'!H2,'106'!H2,'107'!H2,'108'!H2,'109'!H2,'110'!H2,'111'!H2,'112'!H2,'113'!H2,'114'!H2,'115'!H2)</f>
        <v>1457</v>
      </c>
      <c r="I5">
        <f>SUM('80'!I2,'81'!I2,'82'!I2,'83'!I2,'84'!I2,'85'!I2,'86'!I2,'87'!I2,'88'!I2,'89'!I2,'90'!I2,'91'!I2,'92'!I2,'93'!I2,'94'!I2,'95'!I2,'96'!I2,'97'!I2,'98'!I2,'99'!I2,'100'!I2,'101'!I2,'102'!I2,'103'!I2,'104'!I2,'105'!I2,'106'!I2,'107'!I2,'108'!I2,'109'!I2,'110'!I2,'111'!I2,'112'!I2,'113'!I2,'114'!I2,'115'!I2)</f>
        <v>1043</v>
      </c>
      <c r="J5">
        <f>SUM('80'!J2,'81'!J2,'82'!J2,'83'!J2,'84'!J2,'85'!J2,'86'!J2,'87'!J2,'88'!J2,'89'!J2,'90'!J2,'91'!J2,'92'!J2,'93'!J2,'94'!J2,'95'!J2,'96'!J2,'97'!J2,'98'!J2,'99'!J2,'100'!J2,'101'!J2,'102'!J2,'103'!J2,'104'!J2,'105'!J2,'106'!J2,'107'!J2,'108'!J2,'109'!J2,'110'!J2,'111'!J2,'112'!J2,'113'!J2,'114'!J2,'115'!J2)</f>
        <v>589</v>
      </c>
      <c r="L5" s="11">
        <f>SUM('80'!L3,'81'!L3,'82'!M3,'83'!M3,'84'!M3,'85'!L3,'86'!N3,'87'!M3,'88'!M3,'89'!M3,'90'!M3,'91'!M3,'92'!M3,'93'!N3,'94'!M3,'95'!M3,'96'!M3,'97'!M3,'98'!M3,'99'!M3,'100'!N3,'101'!M3,'102'!M3,'103'!M3,'104'!M3,'105'!M3,'106'!M3,'107'!M3,'108'!M3,'109'!M3,'110'!M3,'111'!M3,'112'!M3,'113'!M3,'114'!M3,'115'!M3)</f>
        <v>533</v>
      </c>
      <c r="M5" s="25">
        <f>(L5/A5)</f>
        <v>0.04533083858</v>
      </c>
      <c r="N5" s="13"/>
      <c r="O5" s="14">
        <f>SUM('80'!N3,'81'!N3,'82'!O3,'83'!O3,'84'!O3,'85'!N3,'86'!P3,'87'!O3,'88'!O3,'89'!O3,'90'!O3,'91'!O3,'92'!O3,'93'!P3,'94'!O3,'95'!O3,'96'!O3,'97'!O3,'98'!O3,'99'!O3,'100'!P3,'101'!O3,'102'!O3,'103'!O3,'104'!O3,'105'!O3,'106'!O3,'107'!O3,'108'!O3,'109'!O3,'110'!O3,'111'!O3,'112'!O3,'113'!O3,'114'!O3,'115'!O3)</f>
        <v>22</v>
      </c>
      <c r="P5" s="14">
        <f>SUM('80'!O3,'81'!O3,'82'!P3,'83'!P3,'84'!P3,'85'!O3,'86'!Q3,'87'!P3,'88'!P3,'89'!P3,'90'!P3,'91'!P3,'92'!P3,'93'!Q3,'94'!P3,'95'!P3,'96'!P3,'97'!P3,'98'!P3,'99'!P3,'100'!Q3,'101'!P3,'102'!P3,'103'!P3,'104'!P3,'105'!P3,'106'!P3,'107'!P3,'108'!P3,'109'!P3,'110'!P3,'111'!P3,'112'!P3,'113'!P3,'114'!P3,'115'!P3)</f>
        <v>19</v>
      </c>
      <c r="Q5" s="15">
        <f t="shared" ref="Q5:Q13" si="1">IF(P5=0,"Untouched",IF(O5=0,"None Dealt",O5/P5))</f>
        <v>1.157894737</v>
      </c>
    </row>
    <row r="6">
      <c r="A6" s="16">
        <f>A5/A3</f>
        <v>335.9428571</v>
      </c>
      <c r="B6" s="17">
        <f>B5/A3</f>
        <v>36.28571429</v>
      </c>
      <c r="C6" s="17">
        <f>C5/A3</f>
        <v>16.11428571</v>
      </c>
      <c r="D6" s="17">
        <f>D5/A3</f>
        <v>34.82857143</v>
      </c>
      <c r="E6" s="17">
        <f>E5/A3</f>
        <v>56.91428571</v>
      </c>
      <c r="F6" s="17">
        <f>F5/A3</f>
        <v>66.94285714</v>
      </c>
      <c r="G6" s="17">
        <f>G5/A3</f>
        <v>36.6</v>
      </c>
      <c r="H6" s="17">
        <f>H5/6</f>
        <v>242.8333333</v>
      </c>
      <c r="I6" s="17">
        <f>I5/A3</f>
        <v>29.8</v>
      </c>
      <c r="J6" s="17">
        <f>J5/(A3-6)</f>
        <v>20.31034483</v>
      </c>
      <c r="L6" s="18">
        <f>SUM('80'!L4,'81'!L4,'82'!M4,'83'!M4,'84'!M4,'85'!L4,'86'!N4,'87'!M4,'88'!M4,'89'!M4,'90'!M4,'91'!M4,'92'!M4,'93'!N4,'94'!M4,'95'!M4,'96'!M4,'97'!M4,'98'!M4,'99'!M4,'100'!N4,'101'!M4,'102'!M4,'103'!M4,'104'!M4,'105'!M4,'106'!M4,'107'!M4,'108'!M4,'109'!M4,'110'!M4,'111'!M4,'112'!M4,'113'!M4,'114'!M4,'115'!M4)</f>
        <v>0</v>
      </c>
      <c r="M6" s="25">
        <f>(L6/A5)</f>
        <v>0</v>
      </c>
      <c r="N6" s="19"/>
      <c r="O6" s="20">
        <f>SUM('80'!N4,'81'!N4,'82'!O4,'83'!O4,'84'!O4,'85'!N4,'86'!P4,'87'!O4,'88'!O4,'89'!O4,'90'!O4,'91'!O4,'92'!O4,'93'!P4,'94'!O4,'95'!O4,'96'!O4,'97'!O4,'98'!O4,'99'!O4,'100'!P4,'101'!O4,'102'!O4,'103'!O4,'104'!O4,'105'!O4,'106'!O4,'107'!O4,'108'!O4,'109'!O4,'110'!O4,'111'!O4,'112'!O4,'113'!O4,'114'!O4,'115'!O4)</f>
        <v>0</v>
      </c>
      <c r="P6" s="20">
        <f>SUM('80'!O4,'81'!O4,'82'!P4,'83'!P4,'84'!P4,'85'!O4,'86'!Q4,'87'!P4,'88'!P4,'89'!P4,'90'!P4,'91'!P4,'92'!P4,'93'!Q4,'94'!P4,'95'!P4,'96'!P4,'97'!P4,'98'!P4,'99'!P4,'100'!Q4,'101'!P4,'102'!P4,'103'!P4,'104'!P4,'105'!P4,'106'!P4,'107'!P4,'108'!P4,'109'!P4,'110'!P4,'111'!P4,'112'!P4,'113'!P4,'114'!P4,'115'!P4)</f>
        <v>40</v>
      </c>
      <c r="Q6" s="15" t="str">
        <f t="shared" si="1"/>
        <v>None Dealt</v>
      </c>
    </row>
    <row r="7">
      <c r="A7" s="16">
        <f>A5/(A3-K3)</f>
        <v>405.4482759</v>
      </c>
      <c r="B7" s="21">
        <f>B5/(A3-K3)</f>
        <v>43.79310345</v>
      </c>
      <c r="C7" s="21">
        <f>C5/(A3-K3)</f>
        <v>19.44827586</v>
      </c>
      <c r="D7" s="21">
        <f>D5/(A3-K3)</f>
        <v>42.03448276</v>
      </c>
      <c r="E7" s="21">
        <f>E5/(A3-K3)</f>
        <v>68.68965517</v>
      </c>
      <c r="F7" s="21">
        <f>F5/(A3-K3)</f>
        <v>80.79310345</v>
      </c>
      <c r="G7" s="21">
        <f>G5/(A3-K3)</f>
        <v>44.17241379</v>
      </c>
      <c r="H7" s="21">
        <f>H5/(4)</f>
        <v>364.25</v>
      </c>
      <c r="I7" s="21">
        <f>I5/(A3-K3)</f>
        <v>35.96551724</v>
      </c>
      <c r="J7" s="21">
        <f>J5/(A3-(4+K3))</f>
        <v>23.56</v>
      </c>
      <c r="L7" s="22">
        <f>SUM('80'!L5,'81'!L5,'82'!M5,'83'!M5,'84'!M5,'85'!L5,'86'!N5,'87'!M5,'88'!M5,'89'!M5,'90'!M5,'91'!M5,'92'!M5,'93'!N5,'94'!M5,'95'!M5,'96'!M5,'97'!M5,'98'!M5,'99'!M5,'100'!N5,'101'!M5,'102'!M5,'103'!M5,'104'!M5,'105'!M5,'106'!M5,'107'!M5,'108'!M5,'109'!M5,'110'!M5,'111'!M5,'112'!M5,'113'!M5,'114'!M5,'115'!M5)</f>
        <v>330</v>
      </c>
      <c r="M7" s="25">
        <f>(L7/A5)</f>
        <v>0.02806599762</v>
      </c>
      <c r="N7" s="23"/>
      <c r="O7" s="24">
        <f>SUM('80'!N5,'81'!N5,'82'!O5,'83'!O5,'84'!O5,'85'!N5,'86'!P5,'87'!O5,'88'!O5,'89'!O5,'90'!O5,'91'!O5,'92'!O5,'93'!P5,'94'!O5,'95'!O5,'96'!O5,'97'!O5,'98'!O5,'99'!O5,'100'!P5,'101'!O5,'102'!O5,'103'!O5,'104'!O5,'105'!O5,'106'!O5,'107'!O5,'108'!O5,'109'!O5,'110'!O5,'111'!O5,'112'!O5,'113'!O5,'114'!O5,'115'!O5)</f>
        <v>22</v>
      </c>
      <c r="P7" s="24">
        <f>SUM('80'!O5,'81'!O5,'82'!P5,'83'!P5,'84'!P5,'85'!O5,'86'!Q5,'87'!P5,'88'!P5,'89'!P5,'90'!P5,'91'!P5,'92'!P5,'93'!Q5,'94'!P5,'95'!P5,'96'!P5,'97'!P5,'98'!P5,'99'!P5,'100'!Q5,'101'!P5,'102'!P5,'103'!P5,'104'!P5,'105'!P5,'106'!P5,'107'!P5,'108'!P5,'109'!P5,'110'!P5,'111'!P5,'112'!P5,'113'!P5,'114'!P5,'115'!P5)</f>
        <v>0</v>
      </c>
      <c r="Q7" s="15" t="str">
        <f t="shared" si="1"/>
        <v>Untouched</v>
      </c>
    </row>
    <row r="8">
      <c r="B8" s="25">
        <f>B5/A5</f>
        <v>0.1080115666</v>
      </c>
      <c r="C8" s="25">
        <f>C5/A5</f>
        <v>0.04796734138</v>
      </c>
      <c r="D8" s="25">
        <f>D5/A5</f>
        <v>0.1036740942</v>
      </c>
      <c r="E8" s="25">
        <f>E5/A5</f>
        <v>0.1694165674</v>
      </c>
      <c r="F8" s="25">
        <f>F5/A5</f>
        <v>0.1992685831</v>
      </c>
      <c r="G8" s="25">
        <f>G5/A5</f>
        <v>0.1089470998</v>
      </c>
      <c r="H8" s="25">
        <f>H5/A5</f>
        <v>0.1239156319</v>
      </c>
      <c r="I8" s="25">
        <f>I5/A5</f>
        <v>0.08870556217</v>
      </c>
      <c r="J8" s="25">
        <f>J5/A5</f>
        <v>0.05009355333</v>
      </c>
      <c r="L8" s="26">
        <f>SUM('80'!L6,'81'!L6,'82'!M6,'83'!M6,'84'!M6,'85'!L6,'86'!N6,'87'!M6,'88'!M6,'89'!M6,'90'!M6,'91'!M6,'92'!M6,'93'!N6,'94'!M6,'95'!M6,'96'!M6,'97'!M6,'98'!M6,'99'!M6,'100'!N6,'101'!M6,'102'!M6,'103'!M6,'104'!M6,'105'!M6,'106'!M6,'107'!M6,'108'!M6,'109'!M6,'110'!M6,'111'!M6,'112'!M6,'113'!M6,'114'!M6,'115'!M6)</f>
        <v>2708</v>
      </c>
      <c r="M8" s="25">
        <f>(L8/A5)</f>
        <v>0.2303112774</v>
      </c>
      <c r="N8" s="27"/>
      <c r="O8" s="28">
        <f>SUM('80'!N6,'81'!N6,'82'!O6,'83'!O6,'84'!O6,'85'!N6,'86'!P6,'87'!O6,'88'!O6,'89'!O6,'90'!O6,'91'!O6,'92'!O6,'93'!P6,'94'!O6,'95'!O6,'96'!O6,'97'!O6,'98'!O6,'99'!O6,'100'!P6,'101'!O6,'102'!O6,'103'!O6,'104'!O6,'105'!O6,'106'!O6,'107'!O6,'108'!O6,'109'!O6,'110'!O6,'111'!O6,'112'!O6,'113'!O6,'114'!O6,'115'!O6)</f>
        <v>27</v>
      </c>
      <c r="P8" s="28">
        <f>SUM('80'!O6,'81'!O6,'82'!P6,'83'!P6,'84'!P6,'85'!O6,'86'!Q6,'87'!P6,'88'!P6,'89'!P6,'90'!P6,'91'!P6,'92'!P6,'93'!Q6,'94'!P6,'95'!P6,'96'!P6,'97'!P6,'98'!P6,'99'!P6,'100'!Q6,'101'!P6,'102'!P6,'103'!P6,'104'!P6,'105'!P6,'106'!P6,'107'!P6,'108'!P6,'109'!P6,'110'!P6,'111'!P6,'112'!P6,'113'!P6,'114'!P6,'115'!P6)</f>
        <v>35</v>
      </c>
      <c r="Q8" s="15">
        <f t="shared" si="1"/>
        <v>0.7714285714</v>
      </c>
    </row>
    <row r="9">
      <c r="A9" s="65">
        <f>MAX('37'!A2,'38'!A2,'39'!A2,'40'!A2,'41'!A2,'42'!A2,'43'!A2,'44'!A2,'45'!A2,'46'!A2,'47'!A2,'48'!A2,'49'!A2,'50'!A2,'51'!A2,'52'!A2,'53'!A2,'54'!A2,'55'!A2,'56'!A2,'57'!A2,'58'!A2,'59'!A2,'60'!A2,'61'!A2,'62'!A2,'63'!A2,'64'!A2,'65'!A2,'66'!A2,'67'!A2,'68'!A2,'69'!A2,'70'!A2,'71'!A2,'72'!A2,'73'!A2,'74'!A2,'75'!A2,'76'!A2,'77'!A2,'78'!A2,'79'!A2,'80'!A2,'81'!A2,'82'!A2,'83'!A2,'84'!A2,'85'!A2,'86'!A2,'87'!A2,'88'!A2,'89'!A2,'90'!A2,'91'!A2,'92'!A2,'93'!A2,'94'!A2,'95'!A2,'96'!A2,'97'!A2,'98'!A2,'99'!A2,'100'!A2)</f>
        <v>1089</v>
      </c>
      <c r="B9">
        <f>MAX('80'!B2,'81'!B2,'82'!B2,'83'!B2,'84'!B2,'85'!B2,'86'!B2,'87'!B2,'88'!B2,'89'!B2,'90'!B2,'91'!B2,'92'!B2,'93'!B2,'94'!B2,'95'!B2,'96'!B2,'97'!B2,'98'!B2,'99'!B2,'100'!B2,'101'!B2,'102'!B2,'103'!B2,'104'!B2,'105'!B2,'106'!B2,'107'!B2,'108'!B2,'109'!B2,'110'!B2,'111'!B2,'112'!B2,'113'!B2,'114'!B2,'115'!B2)</f>
        <v>164</v>
      </c>
      <c r="C9">
        <f>MAX('80'!C2,'81'!C2,'82'!C2,'83'!C2,'84'!C2,'85'!C2,'86'!C2,'87'!C2,'88'!C2,'89'!C2,'90'!C2,'91'!C2,'92'!C2,'93'!C2,'94'!C2,'95'!C2,'96'!C2,'97'!C2,'98'!C2,'99'!C2,'100'!C2,'101'!C2,'102'!C2,'103'!C2,'104'!C2,'105'!C2,'106'!C2,'107'!C2,'108'!C2,'109'!C2,'110'!C2,'111'!C2,'112'!C2,'113'!C2,'114'!C2,'115'!C2)</f>
        <v>133</v>
      </c>
      <c r="D9">
        <f>MAX('80'!D2,'81'!D2,'82'!D2,'83'!D2,'84'!D2,'85'!D2,'86'!D2,'87'!D2,'88'!D2,'89'!D2,'90'!D2,'91'!D2,'92'!D2,'93'!D2,'94'!D2,'95'!D2,'96'!D2,'97'!D2,'98'!D2,'99'!D2,'100'!D2,'101'!D2,'102'!D2,'103'!D2,'104'!D2,'105'!D2,'106'!D2,'107'!D2,'108'!D2,'109'!D2,'110'!D2,'111'!D2,'112'!D2,'113'!D2,'114'!D2,'115'!D2)</f>
        <v>177</v>
      </c>
      <c r="E9">
        <f>MAX('80'!E2,'81'!E2,'82'!E2,'83'!E2,'84'!E2,'85'!E2,'86'!E2,'87'!E2,'88'!E2,'89'!E2,'90'!E2,'91'!E2,'92'!E2,'93'!E2,'94'!E2,'95'!E2,'96'!E2,'97'!E2,'98'!E2,'99'!E2,'100'!E2,'101'!E2,'102'!E2,'103'!E2,'104'!E2,'105'!E2,'106'!E2,'107'!E2,'108'!E2,'109'!E2,'110'!E2,'111'!E2,'112'!E2,'113'!E2,'114'!E2,'115'!E2)</f>
        <v>264</v>
      </c>
      <c r="F9">
        <f>MAX('80'!F2,'81'!F2,'82'!F2,'83'!F2,'84'!F2,'85'!F2,'86'!F2,'87'!F2,'88'!F2,'89'!F2,'90'!F2,'91'!F2,'92'!F2,'93'!F2,'94'!F2,'95'!F2,'96'!F2,'97'!F2,'98'!F2,'99'!F2,'100'!F2,'101'!F2,'102'!F2,'103'!F2,'104'!F2,'105'!F2,'106'!F2,'107'!F2,'108'!F2,'109'!F2,'110'!F2,'111'!F2,'112'!F2,'113'!F2,'114'!F2,'115'!F2)</f>
        <v>428</v>
      </c>
      <c r="G9">
        <f>MAX('80'!G2,'81'!G2,'82'!G2,'83'!G2,'84'!G2,'85'!G2,'86'!G2,'87'!G2,'88'!G2,'89'!G2,'90'!G2,'91'!G2,'92'!G2,'93'!G2,'94'!G2,'95'!G2,'96'!G2,'97'!G2,'98'!G2,'99'!G2,'100'!G2,'101'!G2,'102'!G2,'103'!G2,'104'!G2,'105'!G2,'106'!G2,'107'!G2,'108'!G2,'109'!G2,'110'!G2,'111'!G2,'112'!G2,'113'!G2,'114'!G2,'115'!G2)</f>
        <v>383</v>
      </c>
      <c r="H9">
        <f>MAX('80'!H2,'81'!H2,'82'!H2,'83'!H2,'84'!H2,'85'!H2,'86'!H2,'87'!H2,'88'!H2,'89'!H2,'90'!H2,'91'!H2,'92'!H2,'93'!H2,'94'!H2,'95'!H2,'96'!H2,'97'!H2,'98'!H2,'99'!H2,'100'!H2,'101'!H2,'102'!H2,'103'!H2,'104'!H2,'105'!H2,'106'!H2,'107'!H2,'108'!H2,'109'!H2,'110'!H2,'111'!H2,'112'!H2,'113'!H2,'114'!H2,'115'!H2)</f>
        <v>481</v>
      </c>
      <c r="I9">
        <f>MAX('80'!I2,'81'!I2,'82'!I2,'83'!I2,'84'!I2,'85'!I2,'86'!I2,'87'!I2,'88'!I2,'89'!I2,'90'!I2,'91'!I2,'92'!I2,'93'!I2,'94'!I2,'95'!I2,'96'!I2,'97'!I2,'98'!I2,'99'!I2,'100'!I2,'101'!I2,'102'!I2,'103'!I2,'104'!I2,'105'!I2,'106'!I2,'107'!I2,'108'!I2,'109'!I2,'110'!I2,'111'!I2,'112'!I2,'113'!I2,'114'!I2,'115'!I2)</f>
        <v>201</v>
      </c>
      <c r="J9">
        <f>MAX('80'!J2,'81'!J2,'82'!J2,'83'!J2,'84'!J2,'85'!J2,'86'!J2,'87'!J2,'88'!J2,'89'!J2,'90'!J2,'91'!J2,'92'!J2,'93'!J2,'94'!J2,'95'!J2,'96'!J2,'97'!J2,'98'!J2,'99'!J2,'100'!J2,'101'!J2,'102'!J2,'103'!J2,'104'!J2,'105'!J2,'106'!J2,'107'!J2,'108'!J2,'109'!J2,'110'!J2,'111'!J2,'112'!J2,'113'!J2,'114'!J2,'115'!J2)</f>
        <v>171</v>
      </c>
      <c r="L9" s="30">
        <f>SUM('80'!L7,'81'!L7,'82'!M7,'83'!M7,'84'!M7,'85'!L7,'86'!N7,'87'!M7,'88'!M7,'89'!M7,'90'!M7,'91'!M7,'92'!M7,'93'!N7,'94'!M7,'95'!M7,'96'!M7,'97'!M7,'98'!M7,'99'!M7,'100'!N7,'101'!M7,'102'!M7,'103'!M7,'104'!M7,'105'!M7,'106'!M7,'107'!M7,'108'!M7,'109'!M7,'110'!M7,'111'!M7,'112'!M7,'113'!M7,'114'!M7,'115'!M7)</f>
        <v>0</v>
      </c>
      <c r="M9" s="25">
        <f>(L9/A5)</f>
        <v>0</v>
      </c>
      <c r="N9" s="31"/>
      <c r="O9" s="32">
        <f>SUM('80'!N7,'81'!N7,'82'!O7,'83'!O7,'84'!O7,'85'!N7,'86'!P7,'87'!O7,'88'!O7,'89'!O7,'90'!O7,'91'!O7,'92'!O7,'93'!P7,'94'!O7,'95'!O7,'96'!O7,'97'!O7,'98'!O7,'99'!O7,'100'!P7,'101'!O7,'102'!O7,'103'!O7,'104'!O7,'105'!O7,'106'!O7,'107'!O7,'108'!O7,'109'!O7,'110'!O7,'111'!O7,'112'!O7,'113'!O7,'114'!O7,'115'!O7)</f>
        <v>50</v>
      </c>
      <c r="P9" s="32">
        <f>SUM('80'!O7,'81'!O7,'82'!P7,'83'!P7,'84'!P7,'85'!O7,'86'!Q7,'87'!P7,'88'!P7,'89'!P7,'90'!P7,'91'!P7,'92'!P7,'93'!Q7,'94'!P7,'95'!P7,'96'!P7,'97'!P7,'98'!P7,'99'!P7,'100'!Q7,'101'!P7,'102'!P7,'103'!P7,'104'!P7,'105'!P7,'106'!P7,'107'!P7,'108'!P7,'109'!P7,'110'!P7,'111'!P7,'112'!P7,'113'!P7,'114'!P7,'115'!P7)</f>
        <v>61</v>
      </c>
      <c r="Q9" s="15">
        <f t="shared" si="1"/>
        <v>0.8196721311</v>
      </c>
    </row>
    <row r="10">
      <c r="A10" s="66">
        <f>MAX(B10:J10)</f>
        <v>363</v>
      </c>
      <c r="B10">
        <f>MAX('80'!B3:B16,'81'!B3:B16,'82'!B3:B16,'83'!B3:B16,'84'!B3:B16,'85'!B3:B27,'86'!B3:B16,'87'!B3:B16,'88'!B3:B25,'89'!B3:B16,'90'!B3:B16,'91'!B3:B16,'92'!B3:B16,'93'!B3:B16,'94'!B3:B16,'95'!B3:B16,'96'!B3:B16,'97'!B3:B16,'98'!B3:B16,'99'!B3:B16,'100'!B3:B17,'101'!B3:B16,'102'!B3:B16,'103'!B3:B16,'104'!B3:B16,'105'!B3:B16,'106'!B3:B16,'107'!B3:B16,'108'!B3:B16,'109'!B3:B16,'110'!B3:B16,'111'!B3:B16,'112'!B3:B16,'113'!B3:B16,'114'!B3:B18,'115'!B3:B16)</f>
        <v>83</v>
      </c>
      <c r="C10">
        <f>MAX('80'!C3:C16,'81'!C3:C16,'82'!C3:C16,'83'!C3:C16,'84'!C3:C16,'85'!C3:C27,'86'!C3:C16,'87'!C3:C16,'88'!C3:C25,'89'!C3:C16,'90'!C3:C16,'91'!C3:C16,'92'!C3:C16,'93'!C3:C16,'94'!C3:C16,'95'!C3:C16,'96'!C3:C16,'97'!C3:C16,'98'!C3:C16,'99'!C3:C16,'100'!C3:C17,'101'!C3:C16,'102'!C3:C16,'103'!C3:C16,'104'!C3:C16,'105'!C3:C16,'106'!C3:C16,'107'!C3:C16,'108'!C3:C16,'109'!C3:C16,'110'!C3:C16,'111'!C3:C16,'112'!C3:C16,'113'!C3:C16,'114'!C3:C18,'115'!C3:C16)</f>
        <v>85</v>
      </c>
      <c r="D10">
        <f>MAX('80'!D3:D16,'81'!D3:D16,'82'!D3:D16,'83'!D3:D16,'84'!D3:D16,'85'!D3:D27,'86'!D3:D16,'87'!D3:D16,'88'!D3:D25,'89'!D3:D16,'90'!D3:D16,'91'!D3:D16,'92'!D3:D16,'93'!D3:D16,'94'!D3:D16,'95'!D3:D16,'96'!D3:D16,'97'!D3:D16,'98'!D3:D16,'99'!D3:D16,'100'!D3:D17,'101'!D3:D16,'102'!D3:D16,'103'!D3:D16,'104'!D3:D16,'105'!D3:D16,'106'!D3:D16,'107'!D3:D16,'108'!D3:D16,'109'!D3:D16,'110'!D3:D16,'111'!D3:D16,'112'!D3:D16,'113'!D3:D16,'114'!D3:D18,'115'!D3:D16)</f>
        <v>87</v>
      </c>
      <c r="E10">
        <f>MAX('80'!E3:E16,'81'!E3:E16,'82'!E3:E16,'83'!E3:E16,'84'!E3:E16,'85'!E3:E27,'86'!E3:E16,'87'!E3:E16,'88'!E3:E25,'89'!E3:E16,'90'!E3:E16,'91'!E3:E16,'92'!E3:E16,'93'!E3:E16,'94'!E3:E16,'95'!E3:E16,'96'!E3:E16,'97'!E3:E16,'98'!E3:E16,'99'!E3:E16,'100'!E3:E17,'101'!E3:E16,'102'!E3:E16,'103'!E3:E16,'104'!E3:E16,'105'!E3:E16,'106'!E3:E16,'107'!E3:E16,'108'!E3:E16,'109'!E3:E16,'110'!E3:E16,'111'!E3:E16,'112'!E3:E16,'113'!E3:E16,'114'!E3:E18,'115'!E3:E16)</f>
        <v>85</v>
      </c>
      <c r="F10">
        <f>MAX('80'!F3:F16,'81'!F3:F16,'82'!F3:F16,'83'!F3:F16,'84'!F3:F16,'85'!F3:F27,'86'!F3:F16,'87'!F3:F16,'88'!F3:F25,'89'!F3:F16,'90'!F3:F16,'91'!F3:F16,'92'!F3:F16,'93'!F3:F16,'94'!F3:F16,'95'!F3:F16,'96'!F3:F16,'97'!F3:F16,'98'!F3:F16,'99'!F3:F16,'100'!F3:F17,'101'!F3:F16,'102'!F3:F16,'103'!F3:F16,'104'!F3:F16,'105'!F3:F16,'106'!F3:F16,'107'!F3:F16,'108'!F3:F16,'109'!F3:F16,'110'!F3:F16,'111'!F3:F16,'112'!F3:F16,'113'!F3:F16,'114'!F3:F18,'115'!F3:F16)</f>
        <v>363</v>
      </c>
      <c r="G10">
        <f>MAX('80'!G3:G16,'81'!G3:G16,'82'!G3:G16,'83'!G3:G16,'84'!G3:G16,'85'!G3:G27,'86'!G3:G16,'87'!G3:G16,'88'!G3:G25,'89'!G3:G16,'90'!G3:G16,'91'!G3:G16,'92'!G3:G16,'93'!G3:G16,'94'!G3:G16,'95'!G3:G16,'96'!G3:G16,'97'!G3:G16,'98'!G3:G16,'99'!G3:G16,'100'!G3:G17,'101'!G3:G16,'102'!G3:G16,'103'!G3:G16,'104'!G3:G16,'105'!G3:G16,'106'!G3:G16,'107'!G3:G16,'108'!G3:G16,'109'!G3:G16,'110'!G3:G16,'111'!G3:G16,'112'!G3:G16,'113'!G3:G16,'114'!G3:G18,'115'!G3:G16)</f>
        <v>96</v>
      </c>
      <c r="H10">
        <f>MAX('80'!H3:H16,'81'!H3:H16,'82'!H3:H16,'83'!H3:H16,'84'!H3:H16,'85'!H3:H27,'86'!H3:H16,'87'!H3:H16,'88'!H3:H25,'89'!H3:H16,'90'!H3:H16,'91'!H3:H16,'92'!H3:H16,'93'!H3:H16,'94'!H3:H16,'95'!H3:H16,'96'!H3:H16,'97'!H3:H16,'98'!H3:H16,'99'!H3:H16,'100'!H3:H17,'101'!H3:H16,'102'!H3:H16,'103'!H3:H16,'104'!H3:H16,'105'!H3:H16,'106'!H3:H16,'107'!H3:H16,'108'!H3:H16,'109'!H3:H16,'110'!H3:H16,'111'!H3:H16,'112'!H3:H16,'113'!H3:H16,'114'!H3:H18,'115'!H3:H16)</f>
        <v>118</v>
      </c>
      <c r="I10">
        <f>MAX('80'!I3:I16,'81'!I3:I16,'82'!I3:I16,'83'!I3:I16,'84'!I3:I16,'85'!I3:I27,'86'!I3:I16,'87'!I3:I16,'88'!I3:I25,'89'!I3:I16,'90'!I3:I16,'91'!I3:I16,'92'!I3:I16,'93'!I3:I16,'94'!I3:I16,'95'!I3:I16,'96'!I3:I16,'97'!I3:I16,'98'!I3:I16,'99'!I3:I16,'100'!I3:I17,'101'!I3:I16,'102'!I3:I16,'103'!I3:I16,'104'!I3:I16,'105'!I3:I16,'106'!I3:I16,'107'!I3:I16,'108'!I3:I16,'109'!I3:I16,'110'!I3:I16,'111'!I3:I16,'112'!I3:I16,'113'!I3:I16,'114'!I3:I18,'115'!I3:I16)</f>
        <v>96</v>
      </c>
      <c r="J10">
        <f>MAX('80'!J3:J16,'81'!J3:J16,'82'!J3:J16,'83'!J3:J16,'84'!J3:J16,'85'!J3:J27,'86'!J3:J16,'87'!J3:J16,'88'!J3:J25,'89'!J3:J16,'90'!J3:J16,'91'!J3:J16,'92'!J3:J16,'93'!J3:J16,'94'!J3:J16,'95'!J3:J16,'96'!J3:J16,'97'!J3:J16,'98'!J3:J16,'99'!J3:J16,'100'!J3:J17,'101'!J3:J16,'102'!J3:J16,'103'!J3:J16,'104'!J3:J16,'105'!J3:J16,'106'!J3:J16,'107'!J3:J16,'108'!J3:J16,'109'!J3:J16,'110'!J3:J16,'111'!J3:J16,'112'!J3:J16,'113'!J3:J16,'114'!J3:J18,'115'!J3:J16)</f>
        <v>86</v>
      </c>
      <c r="L10" s="34">
        <f>SUM('80'!L8,'81'!L8,'82'!M8,'83'!M8,'84'!M8,'85'!L8,'86'!N8,'87'!M8,'88'!M8,'89'!M8,'90'!M8,'91'!M8,'92'!M8,'93'!N8,'94'!M8,'95'!M8,'96'!M8,'97'!M8,'98'!M8,'99'!M8,'100'!N8,'101'!M8,'102'!M8,'103'!M8,'104'!M8,'105'!M8,'106'!M8,'107'!M8,'108'!M8,'109'!M8,'110'!M8,'111'!M8,'112'!M8,'113'!M8,'114'!M8,'115'!M8)</f>
        <v>0</v>
      </c>
      <c r="M10" s="25">
        <f>(L10/A5)</f>
        <v>0</v>
      </c>
      <c r="N10" s="35"/>
      <c r="O10" s="36">
        <f>SUM('80'!N8,'81'!N8,'82'!O8,'83'!O8,'84'!O8,'85'!N8,'86'!P8,'87'!O8,'88'!O8,'89'!O8,'90'!O8,'91'!O8,'92'!O8,'93'!P8,'94'!O8,'95'!O8,'96'!O8,'97'!O8,'98'!O8,'99'!O8,'100'!P8,'101'!O8,'102'!O8,'103'!O8,'104'!O8,'105'!O8,'106'!O8,'107'!O8,'108'!O8,'109'!O8,'110'!O8,'111'!O8,'112'!O8,'113'!O8,'114'!O8,'115'!O8)</f>
        <v>19</v>
      </c>
      <c r="P10" s="36">
        <f>SUM('80'!O8,'81'!O8,'82'!P8,'83'!P8,'84'!P8,'85'!O8,'86'!Q8,'87'!P8,'88'!P8,'89'!P8,'90'!P8,'91'!P8,'92'!P8,'93'!Q8,'94'!P8,'95'!P8,'96'!P8,'97'!P8,'98'!P8,'99'!P8,'100'!Q8,'101'!P8,'102'!P8,'103'!P8,'104'!P8,'105'!P8,'106'!P8,'107'!P8,'108'!P8,'109'!P8,'110'!P8,'111'!P8,'112'!P8,'113'!P8,'114'!P8,'115'!P8)</f>
        <v>9</v>
      </c>
      <c r="Q10" s="15">
        <f t="shared" si="1"/>
        <v>2.111111111</v>
      </c>
    </row>
    <row r="11">
      <c r="L11" s="37">
        <f>SUM('80'!L9,'81'!L9,'82'!M9,'83'!M9,'84'!M9,'85'!L9,'86'!N9,'87'!M9,'88'!M9,'89'!M9,'90'!M9,'91'!M9,'92'!M9,'93'!N9,'94'!M9,'95'!M9,'96'!M9,'97'!M9,'98'!M9,'99'!M9,'100'!N9,'101'!M9,'102'!M9,'103'!M9,'104'!M9,'105'!M9,'106'!M9,'107'!M9,'108'!M9,'109'!M9,'110'!M9,'111'!M9,'112'!M9,'113'!M9,'114'!M9,'115'!M9)</f>
        <v>432</v>
      </c>
      <c r="M11" s="25">
        <f>(L11/A5)</f>
        <v>0.03674094234</v>
      </c>
      <c r="N11" s="38"/>
      <c r="O11" s="39">
        <f>SUM('80'!N9,'81'!N9,'82'!O9,'83'!O9,'84'!O9,'85'!N9,'86'!P9,'87'!O9,'88'!O9,'89'!O9,'90'!O9,'91'!O9,'92'!O9,'93'!P9,'94'!O9,'95'!O9,'96'!O9,'97'!O9,'98'!O9,'99'!O9,'100'!P9,'101'!O9,'102'!O9,'103'!O9,'104'!O9,'105'!O9,'106'!O9,'107'!O9,'108'!O9,'109'!O9,'110'!O9,'111'!O9,'112'!O9,'113'!O9,'114'!O9,'115'!O9)</f>
        <v>80</v>
      </c>
      <c r="P11" s="39">
        <f>SUM('80'!O9,'81'!O9,'82'!P9,'83'!P9,'84'!P9,'85'!O9,'86'!Q9,'87'!P9,'88'!P9,'89'!P9,'90'!P9,'91'!P9,'92'!P9,'93'!Q9,'94'!P9,'95'!P9,'96'!P9,'97'!P9,'98'!P9,'99'!P9,'100'!Q9,'101'!P9,'102'!P9,'103'!P9,'104'!P9,'105'!P9,'106'!P9,'107'!P9,'108'!P9,'109'!P9,'110'!P9,'111'!P9,'112'!P9,'113'!P9,'114'!P9,'115'!P9)</f>
        <v>8</v>
      </c>
      <c r="Q11" s="15">
        <f t="shared" si="1"/>
        <v>10</v>
      </c>
    </row>
    <row r="12">
      <c r="A12" s="40">
        <f>B5+C5</f>
        <v>1834</v>
      </c>
      <c r="L12" s="41">
        <f>SUM('80'!L10,'81'!L10,'82'!M10,'83'!M10,'84'!M10,'85'!L10,'86'!N10,'87'!M10,'88'!M10,'89'!M10,'90'!M10,'91'!M10,'92'!M10,'93'!N10,'94'!M10,'95'!M10,'96'!M10,'97'!M10,'98'!M10,'99'!M10,'100'!N10,'101'!M10,'102'!M10,'103'!M10,'104'!M10,'105'!M10,'106'!M10,'107'!M10,'108'!M10,'109'!M10,'110'!M10,'111'!M10,'112'!M10,'113'!M10,'114'!M10,'115'!M10)</f>
        <v>1305</v>
      </c>
      <c r="M12" s="25">
        <f>(L12/A5)</f>
        <v>0.1109882633</v>
      </c>
      <c r="N12" s="42"/>
      <c r="O12" s="43">
        <f>SUM('80'!N10,'81'!N10,'82'!O10,'83'!O10,'84'!O10,'85'!N10,'86'!P10,'87'!O10,'88'!O10,'89'!O10,'90'!O10,'91'!O10,'92'!O10,'93'!P10,'94'!O10,'95'!O10,'96'!O10,'97'!O10,'98'!O10,'99'!O10,'100'!P10,'101'!O10,'102'!O10,'103'!O10,'104'!O10,'105'!O10,'106'!O10,'107'!O10,'108'!O10,'109'!O10,'110'!O10,'111'!O10,'112'!O10,'113'!O10,'114'!O10,'115'!O10)</f>
        <v>0</v>
      </c>
      <c r="P12" s="43">
        <f>SUM('80'!O10,'81'!O10,'82'!P10,'83'!P10,'84'!P10,'85'!O10,'86'!Q10,'87'!P10,'88'!P10,'89'!P10,'90'!P10,'91'!P10,'92'!P10,'93'!Q10,'94'!P10,'95'!P10,'96'!P10,'97'!P10,'98'!P10,'99'!P10,'100'!Q10,'101'!P10,'102'!P10,'103'!P10,'104'!P10,'105'!P10,'106'!P10,'107'!P10,'108'!P10,'109'!P10,'110'!P10,'111'!P10,'112'!P10,'113'!P10,'114'!P10,'115'!P10)</f>
        <v>20</v>
      </c>
      <c r="Q12" s="15" t="str">
        <f t="shared" si="1"/>
        <v>None Dealt</v>
      </c>
    </row>
    <row r="13">
      <c r="A13" s="44">
        <f>A12/A3</f>
        <v>52.4</v>
      </c>
      <c r="B13" s="6"/>
      <c r="C13" s="6"/>
      <c r="D13" s="6"/>
      <c r="E13" s="6"/>
      <c r="F13" s="6"/>
      <c r="G13" s="6"/>
      <c r="H13" s="6"/>
      <c r="I13" s="6"/>
      <c r="J13" s="6"/>
      <c r="L13" s="45">
        <f>SUM('80'!L11,'81'!L11,'82'!M11,'83'!M11,'84'!M11,'85'!L11,'86'!N11,'87'!M11,'88'!M11,'89'!M11,'90'!M11,'91'!M11,'92'!M11,'93'!N11,'94'!M11,'95'!M11,'96'!M11,'97'!M11,'98'!M11,'99'!M11,'100'!N11,'101'!M11,'102'!M11,'103'!M11,'104'!M11,'105'!M11,'106'!M11,'107'!M11,'108'!M11,'109'!M11,'110'!M11,'111'!M11,'112'!M11,'113'!M11,'114'!M11,'115'!M11)</f>
        <v>113</v>
      </c>
      <c r="M13" s="25">
        <f>(L13/A5)</f>
        <v>0.009610477972</v>
      </c>
      <c r="N13" s="46"/>
      <c r="O13" s="50">
        <f>SUM('80'!N11,'81'!N11,'82'!O11,'83'!O11,'84'!O11,'85'!N11,'86'!P11,'87'!O11,'88'!O11,'89'!O11,'90'!O11,'91'!O11,'92'!O11,'93'!P11,'94'!O11,'95'!O11,'96'!O11,'97'!O11,'98'!O11,'99'!O11,'100'!P11,'101'!O11,'102'!O11,'103'!O11,'104'!O11,'105'!O11,'106'!O11,'107'!O11,'108'!O11,'109'!O11,'110'!O11,'111'!O11,'112'!O11,'113'!O11,'114'!O11,'115'!O11)</f>
        <v>0</v>
      </c>
      <c r="P13" s="50">
        <f>SUM('80'!O11,'81'!O11,'82'!P11,'83'!P11,'84'!P11,'85'!O11,'86'!Q11,'87'!P11,'88'!P11,'89'!P11,'90'!P11,'91'!P11,'92'!P11,'93'!Q11,'94'!P11,'95'!P11,'96'!P11,'97'!P11,'98'!P11,'99'!P11,'100'!Q11,'101'!P11,'102'!P11,'103'!P11,'104'!P11,'105'!P11,'106'!P11,'107'!P11,'108'!P11,'109'!P11,'110'!P11,'111'!P11,'112'!P11,'113'!P11,'114'!P11,'115'!P11)</f>
        <v>10</v>
      </c>
      <c r="Q13" s="15" t="str">
        <f t="shared" si="1"/>
        <v>None Dealt</v>
      </c>
    </row>
    <row r="14">
      <c r="A14" s="51">
        <f>A12/(A3-K3)</f>
        <v>63.24137931</v>
      </c>
      <c r="L14" s="49">
        <f>SUM('80'!L12,'81'!L12,'82'!M12,'83'!M12,'84'!M12,'85'!L12,'86'!N12,'87'!M12,'88'!M12,'89'!M12,'90'!M12,'91'!M12,'92'!M12,'93'!N12,'94'!M12,'95'!M12,'96'!M12,'97'!M12,'98'!M12,'99'!M12,'100'!N12,'101'!M12,'102'!M12,'103'!M12,'104'!M12,'105'!M12,'106'!M12,'107'!M12,'108'!M12,'109'!M12,'110'!M12,'111'!M12,'112'!M12,'113'!M12,'114'!M12,'115'!M12)</f>
        <v>585</v>
      </c>
      <c r="M14" s="25">
        <f>(L14/A5)</f>
        <v>0.04975335941</v>
      </c>
    </row>
    <row r="15">
      <c r="L15" s="52">
        <f>SUM('80'!L13,'81'!L13,'82'!M13,'83'!M13,'84'!M13,'85'!L13,'86'!N13,'87'!M13,'88'!M13,'89'!M13,'90'!M13,'91'!M13,'92'!M13,'93'!N13,'94'!M13,'95'!M13,'96'!M13,'97'!M13,'98'!M13,'99'!M13,'100'!N13,'101'!M13,'102'!M13,'103'!M13,'104'!M13,'105'!M13,'106'!M13,'107'!M13,'108'!M13,'109'!M13,'110'!M13,'111'!M13,'112'!M13,'113'!M13,'114'!M13,'115'!M13)</f>
        <v>182</v>
      </c>
      <c r="M15" s="25">
        <f>(L15/A5)</f>
        <v>0.01547882293</v>
      </c>
      <c r="N15" s="55"/>
      <c r="O15" s="55" t="s">
        <v>21</v>
      </c>
      <c r="P15" s="55" t="s">
        <v>22</v>
      </c>
      <c r="Q15" s="55"/>
    </row>
    <row r="16">
      <c r="A16" s="56">
        <f>H5+J5</f>
        <v>2046</v>
      </c>
      <c r="L16" s="54">
        <f>SUM('80'!L14,'81'!L14,'82'!M14,'83'!M14,'84'!M14,'85'!L14,'86'!N14,'87'!M14,'88'!M14,'89'!M14,'90'!M14,'91'!M14,'92'!M14,'93'!N14,'94'!M14,'95'!M14,'96'!M14,'97'!M14,'98'!M14,'99'!M14,'100'!N14,'101'!M14,'102'!M14,'103'!M14,'104'!M14,'105'!M14,'106'!M14,'107'!M14,'108'!M14,'109'!M14,'110'!M14,'111'!M14,'112'!M14,'113'!M14,'114'!M14,'115'!M14)</f>
        <v>352</v>
      </c>
      <c r="M16" s="25">
        <f>(L16/A5)</f>
        <v>0.02993706413</v>
      </c>
    </row>
    <row r="17">
      <c r="A17" s="58">
        <f>A16/A3</f>
        <v>58.45714286</v>
      </c>
      <c r="L17" s="57">
        <f>SUM('80'!L15,'81'!L15,'82'!M15,'83'!M15,'84'!M15,'85'!L15,'86'!N15,'87'!M15,'88'!M15,'89'!M15,'90'!M15,'91'!M15,'92'!M15,'93'!N15,'94'!M15,'95'!M15,'96'!M15,'97'!M15,'98'!M15,'99'!M15,'100'!N15,'101'!M15,'102'!M15,'103'!M15,'104'!M15,'105'!M15,'106'!M15,'107'!M15,'108'!M15,'109'!M15,'110'!M15,'111'!M15,'112'!M15,'113'!M15,'114'!M15,'115'!M15)</f>
        <v>5369</v>
      </c>
      <c r="M17" s="25">
        <f>(L17/A5)</f>
        <v>0.4566252764</v>
      </c>
      <c r="O17" s="40">
        <f t="shared" ref="O17:P17" si="2">O5+O6</f>
        <v>22</v>
      </c>
      <c r="P17" s="40">
        <f t="shared" si="2"/>
        <v>59</v>
      </c>
      <c r="Q17" s="40"/>
    </row>
    <row r="18">
      <c r="A18" s="60">
        <f>A16/(A3-K3)</f>
        <v>70.55172414</v>
      </c>
      <c r="L18" s="59">
        <f>SUM('80'!L16,'81'!L16,'82'!M16,'83'!M16,'84'!M16,'85'!L16,'86'!N16,'87'!M16,'88'!M16,'89'!M16,'90'!M16,'91'!M16,'92'!M16,'93'!N16,'94'!M16,'95'!M16,'96'!M16,'97'!M16,'98'!M16,'99'!M16,'100'!N16,'101'!M16,'102'!M16,'103'!M16,'104'!M16,'105'!M16,'106'!M16,'107'!M16,'108'!M16,'109'!M16,'110'!M16,'111'!M16,'112'!M16,'113'!M16,'114'!M16,'115'!M16)</f>
        <v>0</v>
      </c>
      <c r="M18" s="25">
        <f>(L18/A5)</f>
        <v>0</v>
      </c>
      <c r="O18" s="56">
        <f t="shared" ref="O18:P18" si="3">O13+O11</f>
        <v>80</v>
      </c>
      <c r="P18" s="56">
        <f t="shared" si="3"/>
        <v>18</v>
      </c>
      <c r="Q18" s="56"/>
    </row>
  </sheetData>
  <mergeCells count="4">
    <mergeCell ref="A1:P1"/>
    <mergeCell ref="K2:M2"/>
    <mergeCell ref="N2:P2"/>
    <mergeCell ref="O3:P3"/>
  </mergeCells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13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min="8" max="8" width="6.75"/>
    <col customWidth="1" min="9" max="9" width="4.13"/>
    <col customWidth="1" min="10" max="10" width="6.5"/>
    <col customWidth="1" min="12" max="12" width="13.38"/>
  </cols>
  <sheetData>
    <row r="1">
      <c r="A1" s="6"/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/>
      <c r="L1" s="8" t="s">
        <v>12</v>
      </c>
      <c r="M1" s="95"/>
      <c r="N1" s="96" t="s">
        <v>13</v>
      </c>
    </row>
    <row r="2">
      <c r="A2" s="10">
        <f>SUM(B2:J2)</f>
        <v>110</v>
      </c>
      <c r="B2">
        <f t="shared" ref="B2:I2" si="1">SUM(B3:B16)</f>
        <v>0</v>
      </c>
      <c r="C2">
        <f t="shared" si="1"/>
        <v>0</v>
      </c>
      <c r="D2">
        <f t="shared" si="1"/>
        <v>9</v>
      </c>
      <c r="E2">
        <f t="shared" si="1"/>
        <v>17</v>
      </c>
      <c r="F2">
        <f t="shared" si="1"/>
        <v>78</v>
      </c>
      <c r="G2">
        <f t="shared" si="1"/>
        <v>0</v>
      </c>
      <c r="H2">
        <f t="shared" si="1"/>
        <v>6</v>
      </c>
      <c r="I2">
        <f t="shared" si="1"/>
        <v>0</v>
      </c>
      <c r="L2" s="8" t="s">
        <v>15</v>
      </c>
      <c r="M2" s="95"/>
      <c r="N2" s="97" t="s">
        <v>16</v>
      </c>
      <c r="O2" s="97" t="s">
        <v>17</v>
      </c>
    </row>
    <row r="3">
      <c r="B3" s="6"/>
      <c r="D3" s="6">
        <v>9.0</v>
      </c>
      <c r="E3" s="6">
        <v>7.0</v>
      </c>
      <c r="F3" s="6">
        <v>12.0</v>
      </c>
      <c r="H3" s="170">
        <v>6.0</v>
      </c>
      <c r="L3" s="11">
        <v>0.0</v>
      </c>
      <c r="M3" s="95"/>
      <c r="N3" s="98">
        <v>0.0</v>
      </c>
      <c r="O3" s="14">
        <v>0.0</v>
      </c>
    </row>
    <row r="4">
      <c r="D4" s="6"/>
      <c r="E4" s="6">
        <v>10.0</v>
      </c>
      <c r="F4" s="6">
        <v>30.0</v>
      </c>
      <c r="L4" s="18">
        <v>0.0</v>
      </c>
      <c r="M4" s="95"/>
      <c r="N4" s="99">
        <v>0.0</v>
      </c>
      <c r="O4" s="20">
        <v>0.0</v>
      </c>
    </row>
    <row r="5">
      <c r="F5" s="6">
        <v>24.0</v>
      </c>
      <c r="L5" s="22">
        <v>0.0</v>
      </c>
      <c r="M5" s="95"/>
      <c r="N5" s="100">
        <v>0.0</v>
      </c>
      <c r="O5" s="24">
        <v>0.0</v>
      </c>
    </row>
    <row r="6">
      <c r="F6" s="6">
        <v>12.0</v>
      </c>
      <c r="L6" s="26">
        <v>0.0</v>
      </c>
      <c r="M6" s="95"/>
      <c r="N6" s="28">
        <v>0.0</v>
      </c>
      <c r="O6" s="28">
        <v>0.0</v>
      </c>
    </row>
    <row r="7">
      <c r="L7" s="30">
        <v>6.0</v>
      </c>
      <c r="M7" s="95"/>
      <c r="N7" s="32">
        <v>0.0</v>
      </c>
      <c r="O7" s="32">
        <v>0.0</v>
      </c>
    </row>
    <row r="8">
      <c r="L8" s="34">
        <v>0.0</v>
      </c>
      <c r="M8" s="95"/>
      <c r="N8" s="101">
        <v>0.0</v>
      </c>
      <c r="O8" s="36">
        <v>0.0</v>
      </c>
    </row>
    <row r="9">
      <c r="L9" s="37">
        <v>0.0</v>
      </c>
      <c r="M9" s="95"/>
      <c r="N9" s="102">
        <v>0.0</v>
      </c>
      <c r="O9" s="39">
        <v>0.0</v>
      </c>
    </row>
    <row r="10">
      <c r="L10" s="41">
        <v>0.0</v>
      </c>
      <c r="M10" s="95"/>
      <c r="N10" s="103">
        <v>0.0</v>
      </c>
      <c r="O10" s="43">
        <v>0.0</v>
      </c>
    </row>
    <row r="11">
      <c r="L11" s="45">
        <v>0.0</v>
      </c>
      <c r="M11" s="95"/>
      <c r="N11" s="104">
        <v>0.0</v>
      </c>
      <c r="O11" s="47">
        <v>0.0</v>
      </c>
    </row>
    <row r="12">
      <c r="L12" s="49">
        <v>0.0</v>
      </c>
    </row>
    <row r="13">
      <c r="L13" s="52">
        <v>0.0</v>
      </c>
    </row>
    <row r="14">
      <c r="L14" s="54">
        <v>0.0</v>
      </c>
    </row>
    <row r="15">
      <c r="L15" s="57">
        <f>SUM(D3:F6)</f>
        <v>104</v>
      </c>
    </row>
    <row r="16">
      <c r="L16" s="59">
        <v>0.0</v>
      </c>
    </row>
  </sheetData>
  <mergeCells count="1">
    <mergeCell ref="N1:O1"/>
  </mergeCells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25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min="8" max="8" width="6.75"/>
    <col customWidth="1" min="9" max="9" width="4.13"/>
    <col customWidth="1" min="10" max="10" width="6.5"/>
    <col customWidth="1" min="12" max="12" width="13.38"/>
  </cols>
  <sheetData>
    <row r="1">
      <c r="A1" s="6"/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/>
      <c r="L1" s="8" t="s">
        <v>12</v>
      </c>
      <c r="M1" s="95"/>
      <c r="N1" s="96" t="s">
        <v>13</v>
      </c>
    </row>
    <row r="2">
      <c r="A2" s="10">
        <f>SUM(B2:J2)</f>
        <v>16</v>
      </c>
      <c r="B2">
        <f t="shared" ref="B2:I2" si="1">SUM(B3:B16)</f>
        <v>0</v>
      </c>
      <c r="C2">
        <f t="shared" si="1"/>
        <v>0</v>
      </c>
      <c r="D2">
        <f t="shared" si="1"/>
        <v>0</v>
      </c>
      <c r="E2">
        <f t="shared" si="1"/>
        <v>0</v>
      </c>
      <c r="F2">
        <f t="shared" si="1"/>
        <v>0</v>
      </c>
      <c r="G2">
        <f t="shared" si="1"/>
        <v>0</v>
      </c>
      <c r="H2">
        <f t="shared" si="1"/>
        <v>16</v>
      </c>
      <c r="I2">
        <f t="shared" si="1"/>
        <v>0</v>
      </c>
      <c r="L2" s="8" t="s">
        <v>15</v>
      </c>
      <c r="M2" s="95"/>
      <c r="N2" s="97" t="s">
        <v>16</v>
      </c>
      <c r="O2" s="97" t="s">
        <v>17</v>
      </c>
    </row>
    <row r="3">
      <c r="B3" s="6"/>
      <c r="D3" s="6"/>
      <c r="E3" s="6"/>
      <c r="F3" s="6"/>
      <c r="H3" s="6">
        <v>16.0</v>
      </c>
      <c r="L3" s="11">
        <v>0.0</v>
      </c>
      <c r="M3" s="95"/>
      <c r="N3" s="98">
        <v>0.0</v>
      </c>
      <c r="O3" s="14">
        <v>0.0</v>
      </c>
    </row>
    <row r="4">
      <c r="D4" s="6"/>
      <c r="E4" s="6"/>
      <c r="F4" s="6"/>
      <c r="L4" s="18">
        <v>0.0</v>
      </c>
      <c r="M4" s="95"/>
      <c r="N4" s="99">
        <v>0.0</v>
      </c>
      <c r="O4" s="20">
        <v>0.0</v>
      </c>
    </row>
    <row r="5">
      <c r="F5" s="6"/>
      <c r="L5" s="22">
        <v>0.0</v>
      </c>
      <c r="M5" s="95"/>
      <c r="N5" s="100">
        <v>0.0</v>
      </c>
      <c r="O5" s="24">
        <v>0.0</v>
      </c>
    </row>
    <row r="6">
      <c r="F6" s="6"/>
      <c r="L6" s="26">
        <v>0.0</v>
      </c>
      <c r="M6" s="95"/>
      <c r="N6" s="28">
        <v>0.0</v>
      </c>
      <c r="O6" s="28">
        <v>0.0</v>
      </c>
    </row>
    <row r="7">
      <c r="L7" s="30">
        <v>0.0</v>
      </c>
      <c r="M7" s="95"/>
      <c r="N7" s="32">
        <v>0.0</v>
      </c>
      <c r="O7" s="32">
        <v>0.0</v>
      </c>
    </row>
    <row r="8">
      <c r="L8" s="34">
        <v>0.0</v>
      </c>
      <c r="M8" s="95"/>
      <c r="N8" s="101">
        <v>0.0</v>
      </c>
      <c r="O8" s="36">
        <v>0.0</v>
      </c>
    </row>
    <row r="9">
      <c r="L9" s="37">
        <v>0.0</v>
      </c>
      <c r="M9" s="95"/>
      <c r="N9" s="102">
        <v>0.0</v>
      </c>
      <c r="O9" s="39">
        <v>0.0</v>
      </c>
    </row>
    <row r="10">
      <c r="L10" s="41">
        <v>0.0</v>
      </c>
      <c r="M10" s="95"/>
      <c r="N10" s="103">
        <v>0.0</v>
      </c>
      <c r="O10" s="43">
        <v>0.0</v>
      </c>
    </row>
    <row r="11">
      <c r="L11" s="45">
        <v>0.0</v>
      </c>
      <c r="M11" s="95"/>
      <c r="N11" s="104">
        <v>0.0</v>
      </c>
      <c r="O11" s="47">
        <v>0.0</v>
      </c>
    </row>
    <row r="12">
      <c r="L12" s="49">
        <v>0.0</v>
      </c>
    </row>
    <row r="13">
      <c r="L13" s="52">
        <v>0.0</v>
      </c>
    </row>
    <row r="14">
      <c r="L14" s="54">
        <v>0.0</v>
      </c>
    </row>
    <row r="15">
      <c r="L15" s="57">
        <v>16.0</v>
      </c>
    </row>
    <row r="16">
      <c r="L16" s="59">
        <v>0.0</v>
      </c>
    </row>
  </sheetData>
  <mergeCells count="1">
    <mergeCell ref="N1:O1"/>
  </mergeCells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13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min="8" max="8" width="6.75"/>
    <col customWidth="1" min="9" max="9" width="4.13"/>
    <col customWidth="1" min="10" max="10" width="6.5"/>
    <col customWidth="1" min="12" max="12" width="14.25"/>
  </cols>
  <sheetData>
    <row r="1">
      <c r="A1" s="6"/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/>
      <c r="L1" s="8" t="s">
        <v>12</v>
      </c>
      <c r="M1" s="95"/>
      <c r="N1" s="96" t="s">
        <v>13</v>
      </c>
    </row>
    <row r="2">
      <c r="A2" s="10">
        <f>SUM(B2:J2)</f>
        <v>676</v>
      </c>
      <c r="B2">
        <f t="shared" ref="B2:I2" si="1">SUM(B3:B16)</f>
        <v>66</v>
      </c>
      <c r="C2">
        <f t="shared" si="1"/>
        <v>0</v>
      </c>
      <c r="D2">
        <f t="shared" si="1"/>
        <v>159</v>
      </c>
      <c r="E2">
        <f t="shared" si="1"/>
        <v>86</v>
      </c>
      <c r="F2">
        <f t="shared" si="1"/>
        <v>125</v>
      </c>
      <c r="G2">
        <f t="shared" si="1"/>
        <v>66</v>
      </c>
      <c r="H2">
        <f t="shared" si="1"/>
        <v>108</v>
      </c>
      <c r="I2">
        <f t="shared" si="1"/>
        <v>66</v>
      </c>
      <c r="L2" s="8" t="s">
        <v>15</v>
      </c>
      <c r="M2" s="95"/>
      <c r="N2" s="97" t="s">
        <v>16</v>
      </c>
      <c r="O2" s="97" t="s">
        <v>17</v>
      </c>
    </row>
    <row r="3">
      <c r="B3" s="69">
        <v>66.0</v>
      </c>
      <c r="D3" s="6">
        <v>10.0</v>
      </c>
      <c r="E3" s="172">
        <v>20.0</v>
      </c>
      <c r="F3" s="55">
        <v>4.0</v>
      </c>
      <c r="G3" s="69">
        <v>66.0</v>
      </c>
      <c r="H3" s="6">
        <v>19.0</v>
      </c>
      <c r="I3" s="69">
        <v>66.0</v>
      </c>
      <c r="L3" s="11">
        <v>0.0</v>
      </c>
      <c r="M3" s="95"/>
      <c r="N3" s="98">
        <v>4.0</v>
      </c>
      <c r="O3" s="14">
        <v>0.0</v>
      </c>
    </row>
    <row r="4">
      <c r="D4" s="172">
        <v>20.0</v>
      </c>
      <c r="E4" s="108">
        <v>16.0</v>
      </c>
      <c r="F4" s="108">
        <v>32.0</v>
      </c>
      <c r="H4" s="91">
        <v>23.0</v>
      </c>
      <c r="L4" s="18">
        <v>0.0</v>
      </c>
      <c r="M4" s="95"/>
      <c r="N4" s="99">
        <v>0.0</v>
      </c>
      <c r="O4" s="20">
        <v>0.0</v>
      </c>
    </row>
    <row r="5">
      <c r="D5" s="172">
        <v>36.0</v>
      </c>
      <c r="E5" s="69">
        <v>33.0</v>
      </c>
      <c r="F5" s="6">
        <v>17.0</v>
      </c>
      <c r="H5" s="69">
        <v>66.0</v>
      </c>
      <c r="L5" s="22">
        <f>SUM(B3,D8,E5:E6,F7,G3,H5,I3)</f>
        <v>446</v>
      </c>
      <c r="M5" s="95"/>
      <c r="N5" s="100">
        <v>0.0</v>
      </c>
      <c r="O5" s="24">
        <v>16.0</v>
      </c>
    </row>
    <row r="6">
      <c r="D6" s="6">
        <v>11.0</v>
      </c>
      <c r="E6" s="69">
        <v>17.0</v>
      </c>
      <c r="F6" s="172">
        <v>6.0</v>
      </c>
      <c r="L6" s="26">
        <f>SUM(E4,F4)</f>
        <v>48</v>
      </c>
      <c r="M6" s="95"/>
      <c r="N6" s="28">
        <v>16.0</v>
      </c>
      <c r="O6" s="28">
        <v>16.0</v>
      </c>
    </row>
    <row r="7">
      <c r="D7" s="55">
        <v>16.0</v>
      </c>
      <c r="F7" s="69">
        <v>66.0</v>
      </c>
      <c r="L7" s="30">
        <v>0.0</v>
      </c>
      <c r="M7" s="95"/>
      <c r="N7" s="32">
        <v>0.0</v>
      </c>
      <c r="O7" s="32">
        <v>36.0</v>
      </c>
    </row>
    <row r="8">
      <c r="D8" s="69">
        <v>66.0</v>
      </c>
      <c r="L8" s="34">
        <v>0.0</v>
      </c>
      <c r="M8" s="95"/>
      <c r="N8" s="101">
        <v>0.0</v>
      </c>
      <c r="O8" s="36">
        <v>0.0</v>
      </c>
    </row>
    <row r="9">
      <c r="L9" s="37">
        <v>0.0</v>
      </c>
      <c r="M9" s="95"/>
      <c r="N9" s="102">
        <v>0.0</v>
      </c>
      <c r="O9" s="39">
        <v>0.0</v>
      </c>
    </row>
    <row r="10">
      <c r="L10" s="41">
        <v>0.0</v>
      </c>
      <c r="M10" s="95"/>
      <c r="N10" s="103">
        <v>48.0</v>
      </c>
      <c r="O10" s="43">
        <v>0.0</v>
      </c>
    </row>
    <row r="11">
      <c r="L11" s="45">
        <v>0.0</v>
      </c>
      <c r="M11" s="95"/>
      <c r="N11" s="104">
        <v>0.0</v>
      </c>
      <c r="O11" s="47">
        <v>0.0</v>
      </c>
    </row>
    <row r="12">
      <c r="L12" s="49">
        <f>SUM(D4,D5,E3,F6)</f>
        <v>82</v>
      </c>
    </row>
    <row r="13">
      <c r="L13" s="52">
        <f>SUM(D7,E4:F4,F3)</f>
        <v>68</v>
      </c>
    </row>
    <row r="14">
      <c r="L14" s="54">
        <v>23.0</v>
      </c>
    </row>
    <row r="15">
      <c r="L15" s="57">
        <f>SUM(D3,D6:D7,F3,F5,H3)</f>
        <v>77</v>
      </c>
    </row>
    <row r="16">
      <c r="L16" s="59">
        <v>0.0</v>
      </c>
    </row>
  </sheetData>
  <mergeCells count="1">
    <mergeCell ref="N1:O1"/>
  </mergeCells>
  <drawing r:id="rId2"/>
  <legacyDrawing r:id="rId3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13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min="8" max="8" width="6.75"/>
    <col customWidth="1" min="9" max="9" width="4.13"/>
    <col customWidth="1" min="10" max="10" width="6.5"/>
    <col customWidth="1" min="12" max="12" width="13.38"/>
  </cols>
  <sheetData>
    <row r="1">
      <c r="A1" s="6"/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/>
      <c r="L1" s="8" t="s">
        <v>12</v>
      </c>
      <c r="M1" s="95"/>
      <c r="N1" s="96" t="s">
        <v>13</v>
      </c>
    </row>
    <row r="2">
      <c r="A2" s="10">
        <f>SUM(B2:J2)</f>
        <v>186</v>
      </c>
      <c r="B2">
        <f t="shared" ref="B2:I2" si="1">SUM(B3:B16)</f>
        <v>5</v>
      </c>
      <c r="C2">
        <f t="shared" si="1"/>
        <v>77</v>
      </c>
      <c r="D2">
        <f t="shared" si="1"/>
        <v>0</v>
      </c>
      <c r="E2">
        <f t="shared" si="1"/>
        <v>49</v>
      </c>
      <c r="F2">
        <f t="shared" si="1"/>
        <v>0</v>
      </c>
      <c r="G2">
        <f t="shared" si="1"/>
        <v>0</v>
      </c>
      <c r="H2">
        <f t="shared" si="1"/>
        <v>0</v>
      </c>
      <c r="I2">
        <f t="shared" si="1"/>
        <v>55</v>
      </c>
      <c r="L2" s="8" t="s">
        <v>15</v>
      </c>
      <c r="M2" s="95"/>
      <c r="N2" s="97" t="s">
        <v>16</v>
      </c>
      <c r="O2" s="97" t="s">
        <v>17</v>
      </c>
    </row>
    <row r="3">
      <c r="B3" s="84">
        <v>5.0</v>
      </c>
      <c r="C3" s="89">
        <v>63.0</v>
      </c>
      <c r="D3" s="6"/>
      <c r="E3" s="89">
        <v>32.0</v>
      </c>
      <c r="F3" s="6"/>
      <c r="H3" s="6"/>
      <c r="I3" s="6">
        <v>42.0</v>
      </c>
      <c r="L3" s="11">
        <v>0.0</v>
      </c>
      <c r="M3" s="95"/>
      <c r="N3" s="98">
        <v>0.0</v>
      </c>
      <c r="O3" s="14">
        <v>0.0</v>
      </c>
    </row>
    <row r="4">
      <c r="C4" s="6">
        <v>14.0</v>
      </c>
      <c r="D4" s="6"/>
      <c r="E4" s="6">
        <v>8.0</v>
      </c>
      <c r="F4" s="6"/>
      <c r="I4" s="89">
        <v>13.0</v>
      </c>
      <c r="L4" s="18">
        <v>0.0</v>
      </c>
      <c r="M4" s="95"/>
      <c r="N4" s="99">
        <v>0.0</v>
      </c>
      <c r="O4" s="20">
        <v>0.0</v>
      </c>
    </row>
    <row r="5">
      <c r="E5" s="6">
        <v>9.0</v>
      </c>
      <c r="F5" s="6"/>
      <c r="L5" s="22">
        <v>0.0</v>
      </c>
      <c r="M5" s="95"/>
      <c r="N5" s="100">
        <v>0.0</v>
      </c>
      <c r="O5" s="24">
        <v>0.0</v>
      </c>
    </row>
    <row r="6">
      <c r="F6" s="6"/>
      <c r="L6" s="26">
        <v>0.0</v>
      </c>
      <c r="M6" s="95"/>
      <c r="N6" s="28">
        <v>0.0</v>
      </c>
      <c r="O6" s="28">
        <v>0.0</v>
      </c>
    </row>
    <row r="7">
      <c r="L7" s="30">
        <v>5.0</v>
      </c>
      <c r="M7" s="95"/>
      <c r="N7" s="32">
        <v>0.0</v>
      </c>
      <c r="O7" s="32">
        <v>0.0</v>
      </c>
    </row>
    <row r="8">
      <c r="L8" s="34">
        <v>0.0</v>
      </c>
      <c r="M8" s="95"/>
      <c r="N8" s="101">
        <v>0.0</v>
      </c>
      <c r="O8" s="36">
        <v>0.0</v>
      </c>
    </row>
    <row r="9">
      <c r="L9" s="37">
        <v>0.0</v>
      </c>
      <c r="M9" s="95"/>
      <c r="N9" s="102">
        <v>0.0</v>
      </c>
      <c r="O9" s="39">
        <v>0.0</v>
      </c>
    </row>
    <row r="10">
      <c r="L10" s="41">
        <v>0.0</v>
      </c>
      <c r="M10" s="95"/>
      <c r="N10" s="103">
        <v>0.0</v>
      </c>
      <c r="O10" s="43">
        <v>0.0</v>
      </c>
    </row>
    <row r="11">
      <c r="L11" s="45">
        <v>0.0</v>
      </c>
      <c r="M11" s="95"/>
      <c r="N11" s="104">
        <v>0.0</v>
      </c>
      <c r="O11" s="47">
        <v>0.0</v>
      </c>
    </row>
    <row r="12">
      <c r="L12" s="49">
        <f>SUM(C3,E3,I4)</f>
        <v>108</v>
      </c>
    </row>
    <row r="13">
      <c r="L13" s="52">
        <v>0.0</v>
      </c>
    </row>
    <row r="14">
      <c r="L14" s="54">
        <v>0.0</v>
      </c>
    </row>
    <row r="15">
      <c r="L15" s="57">
        <f>SUM(C4,E4,E5,I3)</f>
        <v>73</v>
      </c>
    </row>
    <row r="16">
      <c r="L16" s="59">
        <v>0.0</v>
      </c>
    </row>
  </sheetData>
  <mergeCells count="1">
    <mergeCell ref="N1:O1"/>
  </mergeCells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13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min="8" max="8" width="6.75"/>
    <col customWidth="1" min="9" max="9" width="4.13"/>
    <col customWidth="1" min="10" max="10" width="6.5"/>
    <col customWidth="1" min="12" max="12" width="14.75"/>
  </cols>
  <sheetData>
    <row r="1">
      <c r="A1" s="6"/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/>
      <c r="L1" s="80" t="s">
        <v>12</v>
      </c>
      <c r="M1" s="95"/>
      <c r="N1" s="96" t="s">
        <v>13</v>
      </c>
    </row>
    <row r="2">
      <c r="A2" s="10">
        <f>SUM(B2:J2)</f>
        <v>131</v>
      </c>
      <c r="B2">
        <f t="shared" ref="B2:I2" si="1">SUM(B3:B16)</f>
        <v>15</v>
      </c>
      <c r="C2">
        <f t="shared" si="1"/>
        <v>4</v>
      </c>
      <c r="D2">
        <f t="shared" si="1"/>
        <v>0</v>
      </c>
      <c r="E2">
        <f t="shared" si="1"/>
        <v>43</v>
      </c>
      <c r="F2">
        <f t="shared" si="1"/>
        <v>51</v>
      </c>
      <c r="G2">
        <f t="shared" si="1"/>
        <v>8</v>
      </c>
      <c r="H2">
        <f t="shared" si="1"/>
        <v>10</v>
      </c>
      <c r="I2">
        <f t="shared" si="1"/>
        <v>0</v>
      </c>
      <c r="L2" s="80" t="s">
        <v>15</v>
      </c>
      <c r="M2" s="95"/>
      <c r="N2" s="97" t="s">
        <v>16</v>
      </c>
      <c r="O2" s="97" t="s">
        <v>17</v>
      </c>
    </row>
    <row r="3">
      <c r="B3" s="6">
        <v>9.0</v>
      </c>
      <c r="C3" s="6">
        <v>4.0</v>
      </c>
      <c r="D3" s="6"/>
      <c r="E3" s="6">
        <v>10.0</v>
      </c>
      <c r="F3" s="6">
        <v>15.0</v>
      </c>
      <c r="G3" s="6">
        <v>8.0</v>
      </c>
      <c r="H3" s="6">
        <v>10.0</v>
      </c>
      <c r="L3" s="11">
        <v>25.0</v>
      </c>
      <c r="M3" s="95"/>
      <c r="N3" s="97" t="s">
        <v>2</v>
      </c>
      <c r="O3" s="97" t="s">
        <v>2</v>
      </c>
    </row>
    <row r="4">
      <c r="B4" s="6">
        <v>6.0</v>
      </c>
      <c r="D4" s="6"/>
      <c r="E4" s="6">
        <v>15.0</v>
      </c>
      <c r="F4" s="145">
        <v>25.0</v>
      </c>
      <c r="L4" s="82" t="s">
        <v>23</v>
      </c>
      <c r="M4" s="95"/>
      <c r="N4" s="97" t="s">
        <v>3</v>
      </c>
      <c r="O4" s="97" t="s">
        <v>3</v>
      </c>
    </row>
    <row r="5">
      <c r="E5" s="6">
        <v>7.0</v>
      </c>
      <c r="F5" s="6">
        <v>11.0</v>
      </c>
      <c r="L5" s="69" t="s">
        <v>32</v>
      </c>
      <c r="M5" s="95"/>
      <c r="N5" s="97" t="s">
        <v>4</v>
      </c>
      <c r="O5" s="97" t="s">
        <v>4</v>
      </c>
    </row>
    <row r="6">
      <c r="E6" s="6">
        <v>5.0</v>
      </c>
      <c r="F6" s="6"/>
      <c r="L6" s="83" t="s">
        <v>24</v>
      </c>
      <c r="M6" s="95"/>
      <c r="N6" s="97" t="s">
        <v>5</v>
      </c>
      <c r="O6" s="97" t="s">
        <v>5</v>
      </c>
    </row>
    <row r="7">
      <c r="E7" s="6">
        <v>6.0</v>
      </c>
      <c r="L7" s="84" t="s">
        <v>25</v>
      </c>
      <c r="M7" s="95"/>
      <c r="N7" s="173">
        <v>25.0</v>
      </c>
      <c r="O7" s="32">
        <v>25.0</v>
      </c>
    </row>
    <row r="8">
      <c r="L8" s="85" t="s">
        <v>26</v>
      </c>
      <c r="M8" s="95"/>
      <c r="N8" s="97" t="s">
        <v>7</v>
      </c>
      <c r="O8" s="97" t="s">
        <v>7</v>
      </c>
    </row>
    <row r="9">
      <c r="L9" s="86" t="s">
        <v>27</v>
      </c>
      <c r="M9" s="95"/>
      <c r="N9" s="97" t="s">
        <v>8</v>
      </c>
      <c r="O9" s="97" t="s">
        <v>8</v>
      </c>
    </row>
    <row r="10">
      <c r="L10" s="87" t="s">
        <v>28</v>
      </c>
      <c r="M10" s="95"/>
      <c r="N10" s="97" t="s">
        <v>9</v>
      </c>
      <c r="O10" s="97" t="s">
        <v>9</v>
      </c>
    </row>
    <row r="11">
      <c r="L11" s="88" t="s">
        <v>29</v>
      </c>
      <c r="M11" s="95"/>
      <c r="N11" s="97" t="s">
        <v>10</v>
      </c>
      <c r="O11" s="97" t="s">
        <v>10</v>
      </c>
    </row>
    <row r="12">
      <c r="L12" s="89" t="s">
        <v>30</v>
      </c>
    </row>
    <row r="13">
      <c r="L13" s="151">
        <f>F4</f>
        <v>25</v>
      </c>
    </row>
    <row r="14">
      <c r="L14" s="91" t="s">
        <v>31</v>
      </c>
    </row>
    <row r="15">
      <c r="L15" s="57">
        <f>SUM(B3:E7,F5,F3:H3)</f>
        <v>106</v>
      </c>
    </row>
    <row r="16">
      <c r="L16" s="59">
        <v>0.0</v>
      </c>
    </row>
  </sheetData>
  <mergeCells count="1">
    <mergeCell ref="N1:O1"/>
  </mergeCells>
  <drawing r:id="rId2"/>
  <legacyDrawing r:id="rId3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75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min="8" max="8" width="6.75"/>
    <col customWidth="1" min="9" max="9" width="4.13"/>
    <col customWidth="1" min="10" max="10" width="6.5"/>
    <col customWidth="1" min="12" max="12" width="14.25"/>
  </cols>
  <sheetData>
    <row r="1">
      <c r="A1" s="6"/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/>
      <c r="L1" s="8" t="s">
        <v>12</v>
      </c>
      <c r="M1" s="95"/>
      <c r="N1" s="96" t="s">
        <v>13</v>
      </c>
    </row>
    <row r="2">
      <c r="A2" s="10">
        <f>SUM(B2:J2)</f>
        <v>151</v>
      </c>
      <c r="B2">
        <f t="shared" ref="B2:I2" si="1">SUM(B3:B16)</f>
        <v>0</v>
      </c>
      <c r="C2">
        <f t="shared" si="1"/>
        <v>0</v>
      </c>
      <c r="D2">
        <f t="shared" si="1"/>
        <v>0</v>
      </c>
      <c r="E2">
        <f t="shared" si="1"/>
        <v>53</v>
      </c>
      <c r="F2">
        <f t="shared" si="1"/>
        <v>0</v>
      </c>
      <c r="G2">
        <f t="shared" si="1"/>
        <v>10</v>
      </c>
      <c r="H2">
        <f t="shared" si="1"/>
        <v>88</v>
      </c>
      <c r="I2">
        <f t="shared" si="1"/>
        <v>0</v>
      </c>
      <c r="L2" s="8" t="s">
        <v>15</v>
      </c>
      <c r="M2" s="95"/>
      <c r="N2" s="97" t="s">
        <v>16</v>
      </c>
      <c r="O2" s="97" t="s">
        <v>17</v>
      </c>
    </row>
    <row r="3">
      <c r="B3" s="6"/>
      <c r="D3" s="6"/>
      <c r="E3" s="6">
        <v>5.0</v>
      </c>
      <c r="F3" s="6"/>
      <c r="G3" s="6">
        <v>10.0</v>
      </c>
      <c r="H3" s="6">
        <v>12.0</v>
      </c>
      <c r="L3" s="11">
        <v>0.0</v>
      </c>
      <c r="M3" s="95"/>
      <c r="N3" s="98">
        <v>16.0</v>
      </c>
      <c r="O3" s="14">
        <v>0.0</v>
      </c>
    </row>
    <row r="4">
      <c r="D4" s="6"/>
      <c r="E4" s="83">
        <v>6.0</v>
      </c>
      <c r="F4" s="6"/>
      <c r="H4" s="6">
        <v>8.0</v>
      </c>
      <c r="L4" s="18">
        <v>0.0</v>
      </c>
      <c r="M4" s="95"/>
      <c r="N4" s="99">
        <v>0.0</v>
      </c>
      <c r="O4" s="20">
        <v>0.0</v>
      </c>
    </row>
    <row r="5">
      <c r="E5" s="6">
        <v>6.0</v>
      </c>
      <c r="F5" s="6"/>
      <c r="H5" s="55">
        <v>16.0</v>
      </c>
      <c r="L5" s="22">
        <v>24.0</v>
      </c>
      <c r="M5" s="95"/>
      <c r="N5" s="100">
        <v>0.0</v>
      </c>
      <c r="O5" s="24">
        <v>0.0</v>
      </c>
    </row>
    <row r="6">
      <c r="E6" s="6">
        <v>12.0</v>
      </c>
      <c r="F6" s="6"/>
      <c r="H6" s="6">
        <v>20.0</v>
      </c>
      <c r="L6" s="26">
        <v>6.0</v>
      </c>
      <c r="M6" s="95"/>
      <c r="N6" s="28">
        <v>0.0</v>
      </c>
      <c r="O6" s="28">
        <v>0.0</v>
      </c>
    </row>
    <row r="7">
      <c r="E7" s="69">
        <v>24.0</v>
      </c>
      <c r="H7" s="6">
        <v>12.0</v>
      </c>
      <c r="L7" s="30">
        <v>0.0</v>
      </c>
      <c r="M7" s="95"/>
      <c r="N7" s="32">
        <v>0.0</v>
      </c>
      <c r="O7" s="32">
        <v>0.0</v>
      </c>
    </row>
    <row r="8">
      <c r="H8" s="6">
        <v>20.0</v>
      </c>
      <c r="L8" s="34">
        <v>0.0</v>
      </c>
      <c r="M8" s="95"/>
      <c r="N8" s="101">
        <v>0.0</v>
      </c>
      <c r="O8" s="36">
        <v>0.0</v>
      </c>
    </row>
    <row r="9">
      <c r="L9" s="37">
        <v>0.0</v>
      </c>
      <c r="M9" s="95"/>
      <c r="N9" s="102">
        <v>0.0</v>
      </c>
      <c r="O9" s="39">
        <v>16.0</v>
      </c>
    </row>
    <row r="10">
      <c r="L10" s="41">
        <v>0.0</v>
      </c>
      <c r="M10" s="95"/>
      <c r="N10" s="103">
        <v>0.0</v>
      </c>
      <c r="O10" s="43">
        <v>0.0</v>
      </c>
    </row>
    <row r="11">
      <c r="L11" s="45">
        <v>0.0</v>
      </c>
      <c r="M11" s="95"/>
      <c r="N11" s="104">
        <v>0.0</v>
      </c>
      <c r="O11" s="47">
        <v>0.0</v>
      </c>
    </row>
    <row r="12">
      <c r="L12" s="49">
        <v>0.0</v>
      </c>
    </row>
    <row r="13">
      <c r="L13" s="52">
        <v>16.0</v>
      </c>
    </row>
    <row r="14">
      <c r="L14" s="54">
        <v>0.0</v>
      </c>
    </row>
    <row r="15">
      <c r="L15" s="57">
        <f>SUM(E3,E5:E6,G3:H8)</f>
        <v>121</v>
      </c>
    </row>
    <row r="16">
      <c r="L16" s="59">
        <v>0.0</v>
      </c>
    </row>
  </sheetData>
  <mergeCells count="1">
    <mergeCell ref="N1:O1"/>
  </mergeCells>
  <drawing r:id="rId2"/>
  <legacyDrawing r:id="rId3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75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min="8" max="8" width="6.75"/>
    <col customWidth="1" min="9" max="9" width="4.13"/>
    <col customWidth="1" min="10" max="10" width="6.5"/>
    <col customWidth="1" min="12" max="12" width="13.38"/>
  </cols>
  <sheetData>
    <row r="1">
      <c r="A1" s="6"/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/>
      <c r="L1" s="8" t="s">
        <v>12</v>
      </c>
      <c r="M1" s="95"/>
      <c r="N1" s="96" t="s">
        <v>13</v>
      </c>
    </row>
    <row r="2">
      <c r="A2" s="10">
        <f>SUM(B2:J2)</f>
        <v>184</v>
      </c>
      <c r="B2">
        <f t="shared" ref="B2:I2" si="1">SUM(B3:B16)</f>
        <v>0</v>
      </c>
      <c r="C2">
        <f t="shared" si="1"/>
        <v>0</v>
      </c>
      <c r="D2">
        <f t="shared" si="1"/>
        <v>64</v>
      </c>
      <c r="E2">
        <f t="shared" si="1"/>
        <v>47</v>
      </c>
      <c r="F2">
        <f t="shared" si="1"/>
        <v>0</v>
      </c>
      <c r="G2">
        <f t="shared" si="1"/>
        <v>0</v>
      </c>
      <c r="H2">
        <f t="shared" si="1"/>
        <v>73</v>
      </c>
      <c r="I2">
        <f t="shared" si="1"/>
        <v>0</v>
      </c>
      <c r="L2" s="8" t="s">
        <v>15</v>
      </c>
      <c r="M2" s="95"/>
      <c r="N2" s="97" t="s">
        <v>16</v>
      </c>
      <c r="O2" s="97" t="s">
        <v>17</v>
      </c>
    </row>
    <row r="3">
      <c r="B3" s="6"/>
      <c r="D3" s="6">
        <v>6.0</v>
      </c>
      <c r="E3" s="55">
        <v>2.0</v>
      </c>
      <c r="F3" s="6"/>
      <c r="H3" s="6">
        <v>12.0</v>
      </c>
      <c r="L3" s="11">
        <v>0.0</v>
      </c>
      <c r="M3" s="95"/>
      <c r="N3" s="98">
        <v>0.0</v>
      </c>
      <c r="O3" s="14">
        <v>0.0</v>
      </c>
    </row>
    <row r="4">
      <c r="D4" s="6">
        <v>28.0</v>
      </c>
      <c r="E4" s="6">
        <v>31.0</v>
      </c>
      <c r="F4" s="6"/>
      <c r="H4" s="6">
        <v>14.0</v>
      </c>
      <c r="L4" s="18">
        <v>0.0</v>
      </c>
      <c r="M4" s="95"/>
      <c r="N4" s="99">
        <v>0.0</v>
      </c>
      <c r="O4" s="20">
        <v>0.0</v>
      </c>
    </row>
    <row r="5">
      <c r="D5" s="6">
        <v>14.0</v>
      </c>
      <c r="E5" s="6">
        <v>9.0</v>
      </c>
      <c r="F5" s="6"/>
      <c r="H5" s="6">
        <v>14.0</v>
      </c>
      <c r="L5" s="22">
        <v>0.0</v>
      </c>
      <c r="M5" s="95"/>
      <c r="N5" s="100">
        <v>2.0</v>
      </c>
      <c r="O5" s="24">
        <v>0.0</v>
      </c>
    </row>
    <row r="6">
      <c r="D6" s="6">
        <v>7.0</v>
      </c>
      <c r="E6" s="6">
        <v>5.0</v>
      </c>
      <c r="F6" s="6"/>
      <c r="H6" s="6">
        <v>24.0</v>
      </c>
      <c r="L6" s="26">
        <v>0.0</v>
      </c>
      <c r="M6" s="95"/>
      <c r="N6" s="28">
        <v>0.0</v>
      </c>
      <c r="O6" s="28">
        <v>2.0</v>
      </c>
    </row>
    <row r="7">
      <c r="D7" s="6">
        <v>9.0</v>
      </c>
      <c r="H7" s="6">
        <v>9.0</v>
      </c>
      <c r="L7" s="30">
        <v>0.0</v>
      </c>
      <c r="M7" s="95"/>
      <c r="N7" s="32">
        <v>0.0</v>
      </c>
      <c r="O7" s="32">
        <v>0.0</v>
      </c>
    </row>
    <row r="8">
      <c r="L8" s="34">
        <v>0.0</v>
      </c>
      <c r="M8" s="95"/>
      <c r="N8" s="101">
        <v>0.0</v>
      </c>
      <c r="O8" s="36">
        <v>0.0</v>
      </c>
    </row>
    <row r="9">
      <c r="L9" s="37">
        <v>0.0</v>
      </c>
      <c r="M9" s="95"/>
      <c r="N9" s="102">
        <v>0.0</v>
      </c>
      <c r="O9" s="39">
        <v>0.0</v>
      </c>
    </row>
    <row r="10">
      <c r="L10" s="41">
        <v>0.0</v>
      </c>
      <c r="M10" s="95"/>
      <c r="N10" s="103">
        <v>0.0</v>
      </c>
      <c r="O10" s="43">
        <v>0.0</v>
      </c>
    </row>
    <row r="11">
      <c r="L11" s="45">
        <v>0.0</v>
      </c>
      <c r="M11" s="95"/>
      <c r="N11" s="104">
        <v>0.0</v>
      </c>
      <c r="O11" s="47">
        <v>0.0</v>
      </c>
    </row>
    <row r="12">
      <c r="L12" s="49">
        <v>0.0</v>
      </c>
    </row>
    <row r="13">
      <c r="L13" s="52">
        <v>2.0</v>
      </c>
    </row>
    <row r="14">
      <c r="L14" s="54">
        <v>0.0</v>
      </c>
    </row>
    <row r="15">
      <c r="L15" s="57">
        <f>SUM(D3:H7)</f>
        <v>184</v>
      </c>
    </row>
    <row r="16">
      <c r="L16" s="59">
        <v>0.0</v>
      </c>
    </row>
  </sheetData>
  <mergeCells count="1">
    <mergeCell ref="N1:O1"/>
  </mergeCells>
  <drawing r:id="rId2"/>
  <legacyDrawing r:id="rId3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75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min="8" max="8" width="6.75"/>
    <col customWidth="1" min="9" max="9" width="4.13"/>
    <col customWidth="1" min="10" max="10" width="6.5"/>
    <col customWidth="1" min="12" max="12" width="13.38"/>
  </cols>
  <sheetData>
    <row r="1">
      <c r="A1" s="6"/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/>
      <c r="L1" s="8" t="s">
        <v>12</v>
      </c>
      <c r="M1" s="95"/>
      <c r="N1" s="96" t="s">
        <v>13</v>
      </c>
    </row>
    <row r="2">
      <c r="A2" s="10">
        <f>SUM(B2:J2)</f>
        <v>274</v>
      </c>
      <c r="B2">
        <f t="shared" ref="B2:I2" si="1">SUM(B3:B16)</f>
        <v>111</v>
      </c>
      <c r="C2">
        <f t="shared" si="1"/>
        <v>56</v>
      </c>
      <c r="D2">
        <f t="shared" si="1"/>
        <v>0</v>
      </c>
      <c r="E2">
        <f t="shared" si="1"/>
        <v>21</v>
      </c>
      <c r="F2">
        <f t="shared" si="1"/>
        <v>6</v>
      </c>
      <c r="G2">
        <f t="shared" si="1"/>
        <v>9</v>
      </c>
      <c r="H2">
        <f t="shared" si="1"/>
        <v>71</v>
      </c>
      <c r="I2">
        <f t="shared" si="1"/>
        <v>0</v>
      </c>
      <c r="L2" s="8" t="s">
        <v>15</v>
      </c>
      <c r="M2" s="95"/>
      <c r="N2" s="97" t="s">
        <v>16</v>
      </c>
      <c r="O2" s="97" t="s">
        <v>17</v>
      </c>
    </row>
    <row r="3">
      <c r="B3" s="87">
        <v>55.0</v>
      </c>
      <c r="C3" s="87">
        <v>56.0</v>
      </c>
      <c r="D3" s="6"/>
      <c r="E3" s="55">
        <v>4.0</v>
      </c>
      <c r="F3" s="84">
        <v>6.0</v>
      </c>
      <c r="G3" s="6">
        <v>9.0</v>
      </c>
      <c r="H3" s="87">
        <v>55.0</v>
      </c>
      <c r="L3" s="11">
        <v>0.0</v>
      </c>
      <c r="M3" s="95"/>
      <c r="N3" s="98">
        <v>0.0</v>
      </c>
      <c r="O3" s="14">
        <v>0.0</v>
      </c>
    </row>
    <row r="4">
      <c r="B4" s="87">
        <v>56.0</v>
      </c>
      <c r="D4" s="6"/>
      <c r="E4" s="6">
        <v>7.0</v>
      </c>
      <c r="F4" s="6"/>
      <c r="H4" s="87">
        <v>16.0</v>
      </c>
      <c r="L4" s="18">
        <v>0.0</v>
      </c>
      <c r="M4" s="95"/>
      <c r="N4" s="99">
        <v>4.0</v>
      </c>
      <c r="O4" s="20">
        <v>0.0</v>
      </c>
    </row>
    <row r="5">
      <c r="E5" s="84">
        <v>10.0</v>
      </c>
      <c r="F5" s="6"/>
      <c r="L5" s="22">
        <v>0.0</v>
      </c>
      <c r="M5" s="95"/>
      <c r="N5" s="100">
        <v>0.0</v>
      </c>
      <c r="O5" s="24">
        <v>0.0</v>
      </c>
    </row>
    <row r="6">
      <c r="F6" s="6"/>
      <c r="L6" s="26">
        <v>0.0</v>
      </c>
      <c r="M6" s="95"/>
      <c r="N6" s="28">
        <v>0.0</v>
      </c>
      <c r="O6" s="28">
        <v>4.0</v>
      </c>
    </row>
    <row r="7">
      <c r="L7" s="30">
        <f>E5+F3</f>
        <v>16</v>
      </c>
      <c r="M7" s="95"/>
      <c r="N7" s="32">
        <v>0.0</v>
      </c>
      <c r="O7" s="32">
        <v>0.0</v>
      </c>
    </row>
    <row r="8">
      <c r="L8" s="34">
        <v>0.0</v>
      </c>
      <c r="M8" s="95"/>
      <c r="N8" s="101">
        <v>0.0</v>
      </c>
      <c r="O8" s="36">
        <v>0.0</v>
      </c>
    </row>
    <row r="9">
      <c r="L9" s="37">
        <v>0.0</v>
      </c>
      <c r="M9" s="95"/>
      <c r="N9" s="102">
        <v>0.0</v>
      </c>
      <c r="O9" s="39">
        <v>0.0</v>
      </c>
    </row>
    <row r="10">
      <c r="L10" s="41">
        <f>SUM(B3:B4,C3,H3:H4)</f>
        <v>238</v>
      </c>
      <c r="M10" s="95"/>
      <c r="N10" s="103">
        <v>0.0</v>
      </c>
      <c r="O10" s="43">
        <v>0.0</v>
      </c>
    </row>
    <row r="11">
      <c r="L11" s="45">
        <v>0.0</v>
      </c>
      <c r="M11" s="95"/>
      <c r="N11" s="104">
        <v>0.0</v>
      </c>
      <c r="O11" s="47">
        <v>0.0</v>
      </c>
    </row>
    <row r="12">
      <c r="L12" s="49">
        <v>0.0</v>
      </c>
    </row>
    <row r="13">
      <c r="L13" s="52">
        <f>E3</f>
        <v>4</v>
      </c>
    </row>
    <row r="14">
      <c r="L14" s="54">
        <v>0.0</v>
      </c>
    </row>
    <row r="15">
      <c r="L15" s="57">
        <f>E4+E3+G3</f>
        <v>20</v>
      </c>
    </row>
    <row r="16">
      <c r="L16" s="59">
        <v>0.0</v>
      </c>
    </row>
  </sheetData>
  <mergeCells count="1">
    <mergeCell ref="N1:O1"/>
  </mergeCells>
  <drawing r:id="rId2"/>
  <legacyDrawing r:id="rId3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75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min="8" max="8" width="6.75"/>
    <col customWidth="1" min="9" max="9" width="4.13"/>
    <col customWidth="1" min="10" max="10" width="6.5"/>
    <col customWidth="1" min="12" max="12" width="13.38"/>
  </cols>
  <sheetData>
    <row r="1">
      <c r="A1" s="6"/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/>
      <c r="L1" s="8" t="s">
        <v>12</v>
      </c>
      <c r="M1" s="95"/>
      <c r="N1" s="96" t="s">
        <v>13</v>
      </c>
    </row>
    <row r="2">
      <c r="A2" s="10">
        <f>SUM(B2:J2)</f>
        <v>6</v>
      </c>
      <c r="B2">
        <f t="shared" ref="B2:I2" si="1">SUM(B3:B16)</f>
        <v>0</v>
      </c>
      <c r="C2">
        <f t="shared" si="1"/>
        <v>0</v>
      </c>
      <c r="D2">
        <f t="shared" si="1"/>
        <v>0</v>
      </c>
      <c r="E2">
        <f t="shared" si="1"/>
        <v>0</v>
      </c>
      <c r="F2">
        <f t="shared" si="1"/>
        <v>0</v>
      </c>
      <c r="G2">
        <f t="shared" si="1"/>
        <v>6</v>
      </c>
      <c r="H2">
        <f t="shared" si="1"/>
        <v>0</v>
      </c>
      <c r="I2">
        <f t="shared" si="1"/>
        <v>0</v>
      </c>
      <c r="L2" s="8" t="s">
        <v>15</v>
      </c>
      <c r="M2" s="95"/>
      <c r="N2" s="97" t="s">
        <v>16</v>
      </c>
      <c r="O2" s="97" t="s">
        <v>17</v>
      </c>
    </row>
    <row r="3">
      <c r="B3" s="6"/>
      <c r="D3" s="6"/>
      <c r="E3" s="6"/>
      <c r="F3" s="6"/>
      <c r="G3" s="6">
        <v>6.0</v>
      </c>
      <c r="H3" s="6"/>
      <c r="L3" s="11">
        <v>0.0</v>
      </c>
      <c r="M3" s="95"/>
      <c r="N3" s="98">
        <v>0.0</v>
      </c>
      <c r="O3" s="14">
        <v>0.0</v>
      </c>
    </row>
    <row r="4">
      <c r="D4" s="6"/>
      <c r="E4" s="6"/>
      <c r="F4" s="6"/>
      <c r="L4" s="18">
        <v>0.0</v>
      </c>
      <c r="M4" s="95"/>
      <c r="N4" s="99">
        <v>0.0</v>
      </c>
      <c r="O4" s="20">
        <v>0.0</v>
      </c>
    </row>
    <row r="5">
      <c r="F5" s="6"/>
      <c r="L5" s="22">
        <v>0.0</v>
      </c>
      <c r="M5" s="95"/>
      <c r="N5" s="100">
        <v>0.0</v>
      </c>
      <c r="O5" s="24">
        <v>0.0</v>
      </c>
    </row>
    <row r="6">
      <c r="F6" s="6"/>
      <c r="L6" s="26">
        <v>0.0</v>
      </c>
      <c r="M6" s="95"/>
      <c r="N6" s="28">
        <v>0.0</v>
      </c>
      <c r="O6" s="28">
        <v>0.0</v>
      </c>
    </row>
    <row r="7">
      <c r="L7" s="30">
        <v>0.0</v>
      </c>
      <c r="M7" s="95"/>
      <c r="N7" s="32">
        <v>0.0</v>
      </c>
      <c r="O7" s="32">
        <v>0.0</v>
      </c>
    </row>
    <row r="8">
      <c r="L8" s="34">
        <v>0.0</v>
      </c>
      <c r="M8" s="95"/>
      <c r="N8" s="101">
        <v>0.0</v>
      </c>
      <c r="O8" s="36">
        <v>0.0</v>
      </c>
    </row>
    <row r="9">
      <c r="L9" s="37">
        <v>0.0</v>
      </c>
      <c r="M9" s="95"/>
      <c r="N9" s="102">
        <v>0.0</v>
      </c>
      <c r="O9" s="39">
        <v>0.0</v>
      </c>
    </row>
    <row r="10">
      <c r="L10" s="41">
        <v>0.0</v>
      </c>
      <c r="M10" s="95"/>
      <c r="N10" s="103">
        <v>0.0</v>
      </c>
      <c r="O10" s="43">
        <v>0.0</v>
      </c>
    </row>
    <row r="11">
      <c r="L11" s="45">
        <v>0.0</v>
      </c>
      <c r="M11" s="95"/>
      <c r="N11" s="104">
        <v>0.0</v>
      </c>
      <c r="O11" s="47">
        <v>0.0</v>
      </c>
    </row>
    <row r="12">
      <c r="L12" s="49">
        <v>0.0</v>
      </c>
    </row>
    <row r="13">
      <c r="L13" s="52">
        <v>0.0</v>
      </c>
    </row>
    <row r="14">
      <c r="L14" s="54">
        <v>0.0</v>
      </c>
    </row>
    <row r="15">
      <c r="L15" s="57">
        <v>6.0</v>
      </c>
    </row>
    <row r="16">
      <c r="L16" s="59">
        <v>0.0</v>
      </c>
    </row>
  </sheetData>
  <mergeCells count="1">
    <mergeCell ref="N1:O1"/>
  </mergeCells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75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min="8" max="8" width="6.75"/>
    <col customWidth="1" min="9" max="9" width="4.13"/>
    <col customWidth="1" min="10" max="10" width="6.5"/>
    <col customWidth="1" min="12" max="12" width="13.38"/>
    <col customWidth="1" min="17" max="17" width="4.38"/>
    <col customWidth="1" min="18" max="18" width="4.63"/>
    <col customWidth="1" min="19" max="19" width="11.5"/>
    <col customWidth="1" min="20" max="20" width="4.63"/>
    <col customWidth="1" min="21" max="21" width="6.0"/>
  </cols>
  <sheetData>
    <row r="1">
      <c r="A1" s="6"/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/>
      <c r="L1" s="8" t="s">
        <v>12</v>
      </c>
      <c r="M1" s="95"/>
      <c r="N1" s="96" t="s">
        <v>13</v>
      </c>
      <c r="P1" s="174"/>
      <c r="Q1" s="6" t="s">
        <v>43</v>
      </c>
      <c r="R1" s="6" t="s">
        <v>44</v>
      </c>
      <c r="S1" s="6" t="s">
        <v>45</v>
      </c>
      <c r="T1" s="6" t="s">
        <v>46</v>
      </c>
      <c r="U1" s="6" t="s">
        <v>47</v>
      </c>
    </row>
    <row r="2">
      <c r="A2" s="10">
        <f>SUM(B2:J2)</f>
        <v>108</v>
      </c>
      <c r="B2">
        <f t="shared" ref="B2:I2" si="1">SUM(B3:B16)</f>
        <v>0</v>
      </c>
      <c r="C2">
        <f t="shared" si="1"/>
        <v>0</v>
      </c>
      <c r="D2">
        <f t="shared" si="1"/>
        <v>11</v>
      </c>
      <c r="E2">
        <f t="shared" si="1"/>
        <v>49</v>
      </c>
      <c r="F2">
        <f t="shared" si="1"/>
        <v>0</v>
      </c>
      <c r="G2">
        <f t="shared" si="1"/>
        <v>16</v>
      </c>
      <c r="H2">
        <f t="shared" si="1"/>
        <v>32</v>
      </c>
      <c r="I2">
        <f t="shared" si="1"/>
        <v>0</v>
      </c>
      <c r="L2" s="8" t="s">
        <v>15</v>
      </c>
      <c r="M2" s="95"/>
      <c r="N2" s="97" t="s">
        <v>16</v>
      </c>
      <c r="O2" s="97" t="s">
        <v>17</v>
      </c>
      <c r="P2" s="97"/>
      <c r="Q2">
        <f>SUM(Q3:Q8)</f>
        <v>74</v>
      </c>
      <c r="R2">
        <f>SUM(R3:R4)</f>
        <v>42</v>
      </c>
      <c r="S2">
        <f>SUM(S3:S5)</f>
        <v>56</v>
      </c>
      <c r="T2">
        <f>SUM(T3:T6)</f>
        <v>37</v>
      </c>
      <c r="U2">
        <f>SUM(U3)</f>
        <v>5</v>
      </c>
    </row>
    <row r="3">
      <c r="B3" s="6"/>
      <c r="D3" s="83">
        <v>11.0</v>
      </c>
      <c r="E3" s="83">
        <v>2.0</v>
      </c>
      <c r="F3" s="6"/>
      <c r="G3" s="83">
        <v>4.0</v>
      </c>
      <c r="H3" s="83">
        <v>7.0</v>
      </c>
      <c r="L3" s="11">
        <v>0.0</v>
      </c>
      <c r="M3" s="95"/>
      <c r="N3" s="98">
        <v>0.0</v>
      </c>
      <c r="O3" s="14">
        <v>0.0</v>
      </c>
      <c r="P3" s="14"/>
      <c r="Q3" s="83">
        <v>5.0</v>
      </c>
      <c r="R3" s="6">
        <v>17.0</v>
      </c>
      <c r="S3" s="6">
        <v>7.0</v>
      </c>
      <c r="T3" s="83">
        <v>5.0</v>
      </c>
      <c r="U3" s="83">
        <v>5.0</v>
      </c>
    </row>
    <row r="4">
      <c r="D4" s="6"/>
      <c r="E4" s="83">
        <v>6.0</v>
      </c>
      <c r="F4" s="6"/>
      <c r="G4" s="83">
        <v>3.0</v>
      </c>
      <c r="H4" s="83">
        <v>4.0</v>
      </c>
      <c r="L4" s="18">
        <v>0.0</v>
      </c>
      <c r="M4" s="95"/>
      <c r="N4" s="99">
        <v>0.0</v>
      </c>
      <c r="O4" s="20">
        <v>0.0</v>
      </c>
      <c r="P4" s="20"/>
      <c r="Q4" s="83">
        <v>14.0</v>
      </c>
      <c r="R4" s="6">
        <v>25.0</v>
      </c>
      <c r="S4" s="142">
        <v>5.0</v>
      </c>
      <c r="T4" s="83">
        <v>9.0</v>
      </c>
    </row>
    <row r="5">
      <c r="E5" s="6">
        <v>6.0</v>
      </c>
      <c r="F5" s="6"/>
      <c r="G5" s="83">
        <v>4.0</v>
      </c>
      <c r="H5" s="83">
        <v>9.0</v>
      </c>
      <c r="L5" s="22">
        <v>0.0</v>
      </c>
      <c r="M5" s="95"/>
      <c r="N5" s="100">
        <v>0.0</v>
      </c>
      <c r="O5" s="24">
        <v>0.0</v>
      </c>
      <c r="P5" s="24"/>
      <c r="Q5" s="83">
        <v>19.0</v>
      </c>
      <c r="S5" s="142">
        <v>44.0</v>
      </c>
      <c r="T5" s="83">
        <v>17.0</v>
      </c>
    </row>
    <row r="6">
      <c r="E6" s="83">
        <v>12.0</v>
      </c>
      <c r="F6" s="6"/>
      <c r="G6" s="83">
        <v>5.0</v>
      </c>
      <c r="H6" s="83">
        <v>12.0</v>
      </c>
      <c r="L6" s="26">
        <f>SUM(H3:H6,G3:G6,E6:E8,E3:E4,D3)
</f>
        <v>102</v>
      </c>
      <c r="M6" s="95"/>
      <c r="N6" s="28">
        <v>0.0</v>
      </c>
      <c r="O6" s="28">
        <v>0.0</v>
      </c>
      <c r="P6" s="28"/>
      <c r="Q6" s="83">
        <v>6.0</v>
      </c>
      <c r="T6" s="6">
        <v>6.0</v>
      </c>
    </row>
    <row r="7">
      <c r="E7" s="83">
        <v>13.0</v>
      </c>
      <c r="L7" s="30">
        <v>0.0</v>
      </c>
      <c r="M7" s="95"/>
      <c r="N7" s="32">
        <v>0.0</v>
      </c>
      <c r="O7" s="32">
        <v>0.0</v>
      </c>
      <c r="P7" s="32"/>
      <c r="Q7" s="83">
        <v>6.0</v>
      </c>
    </row>
    <row r="8">
      <c r="E8" s="83">
        <v>10.0</v>
      </c>
      <c r="L8" s="34">
        <v>0.0</v>
      </c>
      <c r="M8" s="95"/>
      <c r="N8" s="101">
        <v>0.0</v>
      </c>
      <c r="O8" s="36">
        <v>0.0</v>
      </c>
      <c r="P8" s="36"/>
      <c r="Q8" s="83">
        <v>24.0</v>
      </c>
    </row>
    <row r="9">
      <c r="L9" s="37">
        <v>0.0</v>
      </c>
      <c r="M9" s="95"/>
      <c r="N9" s="102">
        <v>0.0</v>
      </c>
      <c r="O9" s="39">
        <v>0.0</v>
      </c>
      <c r="P9" s="39"/>
    </row>
    <row r="10">
      <c r="L10" s="41">
        <v>0.0</v>
      </c>
      <c r="M10" s="95"/>
      <c r="N10" s="103">
        <v>0.0</v>
      </c>
      <c r="O10" s="43">
        <v>0.0</v>
      </c>
      <c r="P10" s="43"/>
    </row>
    <row r="11">
      <c r="L11" s="45">
        <v>0.0</v>
      </c>
      <c r="M11" s="95"/>
      <c r="N11" s="104">
        <v>0.0</v>
      </c>
      <c r="O11" s="47">
        <v>0.0</v>
      </c>
      <c r="P11" s="47"/>
    </row>
    <row r="12">
      <c r="L12" s="49">
        <v>0.0</v>
      </c>
    </row>
    <row r="13">
      <c r="L13" s="52">
        <v>0.0</v>
      </c>
    </row>
    <row r="14">
      <c r="L14" s="54">
        <v>0.0</v>
      </c>
    </row>
    <row r="15">
      <c r="L15" s="57">
        <f>E5</f>
        <v>6</v>
      </c>
    </row>
    <row r="16">
      <c r="L16" s="59">
        <v>0.0</v>
      </c>
    </row>
  </sheetData>
  <mergeCells count="1">
    <mergeCell ref="N1:O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25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min="8" max="8" width="6.75"/>
    <col customWidth="1" min="9" max="9" width="4.13"/>
    <col customWidth="1" min="10" max="10" width="6.5"/>
    <col customWidth="1" min="12" max="12" width="13.63"/>
    <col customWidth="1" min="13" max="13" width="5.25"/>
  </cols>
  <sheetData>
    <row r="1">
      <c r="A1" s="6"/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L1" s="8" t="s">
        <v>12</v>
      </c>
      <c r="N1" s="9" t="s">
        <v>13</v>
      </c>
    </row>
    <row r="2">
      <c r="A2" s="10">
        <f>SUM(B2:J2)</f>
        <v>76</v>
      </c>
      <c r="B2">
        <f t="shared" ref="B2:J2" si="1">SUM(B3:B15)</f>
        <v>0</v>
      </c>
      <c r="C2">
        <f t="shared" si="1"/>
        <v>0</v>
      </c>
      <c r="D2">
        <f t="shared" si="1"/>
        <v>0</v>
      </c>
      <c r="E2">
        <f t="shared" si="1"/>
        <v>0</v>
      </c>
      <c r="F2">
        <f t="shared" si="1"/>
        <v>47</v>
      </c>
      <c r="G2">
        <f t="shared" si="1"/>
        <v>0</v>
      </c>
      <c r="H2">
        <f t="shared" si="1"/>
        <v>0</v>
      </c>
      <c r="I2">
        <f t="shared" si="1"/>
        <v>0</v>
      </c>
      <c r="J2">
        <f t="shared" si="1"/>
        <v>29</v>
      </c>
      <c r="L2" s="8" t="s">
        <v>15</v>
      </c>
      <c r="N2" s="6" t="s">
        <v>16</v>
      </c>
      <c r="O2" s="6" t="s">
        <v>17</v>
      </c>
    </row>
    <row r="3">
      <c r="B3" s="6">
        <v>0.0</v>
      </c>
      <c r="C3" s="6">
        <v>0.0</v>
      </c>
      <c r="D3" s="6">
        <v>0.0</v>
      </c>
      <c r="E3" s="6">
        <v>0.0</v>
      </c>
      <c r="F3" s="6">
        <v>6.0</v>
      </c>
      <c r="G3" s="6">
        <v>0.0</v>
      </c>
      <c r="H3" s="6">
        <v>0.0</v>
      </c>
      <c r="I3" s="6">
        <v>0.0</v>
      </c>
      <c r="J3" s="67">
        <v>8.0</v>
      </c>
      <c r="L3" s="11">
        <f>J3</f>
        <v>8</v>
      </c>
      <c r="N3" s="6" t="s">
        <v>2</v>
      </c>
      <c r="O3" s="6" t="s">
        <v>2</v>
      </c>
    </row>
    <row r="4">
      <c r="F4" s="6">
        <v>4.0</v>
      </c>
      <c r="J4" s="6">
        <v>7.0</v>
      </c>
      <c r="L4" s="68" t="s">
        <v>23</v>
      </c>
      <c r="N4" s="6" t="s">
        <v>3</v>
      </c>
      <c r="O4" s="6" t="s">
        <v>3</v>
      </c>
    </row>
    <row r="5">
      <c r="B5" s="6"/>
      <c r="C5" s="6"/>
      <c r="D5" s="6"/>
      <c r="F5" s="6">
        <v>6.0</v>
      </c>
      <c r="J5" s="69">
        <v>14.0</v>
      </c>
      <c r="L5" s="22">
        <f>J5+F6</f>
        <v>45</v>
      </c>
      <c r="N5" s="6" t="s">
        <v>4</v>
      </c>
      <c r="O5" s="6" t="s">
        <v>4</v>
      </c>
    </row>
    <row r="6">
      <c r="F6" s="69">
        <v>31.0</v>
      </c>
      <c r="L6" s="70" t="s">
        <v>24</v>
      </c>
      <c r="N6" s="6" t="s">
        <v>5</v>
      </c>
      <c r="O6" s="6" t="s">
        <v>5</v>
      </c>
    </row>
    <row r="7">
      <c r="L7" s="71" t="s">
        <v>25</v>
      </c>
      <c r="N7" s="6" t="s">
        <v>6</v>
      </c>
      <c r="O7" s="6" t="s">
        <v>6</v>
      </c>
    </row>
    <row r="8">
      <c r="L8" s="72" t="s">
        <v>26</v>
      </c>
      <c r="N8" s="6" t="s">
        <v>7</v>
      </c>
      <c r="O8" s="6" t="s">
        <v>7</v>
      </c>
    </row>
    <row r="9">
      <c r="L9" s="73" t="s">
        <v>27</v>
      </c>
      <c r="N9" s="6" t="s">
        <v>8</v>
      </c>
      <c r="O9" s="6" t="s">
        <v>8</v>
      </c>
    </row>
    <row r="10">
      <c r="L10" s="74" t="s">
        <v>28</v>
      </c>
      <c r="N10" s="6" t="s">
        <v>9</v>
      </c>
      <c r="O10" s="6" t="s">
        <v>9</v>
      </c>
    </row>
    <row r="11">
      <c r="L11" s="75" t="s">
        <v>29</v>
      </c>
      <c r="N11" s="6" t="s">
        <v>10</v>
      </c>
      <c r="O11" s="6" t="s">
        <v>10</v>
      </c>
    </row>
    <row r="12">
      <c r="L12" s="76" t="s">
        <v>30</v>
      </c>
    </row>
    <row r="13">
      <c r="L13" s="77" t="s">
        <v>13</v>
      </c>
    </row>
    <row r="14">
      <c r="L14" s="78" t="s">
        <v>31</v>
      </c>
    </row>
    <row r="15">
      <c r="L15" s="79">
        <f>F3+F4+F5+J4</f>
        <v>23</v>
      </c>
    </row>
  </sheetData>
  <mergeCells count="1">
    <mergeCell ref="N1:O1"/>
  </mergeCells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75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min="8" max="8" width="6.75"/>
    <col customWidth="1" min="9" max="9" width="4.13"/>
    <col customWidth="1" min="10" max="10" width="6.5"/>
    <col customWidth="1" min="12" max="12" width="13.38"/>
  </cols>
  <sheetData>
    <row r="1">
      <c r="A1" s="6"/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/>
      <c r="L1" s="8" t="s">
        <v>12</v>
      </c>
      <c r="M1" s="95"/>
      <c r="N1" s="96" t="s">
        <v>13</v>
      </c>
    </row>
    <row r="2">
      <c r="A2" s="10">
        <f>SUM(B2:J2)</f>
        <v>7</v>
      </c>
      <c r="B2">
        <f t="shared" ref="B2:I2" si="1">SUM(B3:B16)</f>
        <v>0</v>
      </c>
      <c r="C2">
        <f t="shared" si="1"/>
        <v>0</v>
      </c>
      <c r="D2">
        <f t="shared" si="1"/>
        <v>0</v>
      </c>
      <c r="E2">
        <f t="shared" si="1"/>
        <v>7</v>
      </c>
      <c r="F2">
        <f t="shared" si="1"/>
        <v>0</v>
      </c>
      <c r="G2">
        <f t="shared" si="1"/>
        <v>0</v>
      </c>
      <c r="H2">
        <f t="shared" si="1"/>
        <v>0</v>
      </c>
      <c r="I2">
        <f t="shared" si="1"/>
        <v>0</v>
      </c>
      <c r="L2" s="8" t="s">
        <v>15</v>
      </c>
      <c r="M2" s="95"/>
      <c r="N2" s="97" t="s">
        <v>16</v>
      </c>
      <c r="O2" s="97" t="s">
        <v>17</v>
      </c>
    </row>
    <row r="3">
      <c r="B3" s="6"/>
      <c r="D3" s="6"/>
      <c r="E3" s="55">
        <v>7.0</v>
      </c>
      <c r="F3" s="6"/>
      <c r="H3" s="6"/>
      <c r="L3" s="11">
        <v>0.0</v>
      </c>
      <c r="M3" s="95"/>
      <c r="N3" s="98">
        <v>0.0</v>
      </c>
      <c r="O3" s="14">
        <v>0.0</v>
      </c>
    </row>
    <row r="4">
      <c r="D4" s="6"/>
      <c r="E4" s="6"/>
      <c r="F4" s="6"/>
      <c r="L4" s="18">
        <v>0.0</v>
      </c>
      <c r="M4" s="95"/>
      <c r="N4" s="99">
        <v>7.0</v>
      </c>
      <c r="O4" s="20">
        <v>0.0</v>
      </c>
    </row>
    <row r="5">
      <c r="F5" s="6"/>
      <c r="L5" s="22">
        <v>0.0</v>
      </c>
      <c r="M5" s="95"/>
      <c r="N5" s="100">
        <v>0.0</v>
      </c>
      <c r="O5" s="24">
        <v>0.0</v>
      </c>
    </row>
    <row r="6">
      <c r="F6" s="6"/>
      <c r="L6" s="26">
        <v>0.0</v>
      </c>
      <c r="M6" s="95"/>
      <c r="N6" s="28">
        <v>0.0</v>
      </c>
      <c r="O6" s="28">
        <v>7.0</v>
      </c>
    </row>
    <row r="7">
      <c r="L7" s="30">
        <v>0.0</v>
      </c>
      <c r="M7" s="95"/>
      <c r="N7" s="32">
        <v>0.0</v>
      </c>
      <c r="O7" s="32">
        <v>0.0</v>
      </c>
    </row>
    <row r="8">
      <c r="L8" s="34">
        <v>0.0</v>
      </c>
      <c r="M8" s="95"/>
      <c r="N8" s="101">
        <v>0.0</v>
      </c>
      <c r="O8" s="36">
        <v>0.0</v>
      </c>
    </row>
    <row r="9">
      <c r="L9" s="37">
        <v>0.0</v>
      </c>
      <c r="M9" s="95"/>
      <c r="N9" s="102">
        <v>0.0</v>
      </c>
      <c r="O9" s="39">
        <v>0.0</v>
      </c>
    </row>
    <row r="10">
      <c r="L10" s="41">
        <v>0.0</v>
      </c>
      <c r="M10" s="95"/>
      <c r="N10" s="103">
        <v>0.0</v>
      </c>
      <c r="O10" s="43">
        <v>0.0</v>
      </c>
    </row>
    <row r="11">
      <c r="L11" s="45">
        <v>0.0</v>
      </c>
      <c r="M11" s="95"/>
      <c r="N11" s="104">
        <v>0.0</v>
      </c>
      <c r="O11" s="47">
        <v>0.0</v>
      </c>
    </row>
    <row r="12">
      <c r="L12" s="49">
        <v>0.0</v>
      </c>
    </row>
    <row r="13">
      <c r="L13" s="52">
        <v>7.0</v>
      </c>
    </row>
    <row r="14">
      <c r="L14" s="54">
        <v>0.0</v>
      </c>
    </row>
    <row r="15">
      <c r="L15" s="57">
        <v>7.0</v>
      </c>
    </row>
    <row r="16">
      <c r="L16" s="59">
        <v>0.0</v>
      </c>
    </row>
  </sheetData>
  <mergeCells count="1">
    <mergeCell ref="N1:O1"/>
  </mergeCells>
  <drawing r:id="rId2"/>
  <legacyDrawing r:id="rId3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75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min="8" max="8" width="6.75"/>
    <col customWidth="1" min="9" max="9" width="4.13"/>
    <col customWidth="1" min="10" max="10" width="6.5"/>
    <col customWidth="1" min="12" max="12" width="14.25"/>
  </cols>
  <sheetData>
    <row r="1">
      <c r="A1" s="6"/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/>
      <c r="L1" s="8" t="s">
        <v>12</v>
      </c>
      <c r="M1" s="95"/>
      <c r="N1" s="96" t="s">
        <v>13</v>
      </c>
    </row>
    <row r="2">
      <c r="A2" s="10">
        <f>SUM(B2:J2)</f>
        <v>74</v>
      </c>
      <c r="B2">
        <f t="shared" ref="B2:I2" si="1">SUM(B3:B16)</f>
        <v>9</v>
      </c>
      <c r="C2">
        <f t="shared" si="1"/>
        <v>0</v>
      </c>
      <c r="D2">
        <f t="shared" si="1"/>
        <v>0</v>
      </c>
      <c r="E2">
        <f t="shared" si="1"/>
        <v>0</v>
      </c>
      <c r="F2">
        <f t="shared" si="1"/>
        <v>21</v>
      </c>
      <c r="G2">
        <f t="shared" si="1"/>
        <v>0</v>
      </c>
      <c r="H2">
        <f t="shared" si="1"/>
        <v>44</v>
      </c>
      <c r="I2">
        <f t="shared" si="1"/>
        <v>0</v>
      </c>
      <c r="L2" s="8" t="s">
        <v>15</v>
      </c>
      <c r="M2" s="95"/>
      <c r="N2" s="97" t="s">
        <v>16</v>
      </c>
      <c r="O2" s="97" t="s">
        <v>17</v>
      </c>
    </row>
    <row r="3">
      <c r="B3" s="84">
        <v>9.0</v>
      </c>
      <c r="D3" s="6"/>
      <c r="E3" s="6"/>
      <c r="F3" s="6">
        <v>14.0</v>
      </c>
      <c r="H3" s="55">
        <v>17.0</v>
      </c>
      <c r="L3" s="11">
        <v>0.0</v>
      </c>
      <c r="M3" s="95"/>
      <c r="N3" s="98">
        <v>17.0</v>
      </c>
      <c r="O3" s="14">
        <v>0.0</v>
      </c>
    </row>
    <row r="4">
      <c r="D4" s="6"/>
      <c r="E4" s="6"/>
      <c r="F4" s="69">
        <v>7.0</v>
      </c>
      <c r="H4" s="6">
        <v>12.0</v>
      </c>
      <c r="L4" s="18">
        <v>0.0</v>
      </c>
      <c r="M4" s="95"/>
      <c r="N4" s="99">
        <v>0.0</v>
      </c>
      <c r="O4" s="20">
        <v>0.0</v>
      </c>
    </row>
    <row r="5">
      <c r="F5" s="6"/>
      <c r="H5" s="108">
        <v>15.0</v>
      </c>
      <c r="L5" s="22">
        <v>7.0</v>
      </c>
      <c r="M5" s="95"/>
      <c r="N5" s="100">
        <v>0.0</v>
      </c>
      <c r="O5" s="24">
        <v>0.0</v>
      </c>
    </row>
    <row r="6">
      <c r="F6" s="6"/>
      <c r="L6" s="26">
        <v>15.0</v>
      </c>
      <c r="M6" s="95"/>
      <c r="N6" s="28">
        <v>0.0</v>
      </c>
      <c r="O6" s="28">
        <v>0.0</v>
      </c>
    </row>
    <row r="7">
      <c r="L7" s="30">
        <v>9.0</v>
      </c>
      <c r="M7" s="95"/>
      <c r="N7" s="32">
        <v>0.0</v>
      </c>
      <c r="O7" s="32">
        <v>0.0</v>
      </c>
    </row>
    <row r="8">
      <c r="L8" s="34">
        <v>0.0</v>
      </c>
      <c r="M8" s="95"/>
      <c r="N8" s="101">
        <v>0.0</v>
      </c>
      <c r="O8" s="36">
        <v>0.0</v>
      </c>
    </row>
    <row r="9">
      <c r="L9" s="37">
        <v>0.0</v>
      </c>
      <c r="M9" s="95"/>
      <c r="N9" s="102">
        <v>15.0</v>
      </c>
      <c r="O9" s="39">
        <v>32.0</v>
      </c>
    </row>
    <row r="10">
      <c r="L10" s="41">
        <v>0.0</v>
      </c>
      <c r="M10" s="95"/>
      <c r="N10" s="103">
        <v>0.0</v>
      </c>
      <c r="O10" s="43">
        <v>0.0</v>
      </c>
    </row>
    <row r="11">
      <c r="L11" s="45">
        <v>0.0</v>
      </c>
      <c r="M11" s="95"/>
      <c r="N11" s="104">
        <v>0.0</v>
      </c>
      <c r="O11" s="47">
        <v>0.0</v>
      </c>
    </row>
    <row r="12">
      <c r="L12" s="49">
        <v>0.0</v>
      </c>
    </row>
    <row r="13">
      <c r="L13" s="52">
        <v>32.0</v>
      </c>
    </row>
    <row r="14">
      <c r="L14" s="54">
        <v>0.0</v>
      </c>
    </row>
    <row r="15">
      <c r="L15" s="57">
        <f>SUM(H4,H3,F3)</f>
        <v>43</v>
      </c>
    </row>
    <row r="16">
      <c r="L16" s="59">
        <v>0.0</v>
      </c>
    </row>
  </sheetData>
  <mergeCells count="1">
    <mergeCell ref="N1:O1"/>
  </mergeCells>
  <drawing r:id="rId2"/>
  <legacyDrawing r:id="rId3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75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min="8" max="8" width="6.75"/>
    <col customWidth="1" min="9" max="9" width="4.13"/>
    <col customWidth="1" min="10" max="10" width="6.5"/>
    <col customWidth="1" min="12" max="12" width="14.25"/>
  </cols>
  <sheetData>
    <row r="1">
      <c r="A1" s="6"/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/>
      <c r="L1" s="8" t="s">
        <v>12</v>
      </c>
      <c r="M1" s="95"/>
      <c r="N1" s="96" t="s">
        <v>13</v>
      </c>
    </row>
    <row r="2">
      <c r="A2" s="10">
        <f>SUM(B2:J2)</f>
        <v>423</v>
      </c>
      <c r="B2">
        <f t="shared" ref="B2:I2" si="1">SUM(B3:B16)</f>
        <v>119</v>
      </c>
      <c r="C2">
        <f t="shared" si="1"/>
        <v>0</v>
      </c>
      <c r="D2">
        <f t="shared" si="1"/>
        <v>17</v>
      </c>
      <c r="E2">
        <f t="shared" si="1"/>
        <v>40</v>
      </c>
      <c r="F2">
        <f t="shared" si="1"/>
        <v>104</v>
      </c>
      <c r="G2">
        <f t="shared" si="1"/>
        <v>44</v>
      </c>
      <c r="H2">
        <f t="shared" si="1"/>
        <v>69</v>
      </c>
      <c r="I2">
        <f t="shared" si="1"/>
        <v>30</v>
      </c>
      <c r="L2" s="8" t="s">
        <v>15</v>
      </c>
      <c r="M2" s="95"/>
      <c r="N2" s="97" t="s">
        <v>16</v>
      </c>
      <c r="O2" s="97" t="s">
        <v>17</v>
      </c>
    </row>
    <row r="3">
      <c r="B3" s="83">
        <v>10.0</v>
      </c>
      <c r="D3" s="86">
        <v>11.0</v>
      </c>
      <c r="E3" s="6">
        <v>8.0</v>
      </c>
      <c r="F3" s="6">
        <v>24.0</v>
      </c>
      <c r="G3" s="6">
        <v>9.0</v>
      </c>
      <c r="H3" s="6">
        <v>3.0</v>
      </c>
      <c r="I3" s="175">
        <v>30.0</v>
      </c>
      <c r="L3" s="11">
        <v>0.0</v>
      </c>
      <c r="M3" s="95"/>
      <c r="N3" s="98">
        <v>0.0</v>
      </c>
      <c r="O3" s="14">
        <v>0.0</v>
      </c>
    </row>
    <row r="4">
      <c r="B4" s="86">
        <v>11.0</v>
      </c>
      <c r="D4" s="83">
        <v>6.0</v>
      </c>
      <c r="E4" s="6">
        <v>4.0</v>
      </c>
      <c r="F4" s="6">
        <v>18.0</v>
      </c>
      <c r="G4" s="6">
        <v>7.0</v>
      </c>
      <c r="H4" s="6">
        <v>28.0</v>
      </c>
      <c r="L4" s="18">
        <v>0.0</v>
      </c>
      <c r="M4" s="95"/>
      <c r="N4" s="99">
        <v>0.0</v>
      </c>
      <c r="O4" s="20">
        <v>0.0</v>
      </c>
    </row>
    <row r="5">
      <c r="B5" s="88">
        <v>9.0</v>
      </c>
      <c r="E5" s="6">
        <v>6.0</v>
      </c>
      <c r="F5" s="6">
        <v>24.0</v>
      </c>
      <c r="G5" s="6">
        <v>28.0</v>
      </c>
      <c r="H5" s="6">
        <v>38.0</v>
      </c>
      <c r="L5" s="22">
        <v>0.0</v>
      </c>
      <c r="M5" s="95"/>
      <c r="N5" s="100">
        <v>0.0</v>
      </c>
      <c r="O5" s="24">
        <v>0.0</v>
      </c>
    </row>
    <row r="6">
      <c r="B6" s="89">
        <v>8.0</v>
      </c>
      <c r="E6" s="88">
        <v>8.0</v>
      </c>
      <c r="F6" s="6">
        <v>24.0</v>
      </c>
      <c r="L6" s="26">
        <f>SUM(B3,D4,F7)</f>
        <v>18</v>
      </c>
      <c r="M6" s="95"/>
      <c r="N6" s="28">
        <v>30.0</v>
      </c>
      <c r="O6" s="28">
        <v>0.0</v>
      </c>
    </row>
    <row r="7">
      <c r="B7" s="88">
        <v>16.0</v>
      </c>
      <c r="E7" s="6">
        <v>14.0</v>
      </c>
      <c r="F7" s="83">
        <v>2.0</v>
      </c>
      <c r="L7" s="30">
        <v>0.0</v>
      </c>
      <c r="M7" s="95"/>
      <c r="N7" s="32">
        <v>0.0</v>
      </c>
      <c r="O7" s="32">
        <v>0.0</v>
      </c>
    </row>
    <row r="8">
      <c r="B8" s="87">
        <v>9.0</v>
      </c>
      <c r="F8" s="88">
        <v>12.0</v>
      </c>
      <c r="L8" s="34">
        <v>0.0</v>
      </c>
      <c r="M8" s="95"/>
      <c r="N8" s="101">
        <v>0.0</v>
      </c>
      <c r="O8" s="36">
        <v>0.0</v>
      </c>
    </row>
    <row r="9">
      <c r="B9" s="6">
        <v>28.0</v>
      </c>
      <c r="L9" s="37">
        <f>B4+D3</f>
        <v>22</v>
      </c>
      <c r="M9" s="95"/>
      <c r="N9" s="102">
        <v>0.0</v>
      </c>
      <c r="O9" s="39">
        <v>0.0</v>
      </c>
    </row>
    <row r="10">
      <c r="B10" s="6">
        <v>28.0</v>
      </c>
      <c r="L10" s="41">
        <f>I3+B8</f>
        <v>39</v>
      </c>
      <c r="M10" s="95"/>
      <c r="N10" s="103">
        <v>0.0</v>
      </c>
      <c r="O10" s="43">
        <v>30.0</v>
      </c>
    </row>
    <row r="11">
      <c r="L11" s="45">
        <f>SUM(B5,B7,E6,F8)</f>
        <v>45</v>
      </c>
      <c r="M11" s="95"/>
      <c r="N11" s="104">
        <v>0.0</v>
      </c>
      <c r="O11" s="47">
        <v>0.0</v>
      </c>
    </row>
    <row r="12">
      <c r="L12" s="49">
        <f>B6</f>
        <v>8</v>
      </c>
    </row>
    <row r="13">
      <c r="L13" s="52">
        <f>I3</f>
        <v>30</v>
      </c>
    </row>
    <row r="14">
      <c r="L14" s="54">
        <v>0.0</v>
      </c>
    </row>
    <row r="15">
      <c r="L15" s="57">
        <f>SUM(B9:B10,E3:H5,F6,E7)</f>
        <v>291</v>
      </c>
    </row>
    <row r="16">
      <c r="L16" s="59">
        <v>0.0</v>
      </c>
    </row>
  </sheetData>
  <mergeCells count="1">
    <mergeCell ref="N1:O1"/>
  </mergeCells>
  <drawing r:id="rId2"/>
  <legacyDrawing r:id="rId3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75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min="8" max="8" width="6.75"/>
    <col customWidth="1" min="9" max="9" width="4.13"/>
    <col customWidth="1" min="10" max="10" width="6.5"/>
    <col customWidth="1" min="12" max="12" width="13.38"/>
  </cols>
  <sheetData>
    <row r="1">
      <c r="A1" s="6"/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/>
      <c r="L1" s="8" t="s">
        <v>12</v>
      </c>
      <c r="M1" s="95"/>
      <c r="N1" s="96" t="s">
        <v>13</v>
      </c>
    </row>
    <row r="2">
      <c r="A2" s="10">
        <f>SUM(B2:J2)</f>
        <v>150</v>
      </c>
      <c r="B2">
        <f t="shared" ref="B2:I2" si="1">SUM(B3:B16)</f>
        <v>0</v>
      </c>
      <c r="C2">
        <f t="shared" si="1"/>
        <v>0</v>
      </c>
      <c r="D2">
        <f t="shared" si="1"/>
        <v>0</v>
      </c>
      <c r="E2">
        <f t="shared" si="1"/>
        <v>150</v>
      </c>
      <c r="F2">
        <f t="shared" si="1"/>
        <v>0</v>
      </c>
      <c r="G2">
        <f t="shared" si="1"/>
        <v>0</v>
      </c>
      <c r="H2">
        <f t="shared" si="1"/>
        <v>0</v>
      </c>
      <c r="I2">
        <f t="shared" si="1"/>
        <v>0</v>
      </c>
      <c r="L2" s="8" t="s">
        <v>15</v>
      </c>
      <c r="M2" s="95"/>
      <c r="N2" s="97" t="s">
        <v>16</v>
      </c>
      <c r="O2" s="97" t="s">
        <v>17</v>
      </c>
    </row>
    <row r="3">
      <c r="B3" s="6"/>
      <c r="D3" s="6"/>
      <c r="E3" s="6">
        <v>150.0</v>
      </c>
      <c r="F3" s="6"/>
      <c r="H3" s="6"/>
      <c r="L3" s="11">
        <v>0.0</v>
      </c>
      <c r="M3" s="95"/>
      <c r="N3" s="98">
        <v>0.0</v>
      </c>
      <c r="O3" s="14">
        <v>0.0</v>
      </c>
    </row>
    <row r="4">
      <c r="D4" s="6"/>
      <c r="E4" s="6"/>
      <c r="F4" s="6"/>
      <c r="L4" s="18">
        <v>0.0</v>
      </c>
      <c r="M4" s="95"/>
      <c r="N4" s="99">
        <v>0.0</v>
      </c>
      <c r="O4" s="20">
        <v>0.0</v>
      </c>
    </row>
    <row r="5">
      <c r="F5" s="6"/>
      <c r="L5" s="22">
        <v>0.0</v>
      </c>
      <c r="M5" s="95"/>
      <c r="N5" s="100">
        <v>0.0</v>
      </c>
      <c r="O5" s="24">
        <v>0.0</v>
      </c>
    </row>
    <row r="6">
      <c r="F6" s="6"/>
      <c r="L6" s="26">
        <v>0.0</v>
      </c>
      <c r="M6" s="95"/>
      <c r="N6" s="28">
        <v>0.0</v>
      </c>
      <c r="O6" s="28">
        <v>0.0</v>
      </c>
    </row>
    <row r="7">
      <c r="L7" s="30">
        <v>0.0</v>
      </c>
      <c r="M7" s="95"/>
      <c r="N7" s="32">
        <v>0.0</v>
      </c>
      <c r="O7" s="32">
        <v>0.0</v>
      </c>
    </row>
    <row r="8">
      <c r="L8" s="34">
        <v>0.0</v>
      </c>
      <c r="M8" s="95"/>
      <c r="N8" s="101">
        <v>0.0</v>
      </c>
      <c r="O8" s="36">
        <v>0.0</v>
      </c>
    </row>
    <row r="9">
      <c r="L9" s="37">
        <v>0.0</v>
      </c>
      <c r="M9" s="95"/>
      <c r="N9" s="102">
        <v>0.0</v>
      </c>
      <c r="O9" s="39">
        <v>0.0</v>
      </c>
    </row>
    <row r="10">
      <c r="L10" s="41">
        <v>0.0</v>
      </c>
      <c r="M10" s="95"/>
      <c r="N10" s="103">
        <v>0.0</v>
      </c>
      <c r="O10" s="43">
        <v>0.0</v>
      </c>
    </row>
    <row r="11">
      <c r="L11" s="45">
        <v>0.0</v>
      </c>
      <c r="M11" s="95"/>
      <c r="N11" s="104">
        <v>0.0</v>
      </c>
      <c r="O11" s="47">
        <v>0.0</v>
      </c>
    </row>
    <row r="12">
      <c r="L12" s="49">
        <v>0.0</v>
      </c>
    </row>
    <row r="13">
      <c r="L13" s="52">
        <v>0.0</v>
      </c>
    </row>
    <row r="14">
      <c r="L14" s="54">
        <v>0.0</v>
      </c>
    </row>
    <row r="15">
      <c r="L15" s="57">
        <v>150.0</v>
      </c>
    </row>
    <row r="16">
      <c r="L16" s="59">
        <v>0.0</v>
      </c>
    </row>
  </sheetData>
  <mergeCells count="1">
    <mergeCell ref="N1:O1"/>
  </mergeCells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75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min="8" max="8" width="6.75"/>
    <col customWidth="1" min="9" max="9" width="4.13"/>
    <col customWidth="1" min="10" max="10" width="6.5"/>
    <col customWidth="1" min="12" max="12" width="13.38"/>
  </cols>
  <sheetData>
    <row r="1">
      <c r="A1" s="6"/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/>
      <c r="L1" s="8" t="s">
        <v>12</v>
      </c>
      <c r="M1" s="95"/>
      <c r="N1" s="96" t="s">
        <v>13</v>
      </c>
    </row>
    <row r="2">
      <c r="A2" s="10">
        <f>SUM(B2:J2)</f>
        <v>117</v>
      </c>
      <c r="B2">
        <f t="shared" ref="B2:I2" si="1">SUM(B3:B16)</f>
        <v>8</v>
      </c>
      <c r="C2">
        <f t="shared" si="1"/>
        <v>0</v>
      </c>
      <c r="D2">
        <f t="shared" si="1"/>
        <v>0</v>
      </c>
      <c r="E2">
        <f t="shared" si="1"/>
        <v>100</v>
      </c>
      <c r="F2">
        <f t="shared" si="1"/>
        <v>9</v>
      </c>
      <c r="G2">
        <f t="shared" si="1"/>
        <v>0</v>
      </c>
      <c r="H2">
        <f t="shared" si="1"/>
        <v>0</v>
      </c>
      <c r="I2">
        <f t="shared" si="1"/>
        <v>0</v>
      </c>
      <c r="L2" s="8" t="s">
        <v>15</v>
      </c>
      <c r="M2" s="95"/>
      <c r="N2" s="97" t="s">
        <v>16</v>
      </c>
      <c r="O2" s="97" t="s">
        <v>17</v>
      </c>
    </row>
    <row r="3">
      <c r="B3" s="84">
        <v>8.0</v>
      </c>
      <c r="D3" s="6"/>
      <c r="E3" s="6">
        <v>5.0</v>
      </c>
      <c r="F3" s="6">
        <v>9.0</v>
      </c>
      <c r="H3" s="6"/>
      <c r="L3" s="11">
        <v>0.0</v>
      </c>
      <c r="M3" s="95"/>
      <c r="N3" s="98">
        <v>0.0</v>
      </c>
      <c r="O3" s="14">
        <v>0.0</v>
      </c>
    </row>
    <row r="4">
      <c r="D4" s="6"/>
      <c r="E4" s="6">
        <v>7.0</v>
      </c>
      <c r="F4" s="6"/>
      <c r="L4" s="18">
        <v>0.0</v>
      </c>
      <c r="M4" s="95"/>
      <c r="N4" s="99">
        <v>0.0</v>
      </c>
      <c r="O4" s="20">
        <v>0.0</v>
      </c>
    </row>
    <row r="5">
      <c r="E5" s="6">
        <v>4.0</v>
      </c>
      <c r="F5" s="6"/>
      <c r="L5" s="22">
        <v>0.0</v>
      </c>
      <c r="M5" s="95"/>
      <c r="N5" s="100">
        <v>0.0</v>
      </c>
      <c r="O5" s="24">
        <v>0.0</v>
      </c>
    </row>
    <row r="6">
      <c r="E6" s="6">
        <v>27.0</v>
      </c>
      <c r="F6" s="6"/>
      <c r="L6" s="26">
        <v>0.0</v>
      </c>
      <c r="M6" s="95"/>
      <c r="N6" s="28">
        <v>0.0</v>
      </c>
      <c r="O6" s="28">
        <v>0.0</v>
      </c>
    </row>
    <row r="7">
      <c r="E7" s="87">
        <v>10.0</v>
      </c>
      <c r="L7" s="30">
        <v>8.0</v>
      </c>
      <c r="M7" s="95"/>
      <c r="N7" s="32">
        <v>0.0</v>
      </c>
      <c r="O7" s="32">
        <v>0.0</v>
      </c>
    </row>
    <row r="8">
      <c r="E8" s="6">
        <v>1.0</v>
      </c>
      <c r="L8" s="34">
        <v>0.0</v>
      </c>
      <c r="M8" s="95"/>
      <c r="N8" s="101">
        <v>0.0</v>
      </c>
      <c r="O8" s="36">
        <v>0.0</v>
      </c>
    </row>
    <row r="9">
      <c r="E9" s="6">
        <v>6.0</v>
      </c>
      <c r="L9" s="37">
        <v>0.0</v>
      </c>
      <c r="M9" s="95"/>
      <c r="N9" s="102">
        <v>0.0</v>
      </c>
      <c r="O9" s="39">
        <v>0.0</v>
      </c>
    </row>
    <row r="10">
      <c r="E10" s="6">
        <v>9.0</v>
      </c>
      <c r="L10" s="41">
        <f>SUM(E7,E11,E13,E15)</f>
        <v>23</v>
      </c>
      <c r="M10" s="95"/>
      <c r="N10" s="103">
        <v>0.0</v>
      </c>
      <c r="O10" s="43">
        <v>0.0</v>
      </c>
    </row>
    <row r="11">
      <c r="E11" s="87">
        <v>6.0</v>
      </c>
      <c r="L11" s="45">
        <v>0.0</v>
      </c>
      <c r="M11" s="95"/>
      <c r="N11" s="104">
        <v>0.0</v>
      </c>
      <c r="O11" s="47">
        <v>0.0</v>
      </c>
    </row>
    <row r="12">
      <c r="E12" s="6">
        <v>8.0</v>
      </c>
      <c r="L12" s="49">
        <v>0.0</v>
      </c>
    </row>
    <row r="13">
      <c r="E13" s="87">
        <v>2.0</v>
      </c>
      <c r="L13" s="52">
        <v>0.0</v>
      </c>
    </row>
    <row r="14">
      <c r="E14" s="6">
        <v>10.0</v>
      </c>
      <c r="L14" s="54">
        <v>0.0</v>
      </c>
    </row>
    <row r="15">
      <c r="E15" s="87">
        <v>5.0</v>
      </c>
      <c r="L15" s="57">
        <f>SUM(E3:E6,E8:E10,E12,E14,F3)</f>
        <v>86</v>
      </c>
    </row>
    <row r="16">
      <c r="L16" s="59">
        <v>0.0</v>
      </c>
    </row>
  </sheetData>
  <mergeCells count="1">
    <mergeCell ref="N1:O1"/>
  </mergeCells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75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min="8" max="8" width="6.75"/>
    <col customWidth="1" min="9" max="9" width="4.13"/>
    <col customWidth="1" min="10" max="10" width="6.5"/>
    <col customWidth="1" min="12" max="12" width="14.25"/>
  </cols>
  <sheetData>
    <row r="1">
      <c r="A1" s="6"/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/>
      <c r="L1" s="8" t="s">
        <v>12</v>
      </c>
      <c r="M1" s="95"/>
      <c r="N1" s="96" t="s">
        <v>13</v>
      </c>
    </row>
    <row r="2">
      <c r="A2" s="10">
        <f>SUM(B2:J2)</f>
        <v>502</v>
      </c>
      <c r="B2">
        <f t="shared" ref="B2:I2" si="1">SUM(B3:B22)</f>
        <v>54</v>
      </c>
      <c r="C2">
        <f t="shared" si="1"/>
        <v>0</v>
      </c>
      <c r="D2">
        <f t="shared" si="1"/>
        <v>41</v>
      </c>
      <c r="E2">
        <f t="shared" si="1"/>
        <v>170</v>
      </c>
      <c r="F2">
        <f t="shared" si="1"/>
        <v>21</v>
      </c>
      <c r="G2">
        <f t="shared" si="1"/>
        <v>59</v>
      </c>
      <c r="H2">
        <f t="shared" si="1"/>
        <v>67</v>
      </c>
      <c r="I2">
        <f t="shared" si="1"/>
        <v>90</v>
      </c>
      <c r="L2" s="8" t="s">
        <v>15</v>
      </c>
      <c r="M2" s="95"/>
      <c r="N2" s="97" t="s">
        <v>16</v>
      </c>
      <c r="O2" s="97" t="s">
        <v>17</v>
      </c>
    </row>
    <row r="3">
      <c r="B3" s="6">
        <v>14.0</v>
      </c>
      <c r="D3" s="87">
        <v>41.0</v>
      </c>
      <c r="E3" s="6">
        <v>15.0</v>
      </c>
      <c r="F3" s="108">
        <v>21.0</v>
      </c>
      <c r="G3" s="6">
        <v>11.0</v>
      </c>
      <c r="H3" s="6">
        <v>17.0</v>
      </c>
      <c r="I3" s="84">
        <v>7.0</v>
      </c>
      <c r="L3" s="11">
        <v>0.0</v>
      </c>
      <c r="M3" s="95"/>
      <c r="N3" s="98">
        <f>E12</f>
        <v>8</v>
      </c>
      <c r="O3" s="14">
        <v>0.0</v>
      </c>
    </row>
    <row r="4">
      <c r="B4" s="6">
        <v>12.0</v>
      </c>
      <c r="D4" s="6"/>
      <c r="E4" s="87">
        <v>2.0</v>
      </c>
      <c r="F4" s="6"/>
      <c r="G4" s="6">
        <v>9.0</v>
      </c>
      <c r="H4" s="6">
        <v>14.0</v>
      </c>
      <c r="I4" s="6">
        <v>19.0</v>
      </c>
      <c r="L4" s="18">
        <v>0.0</v>
      </c>
      <c r="M4" s="95"/>
      <c r="N4" s="99">
        <v>0.0</v>
      </c>
      <c r="O4" s="20">
        <v>0.0</v>
      </c>
    </row>
    <row r="5">
      <c r="B5" s="6">
        <v>13.0</v>
      </c>
      <c r="E5" s="6">
        <v>10.0</v>
      </c>
      <c r="F5" s="6"/>
      <c r="G5" s="6">
        <v>3.0</v>
      </c>
      <c r="H5" s="6">
        <v>5.0</v>
      </c>
      <c r="I5" s="6">
        <v>13.0</v>
      </c>
      <c r="L5" s="22">
        <v>0.0</v>
      </c>
      <c r="M5" s="95"/>
      <c r="N5" s="100">
        <v>0.0</v>
      </c>
      <c r="O5" s="24">
        <v>0.0</v>
      </c>
    </row>
    <row r="6">
      <c r="B6" s="6">
        <v>15.0</v>
      </c>
      <c r="E6" s="87">
        <v>5.0</v>
      </c>
      <c r="F6" s="6"/>
      <c r="G6" s="6">
        <v>5.0</v>
      </c>
      <c r="H6" s="6">
        <v>11.0</v>
      </c>
      <c r="I6" s="6">
        <v>13.0</v>
      </c>
      <c r="L6" s="26">
        <f>F3</f>
        <v>21</v>
      </c>
      <c r="M6" s="95"/>
      <c r="N6" s="28">
        <v>0.0</v>
      </c>
      <c r="O6" s="28">
        <f>E12</f>
        <v>8</v>
      </c>
    </row>
    <row r="7">
      <c r="E7" s="6">
        <v>7.0</v>
      </c>
      <c r="G7" s="6">
        <v>11.0</v>
      </c>
      <c r="H7" s="6">
        <v>6.0</v>
      </c>
      <c r="I7" s="6">
        <v>14.0</v>
      </c>
      <c r="L7" s="30">
        <f>I3+E22</f>
        <v>32</v>
      </c>
      <c r="M7" s="95"/>
      <c r="N7" s="32">
        <v>0.0</v>
      </c>
      <c r="O7" s="32">
        <f>F3</f>
        <v>21</v>
      </c>
    </row>
    <row r="8">
      <c r="E8" s="6">
        <v>8.0</v>
      </c>
      <c r="G8" s="6">
        <v>12.0</v>
      </c>
      <c r="H8" s="6">
        <v>14.0</v>
      </c>
      <c r="I8" s="6">
        <v>14.0</v>
      </c>
      <c r="L8" s="34">
        <v>0.0</v>
      </c>
      <c r="M8" s="95"/>
      <c r="N8" s="101">
        <v>0.0</v>
      </c>
      <c r="O8" s="36">
        <v>0.0</v>
      </c>
    </row>
    <row r="9">
      <c r="E9" s="6">
        <v>6.0</v>
      </c>
      <c r="G9" s="6">
        <v>8.0</v>
      </c>
      <c r="I9" s="6">
        <v>10.0</v>
      </c>
      <c r="L9" s="37">
        <v>0.0</v>
      </c>
      <c r="M9" s="95"/>
      <c r="N9" s="102">
        <f>F3</f>
        <v>21</v>
      </c>
      <c r="O9" s="39">
        <v>0.0</v>
      </c>
    </row>
    <row r="10">
      <c r="E10" s="6">
        <v>6.0</v>
      </c>
      <c r="L10" s="41">
        <f>E6+E4+D3</f>
        <v>48</v>
      </c>
      <c r="M10" s="95"/>
      <c r="N10" s="103">
        <v>0.0</v>
      </c>
      <c r="O10" s="43">
        <v>0.0</v>
      </c>
    </row>
    <row r="11">
      <c r="E11" s="6">
        <v>11.0</v>
      </c>
      <c r="L11" s="45">
        <v>0.0</v>
      </c>
      <c r="M11" s="95"/>
      <c r="N11" s="104">
        <v>0.0</v>
      </c>
      <c r="O11" s="47">
        <v>0.0</v>
      </c>
    </row>
    <row r="12">
      <c r="E12" s="55">
        <v>8.0</v>
      </c>
      <c r="L12" s="49">
        <v>0.0</v>
      </c>
    </row>
    <row r="13">
      <c r="E13" s="6">
        <v>4.0</v>
      </c>
      <c r="L13" s="52">
        <f>SUM(E12,F3)</f>
        <v>29</v>
      </c>
    </row>
    <row r="14">
      <c r="E14" s="6">
        <v>7.0</v>
      </c>
      <c r="L14" s="54">
        <v>0.0</v>
      </c>
    </row>
    <row r="15">
      <c r="E15" s="6">
        <v>7.0</v>
      </c>
      <c r="L15" s="57">
        <f>SUM(B3:B6,E3,E5,E7:E21,G3:G9,H3:H8,I4:I9)</f>
        <v>401</v>
      </c>
    </row>
    <row r="16">
      <c r="E16" s="6">
        <v>7.0</v>
      </c>
      <c r="L16" s="59">
        <v>0.0</v>
      </c>
    </row>
    <row r="17">
      <c r="E17" s="6">
        <v>9.0</v>
      </c>
    </row>
    <row r="18">
      <c r="E18" s="6">
        <v>6.0</v>
      </c>
    </row>
    <row r="19">
      <c r="E19" s="6">
        <v>15.0</v>
      </c>
    </row>
    <row r="20">
      <c r="E20" s="6">
        <v>8.0</v>
      </c>
    </row>
    <row r="21">
      <c r="E21" s="6">
        <v>4.0</v>
      </c>
    </row>
    <row r="22">
      <c r="E22" s="84">
        <v>25.0</v>
      </c>
    </row>
  </sheetData>
  <mergeCells count="1">
    <mergeCell ref="N1:O1"/>
  </mergeCells>
  <drawing r:id="rId2"/>
  <legacyDrawing r:id="rId3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75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min="8" max="8" width="6.75"/>
    <col customWidth="1" min="9" max="9" width="4.13"/>
    <col customWidth="1" min="10" max="10" width="6.5"/>
    <col customWidth="1" min="12" max="12" width="14.25"/>
  </cols>
  <sheetData>
    <row r="1">
      <c r="A1" s="6"/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/>
      <c r="L1" s="8" t="s">
        <v>12</v>
      </c>
      <c r="M1" s="95"/>
      <c r="N1" s="96" t="s">
        <v>13</v>
      </c>
    </row>
    <row r="2">
      <c r="A2" s="10">
        <f>SUM(B2:J2)</f>
        <v>31</v>
      </c>
      <c r="B2">
        <f t="shared" ref="B2:I2" si="1">SUM(B3:B16)</f>
        <v>0</v>
      </c>
      <c r="C2">
        <f t="shared" si="1"/>
        <v>0</v>
      </c>
      <c r="D2">
        <f t="shared" si="1"/>
        <v>0</v>
      </c>
      <c r="E2">
        <f t="shared" si="1"/>
        <v>29</v>
      </c>
      <c r="F2">
        <f t="shared" si="1"/>
        <v>2</v>
      </c>
      <c r="G2">
        <f t="shared" si="1"/>
        <v>0</v>
      </c>
      <c r="H2">
        <f t="shared" si="1"/>
        <v>0</v>
      </c>
      <c r="I2">
        <f t="shared" si="1"/>
        <v>0</v>
      </c>
      <c r="L2" s="8" t="s">
        <v>15</v>
      </c>
      <c r="M2" s="95"/>
      <c r="N2" s="97" t="s">
        <v>16</v>
      </c>
      <c r="O2" s="97" t="s">
        <v>17</v>
      </c>
    </row>
    <row r="3">
      <c r="B3" s="6"/>
      <c r="D3" s="6"/>
      <c r="E3" s="55">
        <v>29.0</v>
      </c>
      <c r="F3" s="55">
        <v>2.0</v>
      </c>
      <c r="H3" s="6"/>
      <c r="L3" s="11">
        <v>0.0</v>
      </c>
      <c r="M3" s="95"/>
      <c r="N3" s="98">
        <v>0.0</v>
      </c>
      <c r="O3" s="14">
        <v>0.0</v>
      </c>
    </row>
    <row r="4">
      <c r="D4" s="6"/>
      <c r="E4" s="6"/>
      <c r="F4" s="6"/>
      <c r="L4" s="18">
        <v>0.0</v>
      </c>
      <c r="M4" s="95"/>
      <c r="N4" s="99">
        <v>0.0</v>
      </c>
      <c r="O4" s="20">
        <v>0.0</v>
      </c>
    </row>
    <row r="5">
      <c r="F5" s="6"/>
      <c r="L5" s="22">
        <v>0.0</v>
      </c>
      <c r="M5" s="95"/>
      <c r="N5" s="100">
        <v>0.0</v>
      </c>
      <c r="O5" s="24">
        <v>0.0</v>
      </c>
    </row>
    <row r="6">
      <c r="F6" s="6"/>
      <c r="L6" s="26">
        <v>0.0</v>
      </c>
      <c r="M6" s="95"/>
      <c r="N6" s="28">
        <v>0.0</v>
      </c>
      <c r="O6" s="28">
        <f>E3</f>
        <v>29</v>
      </c>
    </row>
    <row r="7">
      <c r="L7" s="30">
        <v>0.0</v>
      </c>
      <c r="M7" s="95"/>
      <c r="N7" s="32">
        <v>0.0</v>
      </c>
      <c r="O7" s="32">
        <f>F3</f>
        <v>2</v>
      </c>
    </row>
    <row r="8">
      <c r="L8" s="34">
        <v>0.0</v>
      </c>
      <c r="M8" s="95"/>
      <c r="N8" s="101">
        <v>0.0</v>
      </c>
      <c r="O8" s="36">
        <v>0.0</v>
      </c>
    </row>
    <row r="9">
      <c r="L9" s="37">
        <v>0.0</v>
      </c>
      <c r="M9" s="95"/>
      <c r="N9" s="102">
        <v>0.0</v>
      </c>
      <c r="O9" s="39">
        <v>0.0</v>
      </c>
    </row>
    <row r="10">
      <c r="L10" s="41">
        <v>0.0</v>
      </c>
      <c r="M10" s="95"/>
      <c r="N10" s="103">
        <v>0.0</v>
      </c>
      <c r="O10" s="43">
        <v>0.0</v>
      </c>
    </row>
    <row r="11">
      <c r="L11" s="45">
        <v>0.0</v>
      </c>
      <c r="M11" s="95"/>
      <c r="N11" s="104">
        <v>0.0</v>
      </c>
      <c r="O11" s="47">
        <v>0.0</v>
      </c>
    </row>
    <row r="12">
      <c r="L12" s="49">
        <v>0.0</v>
      </c>
    </row>
    <row r="13">
      <c r="L13" s="52">
        <f>SUM(E3:F3)</f>
        <v>31</v>
      </c>
    </row>
    <row r="14">
      <c r="L14" s="54">
        <v>0.0</v>
      </c>
    </row>
    <row r="15">
      <c r="L15" s="57">
        <f>E3+F3</f>
        <v>31</v>
      </c>
    </row>
    <row r="16">
      <c r="L16" s="59">
        <v>0.0</v>
      </c>
    </row>
  </sheetData>
  <mergeCells count="1">
    <mergeCell ref="N1:O1"/>
  </mergeCells>
  <drawing r:id="rId2"/>
  <legacyDrawing r:id="rId3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75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min="8" max="8" width="6.75"/>
    <col customWidth="1" min="9" max="9" width="4.13"/>
    <col customWidth="1" min="10" max="10" width="6.5"/>
    <col customWidth="1" min="12" max="12" width="14.25"/>
  </cols>
  <sheetData>
    <row r="1">
      <c r="A1" s="6"/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/>
      <c r="L1" s="8" t="s">
        <v>12</v>
      </c>
      <c r="M1" s="95"/>
      <c r="N1" s="96" t="s">
        <v>13</v>
      </c>
    </row>
    <row r="2">
      <c r="A2" s="10">
        <f>SUM(B2:J2)</f>
        <v>245</v>
      </c>
      <c r="B2">
        <f t="shared" ref="B2:I2" si="1">SUM(B3:B16)</f>
        <v>0</v>
      </c>
      <c r="C2">
        <f t="shared" si="1"/>
        <v>0</v>
      </c>
      <c r="D2">
        <f t="shared" si="1"/>
        <v>28</v>
      </c>
      <c r="E2">
        <f t="shared" si="1"/>
        <v>70</v>
      </c>
      <c r="F2">
        <f t="shared" si="1"/>
        <v>95</v>
      </c>
      <c r="G2">
        <f t="shared" si="1"/>
        <v>0</v>
      </c>
      <c r="H2">
        <f t="shared" si="1"/>
        <v>15</v>
      </c>
      <c r="I2">
        <f t="shared" si="1"/>
        <v>37</v>
      </c>
      <c r="L2" s="8" t="s">
        <v>15</v>
      </c>
      <c r="M2" s="95"/>
      <c r="N2" s="97" t="s">
        <v>16</v>
      </c>
      <c r="O2" s="97" t="s">
        <v>17</v>
      </c>
    </row>
    <row r="3">
      <c r="B3" s="6"/>
      <c r="D3" s="6">
        <v>8.0</v>
      </c>
      <c r="E3" s="6">
        <v>8.0</v>
      </c>
      <c r="F3" s="91">
        <v>82.0</v>
      </c>
      <c r="H3" s="91">
        <v>8.0</v>
      </c>
      <c r="I3" s="6">
        <v>22.0</v>
      </c>
      <c r="L3" s="11">
        <v>0.0</v>
      </c>
      <c r="M3" s="95"/>
      <c r="N3" s="98">
        <v>0.0</v>
      </c>
      <c r="O3" s="14">
        <v>0.0</v>
      </c>
    </row>
    <row r="4">
      <c r="D4" s="6">
        <v>8.0</v>
      </c>
      <c r="E4" s="6">
        <v>5.0</v>
      </c>
      <c r="F4" s="6">
        <v>7.0</v>
      </c>
      <c r="H4" s="91">
        <v>3.0</v>
      </c>
      <c r="I4" s="6">
        <v>15.0</v>
      </c>
      <c r="L4" s="18">
        <v>0.0</v>
      </c>
      <c r="M4" s="95"/>
      <c r="N4" s="99">
        <v>0.0</v>
      </c>
      <c r="O4" s="20">
        <v>0.0</v>
      </c>
    </row>
    <row r="5">
      <c r="D5" s="166">
        <v>12.0</v>
      </c>
      <c r="E5" s="6">
        <v>5.0</v>
      </c>
      <c r="F5" s="6">
        <v>6.0</v>
      </c>
      <c r="H5" s="91">
        <v>4.0</v>
      </c>
      <c r="L5" s="22">
        <v>0.0</v>
      </c>
      <c r="M5" s="95"/>
      <c r="N5" s="100">
        <v>0.0</v>
      </c>
      <c r="O5" s="24">
        <f>D5</f>
        <v>12</v>
      </c>
    </row>
    <row r="6">
      <c r="E6" s="91">
        <v>41.0</v>
      </c>
      <c r="F6" s="6"/>
      <c r="L6" s="26">
        <v>0.0</v>
      </c>
      <c r="M6" s="95"/>
      <c r="N6" s="28">
        <v>0.0</v>
      </c>
      <c r="O6" s="28">
        <v>0.0</v>
      </c>
    </row>
    <row r="7">
      <c r="E7" s="6">
        <v>7.0</v>
      </c>
      <c r="L7" s="30">
        <v>0.0</v>
      </c>
      <c r="M7" s="95"/>
      <c r="N7" s="32">
        <v>0.0</v>
      </c>
      <c r="O7" s="32">
        <v>0.0</v>
      </c>
    </row>
    <row r="8">
      <c r="E8" s="6">
        <v>4.0</v>
      </c>
      <c r="L8" s="34">
        <v>0.0</v>
      </c>
      <c r="M8" s="95"/>
      <c r="N8" s="101">
        <v>0.0</v>
      </c>
      <c r="O8" s="36">
        <v>0.0</v>
      </c>
    </row>
    <row r="9">
      <c r="L9" s="37">
        <v>0.0</v>
      </c>
      <c r="M9" s="95"/>
      <c r="N9" s="102">
        <f>D5</f>
        <v>12</v>
      </c>
      <c r="O9" s="39">
        <v>0.0</v>
      </c>
    </row>
    <row r="10">
      <c r="L10" s="41">
        <v>0.0</v>
      </c>
      <c r="M10" s="95"/>
      <c r="N10" s="103">
        <v>0.0</v>
      </c>
      <c r="O10" s="43">
        <v>0.0</v>
      </c>
    </row>
    <row r="11">
      <c r="L11" s="45">
        <v>0.0</v>
      </c>
      <c r="M11" s="95"/>
      <c r="N11" s="104">
        <v>0.0</v>
      </c>
      <c r="O11" s="47">
        <v>0.0</v>
      </c>
    </row>
    <row r="12">
      <c r="L12" s="49">
        <v>0.0</v>
      </c>
    </row>
    <row r="13">
      <c r="L13" s="52">
        <f>D5</f>
        <v>12</v>
      </c>
    </row>
    <row r="14">
      <c r="L14" s="54">
        <f>SUM(E6,F3,H3:H5)</f>
        <v>138</v>
      </c>
    </row>
    <row r="15">
      <c r="L15" s="57">
        <f>SUM(E8,E7,E3:E5,D3:D4,F4:F5,I3:I4)</f>
        <v>95</v>
      </c>
    </row>
    <row r="16">
      <c r="L16" s="59">
        <f>D5</f>
        <v>12</v>
      </c>
    </row>
  </sheetData>
  <mergeCells count="1">
    <mergeCell ref="N1:O1"/>
  </mergeCells>
  <drawing r:id="rId2"/>
  <legacyDrawing r:id="rId3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75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min="8" max="8" width="6.75"/>
    <col customWidth="1" min="9" max="9" width="4.13"/>
    <col customWidth="1" min="10" max="10" width="6.5"/>
    <col customWidth="1" min="11" max="11" width="5.0"/>
    <col customWidth="1" min="12" max="12" width="13.38"/>
  </cols>
  <sheetData>
    <row r="1">
      <c r="A1" s="6"/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/>
      <c r="K1" s="6" t="s">
        <v>48</v>
      </c>
      <c r="L1" s="8" t="s">
        <v>12</v>
      </c>
      <c r="M1" s="95"/>
      <c r="N1" s="96" t="s">
        <v>13</v>
      </c>
    </row>
    <row r="2">
      <c r="A2" s="10">
        <f>SUM(B2:J2)</f>
        <v>950</v>
      </c>
      <c r="B2">
        <f t="shared" ref="B2:I2" si="1">SUM(B3:B16)</f>
        <v>92</v>
      </c>
      <c r="C2">
        <f t="shared" si="1"/>
        <v>73</v>
      </c>
      <c r="D2">
        <f t="shared" si="1"/>
        <v>82</v>
      </c>
      <c r="E2">
        <f t="shared" si="1"/>
        <v>135</v>
      </c>
      <c r="F2">
        <f t="shared" si="1"/>
        <v>267</v>
      </c>
      <c r="G2">
        <f t="shared" si="1"/>
        <v>175</v>
      </c>
      <c r="H2">
        <f t="shared" si="1"/>
        <v>79</v>
      </c>
      <c r="I2">
        <f t="shared" si="1"/>
        <v>47</v>
      </c>
      <c r="K2">
        <f>SUM(K3:K7)</f>
        <v>127</v>
      </c>
      <c r="L2" s="8" t="s">
        <v>15</v>
      </c>
      <c r="M2" s="95"/>
      <c r="N2" s="97" t="s">
        <v>16</v>
      </c>
      <c r="O2" s="97" t="s">
        <v>17</v>
      </c>
    </row>
    <row r="3">
      <c r="B3" s="91">
        <v>47.0</v>
      </c>
      <c r="C3" s="6">
        <v>7.0</v>
      </c>
      <c r="D3" s="6">
        <v>6.0</v>
      </c>
      <c r="E3" s="91">
        <v>62.0</v>
      </c>
      <c r="F3" s="6">
        <v>76.0</v>
      </c>
      <c r="G3" s="91">
        <v>47.0</v>
      </c>
      <c r="H3" s="91">
        <v>1.0</v>
      </c>
      <c r="I3" s="91">
        <v>47.0</v>
      </c>
      <c r="K3" s="6">
        <v>12.0</v>
      </c>
      <c r="L3" s="11">
        <v>0.0</v>
      </c>
      <c r="M3" s="95"/>
      <c r="N3" s="98">
        <v>0.0</v>
      </c>
      <c r="O3" s="14">
        <v>0.0</v>
      </c>
    </row>
    <row r="4">
      <c r="B4" s="6">
        <v>25.0</v>
      </c>
      <c r="C4" s="91">
        <v>66.0</v>
      </c>
      <c r="D4" s="6">
        <v>7.0</v>
      </c>
      <c r="E4" s="6">
        <v>7.0</v>
      </c>
      <c r="F4" s="91">
        <v>47.0</v>
      </c>
      <c r="G4" s="91">
        <v>62.0</v>
      </c>
      <c r="H4" s="91">
        <v>23.0</v>
      </c>
      <c r="K4" s="91">
        <v>12.0</v>
      </c>
      <c r="L4" s="18">
        <v>0.0</v>
      </c>
      <c r="M4" s="95"/>
      <c r="N4" s="99">
        <v>0.0</v>
      </c>
      <c r="O4" s="20">
        <v>0.0</v>
      </c>
    </row>
    <row r="5">
      <c r="B5" s="91">
        <v>8.0</v>
      </c>
      <c r="D5" s="6">
        <v>16.0</v>
      </c>
      <c r="E5" s="91">
        <v>66.0</v>
      </c>
      <c r="F5" s="6">
        <v>16.0</v>
      </c>
      <c r="G5" s="91">
        <v>66.0</v>
      </c>
      <c r="H5" s="6">
        <v>24.0</v>
      </c>
      <c r="K5" s="91">
        <v>6.0</v>
      </c>
      <c r="L5" s="22">
        <v>0.0</v>
      </c>
      <c r="M5" s="95"/>
      <c r="N5" s="100">
        <v>0.0</v>
      </c>
      <c r="O5" s="24">
        <v>0.0</v>
      </c>
    </row>
    <row r="6">
      <c r="B6" s="91">
        <v>12.0</v>
      </c>
      <c r="D6" s="6">
        <v>3.0</v>
      </c>
      <c r="F6" s="91">
        <v>62.0</v>
      </c>
      <c r="H6" s="91">
        <v>31.0</v>
      </c>
      <c r="K6" s="91">
        <v>31.0</v>
      </c>
      <c r="L6" s="26">
        <v>0.0</v>
      </c>
      <c r="M6" s="95"/>
      <c r="N6" s="28">
        <v>0.0</v>
      </c>
      <c r="O6" s="28">
        <v>0.0</v>
      </c>
    </row>
    <row r="7">
      <c r="D7" s="6">
        <v>1.0</v>
      </c>
      <c r="F7" s="91">
        <v>66.0</v>
      </c>
      <c r="K7" s="91">
        <v>66.0</v>
      </c>
      <c r="L7" s="30">
        <v>0.0</v>
      </c>
      <c r="M7" s="95"/>
      <c r="N7" s="32">
        <v>0.0</v>
      </c>
      <c r="O7" s="32">
        <v>0.0</v>
      </c>
    </row>
    <row r="8">
      <c r="D8" s="6">
        <v>9.0</v>
      </c>
      <c r="L8" s="34">
        <v>0.0</v>
      </c>
      <c r="M8" s="95"/>
      <c r="N8" s="101">
        <v>0.0</v>
      </c>
      <c r="O8" s="36">
        <v>0.0</v>
      </c>
    </row>
    <row r="9">
      <c r="D9" s="6">
        <v>18.0</v>
      </c>
      <c r="L9" s="37">
        <v>0.0</v>
      </c>
      <c r="M9" s="95"/>
      <c r="N9" s="102">
        <v>0.0</v>
      </c>
      <c r="O9" s="39">
        <v>0.0</v>
      </c>
    </row>
    <row r="10">
      <c r="D10" s="6">
        <v>22.0</v>
      </c>
      <c r="L10" s="41">
        <v>0.0</v>
      </c>
      <c r="M10" s="95"/>
      <c r="N10" s="103">
        <v>0.0</v>
      </c>
      <c r="O10" s="43">
        <v>0.0</v>
      </c>
    </row>
    <row r="11">
      <c r="L11" s="45">
        <v>0.0</v>
      </c>
      <c r="M11" s="95"/>
      <c r="N11" s="104">
        <v>0.0</v>
      </c>
      <c r="O11" s="47">
        <v>0.0</v>
      </c>
    </row>
    <row r="12">
      <c r="L12" s="49">
        <v>0.0</v>
      </c>
    </row>
    <row r="13">
      <c r="L13" s="52">
        <v>0.0</v>
      </c>
    </row>
    <row r="14">
      <c r="L14" s="54">
        <f>SUM(B3,B5:B6,C4,E3,E5,F4,F6:F7,G3:H4,I3,G5,H6)</f>
        <v>713</v>
      </c>
    </row>
    <row r="15">
      <c r="L15" s="57">
        <f>SUM(B4,C3,D3:D10,E4,F3,F5,H5)</f>
        <v>237</v>
      </c>
    </row>
    <row r="16">
      <c r="L16" s="59">
        <v>0.0</v>
      </c>
    </row>
  </sheetData>
  <mergeCells count="1">
    <mergeCell ref="N1:O1"/>
  </mergeCells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75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min="8" max="8" width="6.75"/>
    <col customWidth="1" min="9" max="9" width="4.13"/>
    <col customWidth="1" min="10" max="10" width="6.5"/>
    <col customWidth="1" min="12" max="12" width="13.38"/>
  </cols>
  <sheetData>
    <row r="1">
      <c r="A1" s="6"/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/>
      <c r="L1" s="8" t="s">
        <v>12</v>
      </c>
      <c r="M1" s="95"/>
      <c r="N1" s="96" t="s">
        <v>13</v>
      </c>
    </row>
    <row r="2">
      <c r="A2" s="10">
        <f>SUM(B2:J2)</f>
        <v>23</v>
      </c>
      <c r="B2">
        <f t="shared" ref="B2:I2" si="1">SUM(B3:B16)</f>
        <v>0</v>
      </c>
      <c r="C2">
        <f t="shared" si="1"/>
        <v>0</v>
      </c>
      <c r="D2">
        <f t="shared" si="1"/>
        <v>0</v>
      </c>
      <c r="E2">
        <f t="shared" si="1"/>
        <v>0</v>
      </c>
      <c r="F2">
        <f t="shared" si="1"/>
        <v>0</v>
      </c>
      <c r="G2">
        <f t="shared" si="1"/>
        <v>23</v>
      </c>
      <c r="H2">
        <f t="shared" si="1"/>
        <v>0</v>
      </c>
      <c r="I2">
        <f t="shared" si="1"/>
        <v>0</v>
      </c>
      <c r="L2" s="8" t="s">
        <v>15</v>
      </c>
      <c r="M2" s="95"/>
      <c r="N2" s="97" t="s">
        <v>16</v>
      </c>
      <c r="O2" s="97" t="s">
        <v>17</v>
      </c>
    </row>
    <row r="3">
      <c r="B3" s="6"/>
      <c r="D3" s="6"/>
      <c r="E3" s="6"/>
      <c r="F3" s="6"/>
      <c r="G3" s="176">
        <v>23.0</v>
      </c>
      <c r="H3" s="6"/>
      <c r="L3" s="11">
        <v>0.0</v>
      </c>
      <c r="M3" s="95"/>
      <c r="N3" s="98">
        <v>0.0</v>
      </c>
      <c r="O3" s="14">
        <v>0.0</v>
      </c>
    </row>
    <row r="4">
      <c r="D4" s="6"/>
      <c r="E4" s="6"/>
      <c r="F4" s="6"/>
      <c r="L4" s="18">
        <v>0.0</v>
      </c>
      <c r="M4" s="95"/>
      <c r="N4" s="99">
        <v>0.0</v>
      </c>
      <c r="O4" s="20">
        <v>0.0</v>
      </c>
    </row>
    <row r="5">
      <c r="F5" s="6"/>
      <c r="L5" s="22">
        <v>0.0</v>
      </c>
      <c r="M5" s="95"/>
      <c r="N5" s="100">
        <v>0.0</v>
      </c>
      <c r="O5" s="24">
        <v>0.0</v>
      </c>
    </row>
    <row r="6">
      <c r="F6" s="6"/>
      <c r="L6" s="26">
        <v>0.0</v>
      </c>
      <c r="M6" s="95"/>
      <c r="N6" s="28">
        <v>0.0</v>
      </c>
      <c r="O6" s="28">
        <v>0.0</v>
      </c>
    </row>
    <row r="7">
      <c r="L7" s="30">
        <v>0.0</v>
      </c>
      <c r="M7" s="95"/>
      <c r="N7" s="32">
        <v>0.0</v>
      </c>
      <c r="O7" s="32">
        <v>0.0</v>
      </c>
    </row>
    <row r="8">
      <c r="L8" s="34">
        <v>0.0</v>
      </c>
      <c r="M8" s="95"/>
      <c r="N8" s="101">
        <v>0.0</v>
      </c>
      <c r="O8" s="36">
        <v>0.0</v>
      </c>
    </row>
    <row r="9">
      <c r="L9" s="37">
        <v>0.0</v>
      </c>
      <c r="M9" s="95"/>
      <c r="N9" s="102">
        <v>0.0</v>
      </c>
      <c r="O9" s="39">
        <v>0.0</v>
      </c>
    </row>
    <row r="10">
      <c r="L10" s="41">
        <v>0.0</v>
      </c>
      <c r="M10" s="95"/>
      <c r="N10" s="103">
        <v>0.0</v>
      </c>
      <c r="O10" s="43">
        <v>0.0</v>
      </c>
    </row>
    <row r="11">
      <c r="L11" s="45">
        <v>0.0</v>
      </c>
      <c r="M11" s="95"/>
      <c r="N11" s="104">
        <v>0.0</v>
      </c>
      <c r="O11" s="47">
        <v>0.0</v>
      </c>
    </row>
    <row r="12">
      <c r="L12" s="49">
        <v>0.0</v>
      </c>
    </row>
    <row r="13">
      <c r="L13" s="52">
        <v>0.0</v>
      </c>
    </row>
    <row r="14">
      <c r="L14" s="54">
        <v>0.0</v>
      </c>
    </row>
    <row r="15">
      <c r="L15" s="57">
        <f>G3</f>
        <v>23</v>
      </c>
    </row>
    <row r="16">
      <c r="L16" s="59">
        <v>0.0</v>
      </c>
    </row>
  </sheetData>
  <mergeCells count="1">
    <mergeCell ref="N1:O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13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min="8" max="8" width="6.75"/>
    <col customWidth="1" min="9" max="9" width="4.13"/>
    <col customWidth="1" min="10" max="10" width="6.5"/>
    <col customWidth="1" min="12" max="12" width="13.63"/>
    <col customWidth="1" min="13" max="13" width="5.13"/>
  </cols>
  <sheetData>
    <row r="1">
      <c r="A1" s="6"/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L1" s="80" t="s">
        <v>12</v>
      </c>
      <c r="N1" s="9" t="s">
        <v>13</v>
      </c>
    </row>
    <row r="2">
      <c r="A2" s="10">
        <f>SUM(B2:J2)</f>
        <v>173</v>
      </c>
      <c r="B2">
        <f t="shared" ref="B2:J2" si="1">SUM(B3:B15)</f>
        <v>0</v>
      </c>
      <c r="C2">
        <f t="shared" si="1"/>
        <v>0</v>
      </c>
      <c r="D2">
        <f t="shared" si="1"/>
        <v>14</v>
      </c>
      <c r="E2">
        <f t="shared" si="1"/>
        <v>37</v>
      </c>
      <c r="F2">
        <f t="shared" si="1"/>
        <v>55</v>
      </c>
      <c r="G2">
        <f t="shared" si="1"/>
        <v>23</v>
      </c>
      <c r="H2">
        <f t="shared" si="1"/>
        <v>44</v>
      </c>
      <c r="I2">
        <f t="shared" si="1"/>
        <v>0</v>
      </c>
      <c r="J2">
        <f t="shared" si="1"/>
        <v>0</v>
      </c>
      <c r="L2" s="80" t="s">
        <v>15</v>
      </c>
      <c r="N2" s="6" t="s">
        <v>16</v>
      </c>
      <c r="O2" s="6" t="s">
        <v>17</v>
      </c>
    </row>
    <row r="3">
      <c r="B3" s="6">
        <v>0.0</v>
      </c>
      <c r="C3" s="6">
        <v>0.0</v>
      </c>
      <c r="D3" s="67">
        <v>14.0</v>
      </c>
      <c r="E3" s="6">
        <v>6.0</v>
      </c>
      <c r="F3" s="6">
        <v>6.0</v>
      </c>
      <c r="G3" s="6">
        <v>9.0</v>
      </c>
      <c r="H3" s="6">
        <v>38.0</v>
      </c>
      <c r="I3" s="6">
        <v>0.0</v>
      </c>
      <c r="J3" s="6">
        <v>0.0</v>
      </c>
      <c r="L3" s="81">
        <f>D3</f>
        <v>14</v>
      </c>
      <c r="N3" s="6" t="s">
        <v>2</v>
      </c>
      <c r="O3" s="6" t="s">
        <v>2</v>
      </c>
    </row>
    <row r="4">
      <c r="E4" s="6">
        <v>18.0</v>
      </c>
      <c r="F4" s="6">
        <v>8.0</v>
      </c>
      <c r="G4" s="6">
        <v>14.0</v>
      </c>
      <c r="H4" s="6">
        <v>6.0</v>
      </c>
      <c r="L4" s="82" t="s">
        <v>23</v>
      </c>
      <c r="N4" s="6" t="s">
        <v>3</v>
      </c>
      <c r="O4" s="6" t="s">
        <v>3</v>
      </c>
    </row>
    <row r="5">
      <c r="E5" s="6">
        <v>4.0</v>
      </c>
      <c r="F5" s="6">
        <v>15.0</v>
      </c>
      <c r="L5" s="69" t="s">
        <v>32</v>
      </c>
      <c r="N5" s="6" t="s">
        <v>4</v>
      </c>
      <c r="O5" s="6" t="s">
        <v>4</v>
      </c>
    </row>
    <row r="6">
      <c r="E6" s="6">
        <v>9.0</v>
      </c>
      <c r="F6" s="6">
        <v>26.0</v>
      </c>
      <c r="L6" s="83" t="s">
        <v>24</v>
      </c>
      <c r="N6" s="6" t="s">
        <v>5</v>
      </c>
      <c r="O6" s="6" t="s">
        <v>5</v>
      </c>
    </row>
    <row r="7">
      <c r="E7" s="6"/>
      <c r="L7" s="84" t="s">
        <v>25</v>
      </c>
      <c r="N7" s="6" t="s">
        <v>6</v>
      </c>
      <c r="O7" s="6" t="s">
        <v>6</v>
      </c>
    </row>
    <row r="8">
      <c r="L8" s="85" t="s">
        <v>26</v>
      </c>
      <c r="N8" s="6" t="s">
        <v>7</v>
      </c>
      <c r="O8" s="6" t="s">
        <v>7</v>
      </c>
    </row>
    <row r="9">
      <c r="L9" s="86" t="s">
        <v>27</v>
      </c>
      <c r="N9" s="6" t="s">
        <v>8</v>
      </c>
      <c r="O9" s="6" t="s">
        <v>8</v>
      </c>
    </row>
    <row r="10">
      <c r="L10" s="87" t="s">
        <v>28</v>
      </c>
      <c r="N10" s="6" t="s">
        <v>9</v>
      </c>
      <c r="O10" s="6" t="s">
        <v>9</v>
      </c>
    </row>
    <row r="11">
      <c r="L11" s="88" t="s">
        <v>29</v>
      </c>
      <c r="N11" s="6" t="s">
        <v>10</v>
      </c>
      <c r="O11" s="6" t="s">
        <v>10</v>
      </c>
    </row>
    <row r="12">
      <c r="L12" s="89" t="s">
        <v>30</v>
      </c>
    </row>
    <row r="13">
      <c r="L13" s="90" t="s">
        <v>13</v>
      </c>
    </row>
    <row r="14">
      <c r="L14" s="91" t="s">
        <v>31</v>
      </c>
    </row>
    <row r="15">
      <c r="L15" s="92">
        <f>sum(E3:H7)</f>
        <v>159</v>
      </c>
    </row>
  </sheetData>
  <mergeCells count="1">
    <mergeCell ref="N1:O1"/>
  </mergeCells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75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min="8" max="8" width="6.75"/>
    <col customWidth="1" min="9" max="9" width="4.13"/>
    <col customWidth="1" min="10" max="10" width="6.5"/>
    <col customWidth="1" min="12" max="12" width="13.38"/>
  </cols>
  <sheetData>
    <row r="1">
      <c r="A1" s="6"/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/>
      <c r="L1" s="8" t="s">
        <v>12</v>
      </c>
      <c r="M1" s="95"/>
      <c r="N1" s="96" t="s">
        <v>13</v>
      </c>
    </row>
    <row r="2">
      <c r="A2" s="10">
        <f>SUM(B2:J2)</f>
        <v>18</v>
      </c>
      <c r="B2">
        <f t="shared" ref="B2:I2" si="1">SUM(B3:B16)</f>
        <v>0</v>
      </c>
      <c r="C2">
        <f t="shared" si="1"/>
        <v>0</v>
      </c>
      <c r="D2">
        <f t="shared" si="1"/>
        <v>18</v>
      </c>
      <c r="E2">
        <f t="shared" si="1"/>
        <v>0</v>
      </c>
      <c r="F2">
        <f t="shared" si="1"/>
        <v>0</v>
      </c>
      <c r="G2">
        <f t="shared" si="1"/>
        <v>0</v>
      </c>
      <c r="H2">
        <f t="shared" si="1"/>
        <v>0</v>
      </c>
      <c r="I2">
        <f t="shared" si="1"/>
        <v>0</v>
      </c>
      <c r="L2" s="8" t="s">
        <v>15</v>
      </c>
      <c r="M2" s="95"/>
      <c r="N2" s="97" t="s">
        <v>16</v>
      </c>
      <c r="O2" s="97" t="s">
        <v>17</v>
      </c>
    </row>
    <row r="3">
      <c r="B3" s="6"/>
      <c r="D3" s="6">
        <v>18.0</v>
      </c>
      <c r="E3" s="6"/>
      <c r="F3" s="6"/>
      <c r="H3" s="6"/>
      <c r="L3" s="11">
        <v>0.0</v>
      </c>
      <c r="M3" s="95"/>
      <c r="N3" s="98">
        <v>0.0</v>
      </c>
      <c r="O3" s="14">
        <v>0.0</v>
      </c>
    </row>
    <row r="4">
      <c r="D4" s="6"/>
      <c r="E4" s="6"/>
      <c r="F4" s="6"/>
      <c r="L4" s="18">
        <v>0.0</v>
      </c>
      <c r="M4" s="95"/>
      <c r="N4" s="99">
        <v>0.0</v>
      </c>
      <c r="O4" s="20">
        <v>0.0</v>
      </c>
    </row>
    <row r="5">
      <c r="F5" s="6"/>
      <c r="L5" s="22">
        <v>0.0</v>
      </c>
      <c r="M5" s="95"/>
      <c r="N5" s="100">
        <v>0.0</v>
      </c>
      <c r="O5" s="24">
        <v>0.0</v>
      </c>
    </row>
    <row r="6">
      <c r="F6" s="6"/>
      <c r="L6" s="26">
        <v>0.0</v>
      </c>
      <c r="M6" s="95"/>
      <c r="N6" s="28">
        <v>0.0</v>
      </c>
      <c r="O6" s="28">
        <v>0.0</v>
      </c>
    </row>
    <row r="7">
      <c r="L7" s="30">
        <v>0.0</v>
      </c>
      <c r="M7" s="95"/>
      <c r="N7" s="32">
        <v>0.0</v>
      </c>
      <c r="O7" s="32">
        <v>0.0</v>
      </c>
    </row>
    <row r="8">
      <c r="L8" s="34">
        <v>0.0</v>
      </c>
      <c r="M8" s="95"/>
      <c r="N8" s="101">
        <v>0.0</v>
      </c>
      <c r="O8" s="36">
        <v>0.0</v>
      </c>
    </row>
    <row r="9">
      <c r="L9" s="37">
        <v>0.0</v>
      </c>
      <c r="M9" s="95"/>
      <c r="N9" s="102">
        <v>0.0</v>
      </c>
      <c r="O9" s="39">
        <v>0.0</v>
      </c>
    </row>
    <row r="10">
      <c r="L10" s="41">
        <v>0.0</v>
      </c>
      <c r="M10" s="95"/>
      <c r="N10" s="103">
        <v>0.0</v>
      </c>
      <c r="O10" s="43">
        <v>0.0</v>
      </c>
    </row>
    <row r="11">
      <c r="L11" s="45">
        <v>0.0</v>
      </c>
      <c r="M11" s="95"/>
      <c r="N11" s="104">
        <v>0.0</v>
      </c>
      <c r="O11" s="47">
        <v>0.0</v>
      </c>
    </row>
    <row r="12">
      <c r="L12" s="49">
        <v>0.0</v>
      </c>
    </row>
    <row r="13">
      <c r="L13" s="52">
        <v>0.0</v>
      </c>
    </row>
    <row r="14">
      <c r="L14" s="54">
        <v>0.0</v>
      </c>
    </row>
    <row r="15">
      <c r="L15" s="57">
        <v>18.0</v>
      </c>
    </row>
    <row r="16">
      <c r="L16" s="59">
        <v>0.0</v>
      </c>
    </row>
  </sheetData>
  <mergeCells count="1">
    <mergeCell ref="N1:O1"/>
  </mergeCells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75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min="8" max="8" width="6.75"/>
    <col customWidth="1" min="9" max="9" width="4.13"/>
    <col customWidth="1" min="10" max="10" width="6.5"/>
    <col customWidth="1" min="12" max="12" width="13.38"/>
  </cols>
  <sheetData>
    <row r="1">
      <c r="A1" s="6"/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/>
      <c r="L1" s="8" t="s">
        <v>12</v>
      </c>
      <c r="M1" s="95"/>
      <c r="N1" s="96" t="s">
        <v>13</v>
      </c>
    </row>
    <row r="2">
      <c r="A2" s="10">
        <f>SUM(B2:J2)</f>
        <v>308</v>
      </c>
      <c r="B2">
        <f t="shared" ref="B2:I2" si="1">SUM(B3:B16)</f>
        <v>0</v>
      </c>
      <c r="C2">
        <f t="shared" si="1"/>
        <v>0</v>
      </c>
      <c r="D2">
        <f t="shared" si="1"/>
        <v>101</v>
      </c>
      <c r="E2">
        <f t="shared" si="1"/>
        <v>0</v>
      </c>
      <c r="F2">
        <f t="shared" si="1"/>
        <v>42</v>
      </c>
      <c r="G2">
        <f t="shared" si="1"/>
        <v>55</v>
      </c>
      <c r="H2">
        <f t="shared" si="1"/>
        <v>29</v>
      </c>
      <c r="I2">
        <f t="shared" si="1"/>
        <v>81</v>
      </c>
      <c r="L2" s="8" t="s">
        <v>15</v>
      </c>
      <c r="M2" s="95"/>
      <c r="N2" s="97" t="s">
        <v>16</v>
      </c>
      <c r="O2" s="97" t="s">
        <v>17</v>
      </c>
    </row>
    <row r="3">
      <c r="B3" s="6"/>
      <c r="D3" s="6">
        <v>5.0</v>
      </c>
      <c r="E3" s="6"/>
      <c r="F3" s="6">
        <v>9.0</v>
      </c>
      <c r="G3" s="6">
        <v>8.0</v>
      </c>
      <c r="H3" s="84">
        <v>29.0</v>
      </c>
      <c r="I3" s="6">
        <v>5.0</v>
      </c>
      <c r="L3" s="11">
        <v>0.0</v>
      </c>
      <c r="M3" s="95"/>
      <c r="N3" s="98">
        <v>0.0</v>
      </c>
      <c r="O3" s="14">
        <v>0.0</v>
      </c>
    </row>
    <row r="4">
      <c r="D4" s="6">
        <v>10.0</v>
      </c>
      <c r="E4" s="6"/>
      <c r="F4" s="69">
        <v>12.0</v>
      </c>
      <c r="G4" s="69">
        <v>24.0</v>
      </c>
      <c r="I4" s="69">
        <v>12.0</v>
      </c>
      <c r="L4" s="18">
        <v>0.0</v>
      </c>
      <c r="M4" s="95"/>
      <c r="N4" s="99">
        <v>0.0</v>
      </c>
      <c r="O4" s="20">
        <v>0.0</v>
      </c>
    </row>
    <row r="5">
      <c r="D5" s="69">
        <v>7.0</v>
      </c>
      <c r="F5" s="6">
        <v>9.0</v>
      </c>
      <c r="G5" s="6">
        <v>23.0</v>
      </c>
      <c r="I5" s="6">
        <v>7.0</v>
      </c>
      <c r="L5" s="22">
        <f>SUM(D5,D9,F6,F4,G4,I4,I6,I8)</f>
        <v>125</v>
      </c>
      <c r="M5" s="95"/>
      <c r="N5" s="100">
        <v>0.0</v>
      </c>
      <c r="O5" s="24">
        <f>D10</f>
        <v>12</v>
      </c>
    </row>
    <row r="6">
      <c r="D6" s="84">
        <v>36.0</v>
      </c>
      <c r="F6" s="69">
        <v>12.0</v>
      </c>
      <c r="G6" s="6"/>
      <c r="I6" s="69">
        <v>24.0</v>
      </c>
      <c r="L6" s="26">
        <v>0.0</v>
      </c>
      <c r="M6" s="95"/>
      <c r="N6" s="28">
        <v>0.0</v>
      </c>
      <c r="O6" s="28">
        <v>0.0</v>
      </c>
    </row>
    <row r="7">
      <c r="D7" s="6">
        <v>10.0</v>
      </c>
      <c r="I7" s="6">
        <v>5.0</v>
      </c>
      <c r="L7" s="30">
        <f>D6+H3</f>
        <v>65</v>
      </c>
      <c r="M7" s="95"/>
      <c r="N7" s="32">
        <f>D10</f>
        <v>12</v>
      </c>
      <c r="O7" s="32">
        <v>0.0</v>
      </c>
    </row>
    <row r="8">
      <c r="D8" s="6">
        <v>11.0</v>
      </c>
      <c r="I8" s="69">
        <v>24.0</v>
      </c>
      <c r="L8" s="34">
        <v>0.0</v>
      </c>
      <c r="M8" s="95"/>
      <c r="N8" s="101">
        <v>0.0</v>
      </c>
      <c r="O8" s="36">
        <v>0.0</v>
      </c>
    </row>
    <row r="9">
      <c r="D9" s="69">
        <v>10.0</v>
      </c>
      <c r="I9" s="6">
        <v>4.0</v>
      </c>
      <c r="L9" s="37">
        <v>0.0</v>
      </c>
      <c r="M9" s="95"/>
      <c r="N9" s="102">
        <v>0.0</v>
      </c>
      <c r="O9" s="39">
        <v>0.0</v>
      </c>
    </row>
    <row r="10">
      <c r="D10" s="55">
        <v>12.0</v>
      </c>
      <c r="L10" s="41">
        <v>0.0</v>
      </c>
      <c r="M10" s="95"/>
      <c r="N10" s="103">
        <v>0.0</v>
      </c>
      <c r="O10" s="43">
        <v>0.0</v>
      </c>
    </row>
    <row r="11">
      <c r="L11" s="45">
        <v>0.0</v>
      </c>
      <c r="M11" s="95"/>
      <c r="N11" s="104">
        <v>0.0</v>
      </c>
      <c r="O11" s="47">
        <v>0.0</v>
      </c>
    </row>
    <row r="12">
      <c r="L12" s="49">
        <v>0.0</v>
      </c>
    </row>
    <row r="13">
      <c r="L13" s="52">
        <v>0.0</v>
      </c>
    </row>
    <row r="14">
      <c r="L14" s="54">
        <v>0.0</v>
      </c>
    </row>
    <row r="15">
      <c r="L15" s="57">
        <f>SUM(D3:D4,D7:D8,F3:G3,F5:I5,I3,I7,I9,D10)</f>
        <v>118</v>
      </c>
    </row>
    <row r="16">
      <c r="L16" s="59">
        <v>0.0</v>
      </c>
    </row>
  </sheetData>
  <mergeCells count="1">
    <mergeCell ref="N1:O1"/>
  </mergeCells>
  <drawing r:id="rId2"/>
  <legacyDrawing r:id="rId3"/>
</worksheet>
</file>

<file path=xl/worksheets/sheet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75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min="8" max="8" width="6.75"/>
    <col customWidth="1" min="9" max="9" width="4.13"/>
    <col customWidth="1" min="10" max="10" width="6.5"/>
    <col customWidth="1" min="12" max="12" width="13.38"/>
  </cols>
  <sheetData>
    <row r="1">
      <c r="A1" s="6"/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/>
      <c r="L1" s="8" t="s">
        <v>12</v>
      </c>
      <c r="M1" s="95"/>
      <c r="N1" s="96" t="s">
        <v>13</v>
      </c>
    </row>
    <row r="2">
      <c r="A2" s="10">
        <f>SUM(B2:J2)</f>
        <v>0</v>
      </c>
      <c r="B2">
        <f t="shared" ref="B2:I2" si="1">SUM(B3:B16)</f>
        <v>0</v>
      </c>
      <c r="C2">
        <f t="shared" si="1"/>
        <v>0</v>
      </c>
      <c r="D2">
        <f t="shared" si="1"/>
        <v>0</v>
      </c>
      <c r="E2">
        <f t="shared" si="1"/>
        <v>0</v>
      </c>
      <c r="F2">
        <f t="shared" si="1"/>
        <v>0</v>
      </c>
      <c r="G2">
        <f t="shared" si="1"/>
        <v>0</v>
      </c>
      <c r="H2">
        <f t="shared" si="1"/>
        <v>0</v>
      </c>
      <c r="I2">
        <f t="shared" si="1"/>
        <v>0</v>
      </c>
      <c r="L2" s="8" t="s">
        <v>15</v>
      </c>
      <c r="M2" s="95"/>
      <c r="N2" s="97" t="s">
        <v>16</v>
      </c>
      <c r="O2" s="97" t="s">
        <v>17</v>
      </c>
    </row>
    <row r="3">
      <c r="B3" s="6"/>
      <c r="D3" s="6"/>
      <c r="E3" s="6"/>
      <c r="F3" s="6"/>
      <c r="H3" s="6"/>
      <c r="L3" s="11">
        <v>0.0</v>
      </c>
      <c r="M3" s="95"/>
      <c r="N3" s="98">
        <v>0.0</v>
      </c>
      <c r="O3" s="14">
        <v>0.0</v>
      </c>
    </row>
    <row r="4">
      <c r="D4" s="6"/>
      <c r="E4" s="6"/>
      <c r="F4" s="6"/>
      <c r="L4" s="18">
        <v>0.0</v>
      </c>
      <c r="M4" s="95"/>
      <c r="N4" s="99">
        <v>0.0</v>
      </c>
      <c r="O4" s="20">
        <v>0.0</v>
      </c>
    </row>
    <row r="5">
      <c r="F5" s="6"/>
      <c r="L5" s="22">
        <v>0.0</v>
      </c>
      <c r="M5" s="95"/>
      <c r="N5" s="100">
        <v>0.0</v>
      </c>
      <c r="O5" s="24">
        <v>0.0</v>
      </c>
    </row>
    <row r="6">
      <c r="F6" s="6"/>
      <c r="L6" s="26">
        <v>0.0</v>
      </c>
      <c r="M6" s="95"/>
      <c r="N6" s="28">
        <v>0.0</v>
      </c>
      <c r="O6" s="28">
        <v>0.0</v>
      </c>
    </row>
    <row r="7">
      <c r="L7" s="30">
        <v>0.0</v>
      </c>
      <c r="M7" s="95"/>
      <c r="N7" s="32">
        <v>0.0</v>
      </c>
      <c r="O7" s="32">
        <v>0.0</v>
      </c>
    </row>
    <row r="8">
      <c r="L8" s="34">
        <v>0.0</v>
      </c>
      <c r="M8" s="95"/>
      <c r="N8" s="101">
        <v>0.0</v>
      </c>
      <c r="O8" s="36">
        <v>0.0</v>
      </c>
    </row>
    <row r="9">
      <c r="L9" s="37">
        <v>0.0</v>
      </c>
      <c r="M9" s="95"/>
      <c r="N9" s="102">
        <v>0.0</v>
      </c>
      <c r="O9" s="39">
        <v>0.0</v>
      </c>
    </row>
    <row r="10">
      <c r="L10" s="41">
        <v>0.0</v>
      </c>
      <c r="M10" s="95"/>
      <c r="N10" s="103">
        <v>0.0</v>
      </c>
      <c r="O10" s="43">
        <v>0.0</v>
      </c>
    </row>
    <row r="11">
      <c r="L11" s="45">
        <v>0.0</v>
      </c>
      <c r="M11" s="95"/>
      <c r="N11" s="104">
        <v>0.0</v>
      </c>
      <c r="O11" s="47">
        <v>0.0</v>
      </c>
    </row>
    <row r="12">
      <c r="L12" s="49">
        <v>0.0</v>
      </c>
    </row>
    <row r="13">
      <c r="L13" s="52">
        <v>0.0</v>
      </c>
    </row>
    <row r="14">
      <c r="L14" s="54">
        <v>0.0</v>
      </c>
    </row>
    <row r="15">
      <c r="L15" s="57">
        <v>0.0</v>
      </c>
    </row>
    <row r="16">
      <c r="L16" s="59">
        <v>0.0</v>
      </c>
    </row>
  </sheetData>
  <mergeCells count="1">
    <mergeCell ref="N1:O1"/>
  </mergeCells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75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min="8" max="8" width="6.75"/>
    <col customWidth="1" min="9" max="9" width="4.13"/>
    <col customWidth="1" min="10" max="10" width="6.5"/>
    <col customWidth="1" min="12" max="12" width="13.38"/>
  </cols>
  <sheetData>
    <row r="1">
      <c r="A1" s="6"/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/>
      <c r="L1" s="8" t="s">
        <v>12</v>
      </c>
      <c r="M1" s="95"/>
      <c r="N1" s="96" t="s">
        <v>13</v>
      </c>
    </row>
    <row r="2">
      <c r="A2" s="10">
        <f>SUM(B2:J2)</f>
        <v>14</v>
      </c>
      <c r="B2">
        <f t="shared" ref="B2:I2" si="1">SUM(B3:B16)</f>
        <v>7</v>
      </c>
      <c r="C2">
        <f t="shared" si="1"/>
        <v>0</v>
      </c>
      <c r="D2">
        <f t="shared" si="1"/>
        <v>0</v>
      </c>
      <c r="E2">
        <f t="shared" si="1"/>
        <v>0</v>
      </c>
      <c r="F2">
        <f t="shared" si="1"/>
        <v>7</v>
      </c>
      <c r="G2">
        <f t="shared" si="1"/>
        <v>0</v>
      </c>
      <c r="H2">
        <f t="shared" si="1"/>
        <v>0</v>
      </c>
      <c r="I2">
        <f t="shared" si="1"/>
        <v>0</v>
      </c>
      <c r="L2" s="8" t="s">
        <v>15</v>
      </c>
      <c r="M2" s="95"/>
      <c r="N2" s="97" t="s">
        <v>16</v>
      </c>
      <c r="O2" s="97" t="s">
        <v>17</v>
      </c>
    </row>
    <row r="3">
      <c r="B3" s="84">
        <v>7.0</v>
      </c>
      <c r="D3" s="6"/>
      <c r="E3" s="6"/>
      <c r="F3" s="84">
        <v>7.0</v>
      </c>
      <c r="H3" s="6"/>
      <c r="L3" s="11">
        <v>0.0</v>
      </c>
      <c r="M3" s="95"/>
      <c r="N3" s="98">
        <v>0.0</v>
      </c>
      <c r="O3" s="14">
        <v>0.0</v>
      </c>
    </row>
    <row r="4">
      <c r="D4" s="6"/>
      <c r="E4" s="6"/>
      <c r="F4" s="6"/>
      <c r="L4" s="18">
        <v>0.0</v>
      </c>
      <c r="M4" s="95"/>
      <c r="N4" s="99">
        <v>0.0</v>
      </c>
      <c r="O4" s="20">
        <v>0.0</v>
      </c>
    </row>
    <row r="5">
      <c r="F5" s="6"/>
      <c r="L5" s="22">
        <v>0.0</v>
      </c>
      <c r="M5" s="95"/>
      <c r="N5" s="100">
        <v>0.0</v>
      </c>
      <c r="O5" s="24">
        <v>0.0</v>
      </c>
    </row>
    <row r="6">
      <c r="F6" s="6"/>
      <c r="L6" s="26">
        <v>0.0</v>
      </c>
      <c r="M6" s="95"/>
      <c r="N6" s="28">
        <v>0.0</v>
      </c>
      <c r="O6" s="28">
        <v>0.0</v>
      </c>
    </row>
    <row r="7">
      <c r="L7" s="30">
        <f>F3+B3</f>
        <v>14</v>
      </c>
      <c r="M7" s="95"/>
      <c r="N7" s="32">
        <v>0.0</v>
      </c>
      <c r="O7" s="32">
        <v>0.0</v>
      </c>
    </row>
    <row r="8">
      <c r="L8" s="34">
        <v>0.0</v>
      </c>
      <c r="M8" s="95"/>
      <c r="N8" s="101">
        <v>0.0</v>
      </c>
      <c r="O8" s="36">
        <v>0.0</v>
      </c>
    </row>
    <row r="9">
      <c r="L9" s="37">
        <v>0.0</v>
      </c>
      <c r="M9" s="95"/>
      <c r="N9" s="102">
        <v>0.0</v>
      </c>
      <c r="O9" s="39">
        <v>0.0</v>
      </c>
    </row>
    <row r="10">
      <c r="L10" s="41">
        <v>0.0</v>
      </c>
      <c r="M10" s="95"/>
      <c r="N10" s="103">
        <v>0.0</v>
      </c>
      <c r="O10" s="43">
        <v>0.0</v>
      </c>
    </row>
    <row r="11">
      <c r="L11" s="45">
        <v>0.0</v>
      </c>
      <c r="M11" s="95"/>
      <c r="N11" s="104">
        <v>0.0</v>
      </c>
      <c r="O11" s="47">
        <v>0.0</v>
      </c>
    </row>
    <row r="12">
      <c r="L12" s="49">
        <v>0.0</v>
      </c>
    </row>
    <row r="13">
      <c r="L13" s="52">
        <v>0.0</v>
      </c>
    </row>
    <row r="14">
      <c r="L14" s="54">
        <v>0.0</v>
      </c>
    </row>
    <row r="15">
      <c r="L15" s="57">
        <v>0.0</v>
      </c>
    </row>
    <row r="16">
      <c r="L16" s="59">
        <v>0.0</v>
      </c>
    </row>
  </sheetData>
  <mergeCells count="1">
    <mergeCell ref="N1:O1"/>
  </mergeCells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75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min="8" max="8" width="6.75"/>
    <col customWidth="1" min="9" max="9" width="4.13"/>
    <col customWidth="1" min="10" max="10" width="6.5"/>
    <col customWidth="1" min="12" max="12" width="14.25"/>
  </cols>
  <sheetData>
    <row r="1">
      <c r="A1" s="6"/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/>
      <c r="L1" s="8" t="s">
        <v>12</v>
      </c>
      <c r="M1" s="95"/>
      <c r="N1" s="96" t="s">
        <v>13</v>
      </c>
    </row>
    <row r="2">
      <c r="A2" s="10">
        <f>SUM(B2:J2)</f>
        <v>102</v>
      </c>
      <c r="B2">
        <f t="shared" ref="B2:I2" si="1">SUM(B3:B16)</f>
        <v>0</v>
      </c>
      <c r="C2">
        <f t="shared" si="1"/>
        <v>0</v>
      </c>
      <c r="D2">
        <f t="shared" si="1"/>
        <v>0</v>
      </c>
      <c r="E2">
        <f t="shared" si="1"/>
        <v>78</v>
      </c>
      <c r="F2">
        <f t="shared" si="1"/>
        <v>0</v>
      </c>
      <c r="G2">
        <f t="shared" si="1"/>
        <v>0</v>
      </c>
      <c r="H2">
        <f t="shared" si="1"/>
        <v>24</v>
      </c>
      <c r="I2">
        <f t="shared" si="1"/>
        <v>0</v>
      </c>
      <c r="L2" s="8" t="s">
        <v>15</v>
      </c>
      <c r="M2" s="95"/>
      <c r="N2" s="97" t="s">
        <v>16</v>
      </c>
      <c r="O2" s="97" t="s">
        <v>17</v>
      </c>
    </row>
    <row r="3">
      <c r="B3" s="6"/>
      <c r="D3" s="6"/>
      <c r="E3" s="55">
        <v>1.0</v>
      </c>
      <c r="F3" s="6"/>
      <c r="H3" s="88">
        <v>24.0</v>
      </c>
      <c r="L3" s="11">
        <v>0.0</v>
      </c>
      <c r="M3" s="95"/>
      <c r="N3" s="98">
        <f>E8</f>
        <v>15</v>
      </c>
      <c r="O3" s="14">
        <v>0.0</v>
      </c>
    </row>
    <row r="4">
      <c r="D4" s="6"/>
      <c r="E4" s="55">
        <v>1.0</v>
      </c>
      <c r="F4" s="6"/>
      <c r="L4" s="18">
        <v>0.0</v>
      </c>
      <c r="M4" s="95"/>
      <c r="N4" s="99">
        <v>0.0</v>
      </c>
      <c r="O4" s="20">
        <v>0.0</v>
      </c>
    </row>
    <row r="5">
      <c r="E5" s="55">
        <v>8.0</v>
      </c>
      <c r="F5" s="6"/>
      <c r="L5" s="22">
        <v>0.0</v>
      </c>
      <c r="M5" s="95"/>
      <c r="N5" s="100">
        <f>E9</f>
        <v>11</v>
      </c>
      <c r="O5" s="24">
        <v>0.0</v>
      </c>
    </row>
    <row r="6">
      <c r="E6" s="88">
        <v>28.0</v>
      </c>
      <c r="F6" s="6"/>
      <c r="L6" s="26">
        <v>0.0</v>
      </c>
      <c r="M6" s="95"/>
      <c r="N6" s="28">
        <v>0.0</v>
      </c>
      <c r="O6" s="28">
        <f>SUM(E3:E5,E8:E9)</f>
        <v>36</v>
      </c>
    </row>
    <row r="7">
      <c r="E7" s="6">
        <v>14.0</v>
      </c>
      <c r="L7" s="30">
        <v>0.0</v>
      </c>
      <c r="M7" s="95"/>
      <c r="N7" s="32">
        <f t="shared" ref="N7:N8" si="2">E4</f>
        <v>1</v>
      </c>
      <c r="O7" s="32">
        <v>0.0</v>
      </c>
    </row>
    <row r="8">
      <c r="E8" s="55">
        <v>15.0</v>
      </c>
      <c r="L8" s="34">
        <v>0.0</v>
      </c>
      <c r="M8" s="95"/>
      <c r="N8" s="101">
        <f t="shared" si="2"/>
        <v>8</v>
      </c>
      <c r="O8" s="36">
        <v>0.0</v>
      </c>
    </row>
    <row r="9">
      <c r="E9" s="55">
        <v>11.0</v>
      </c>
      <c r="L9" s="37">
        <v>0.0</v>
      </c>
      <c r="M9" s="95"/>
      <c r="N9" s="102">
        <f>E3</f>
        <v>1</v>
      </c>
      <c r="O9" s="39">
        <v>0.0</v>
      </c>
    </row>
    <row r="10">
      <c r="L10" s="41">
        <v>0.0</v>
      </c>
      <c r="M10" s="95"/>
      <c r="N10" s="103">
        <v>0.0</v>
      </c>
      <c r="O10" s="43">
        <v>0.0</v>
      </c>
    </row>
    <row r="11">
      <c r="L11" s="45">
        <f>E6+H3</f>
        <v>52</v>
      </c>
      <c r="M11" s="95"/>
      <c r="N11" s="104">
        <v>0.0</v>
      </c>
      <c r="O11" s="47">
        <v>0.0</v>
      </c>
    </row>
    <row r="12">
      <c r="L12" s="49">
        <v>0.0</v>
      </c>
    </row>
    <row r="13">
      <c r="L13" s="52">
        <f>SUM(E3:E5,E8:E9)</f>
        <v>36</v>
      </c>
    </row>
    <row r="14">
      <c r="L14" s="54">
        <v>0.0</v>
      </c>
    </row>
    <row r="15">
      <c r="L15" s="57">
        <f>SUM(E3:E5,E7,E8:E9)</f>
        <v>50</v>
      </c>
    </row>
    <row r="16">
      <c r="L16" s="59">
        <v>0.0</v>
      </c>
    </row>
  </sheetData>
  <mergeCells count="1">
    <mergeCell ref="N1:O1"/>
  </mergeCells>
  <drawing r:id="rId2"/>
  <legacyDrawing r:id="rId3"/>
</worksheet>
</file>

<file path=xl/worksheets/sheet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75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min="8" max="8" width="6.75"/>
    <col customWidth="1" min="9" max="9" width="4.13"/>
    <col customWidth="1" min="10" max="10" width="6.5"/>
    <col customWidth="1" min="12" max="12" width="13.38"/>
  </cols>
  <sheetData>
    <row r="1">
      <c r="A1" s="6"/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/>
      <c r="L1" s="8" t="s">
        <v>12</v>
      </c>
      <c r="M1" s="95"/>
      <c r="N1" s="96" t="s">
        <v>13</v>
      </c>
    </row>
    <row r="2">
      <c r="A2" s="10">
        <f>SUM(B2:J2)</f>
        <v>105</v>
      </c>
      <c r="B2">
        <f t="shared" ref="B2:I2" si="1">SUM(B3:B16)</f>
        <v>17</v>
      </c>
      <c r="C2">
        <f t="shared" si="1"/>
        <v>0</v>
      </c>
      <c r="D2">
        <f t="shared" si="1"/>
        <v>0</v>
      </c>
      <c r="E2">
        <f t="shared" si="1"/>
        <v>41</v>
      </c>
      <c r="F2">
        <f t="shared" si="1"/>
        <v>11</v>
      </c>
      <c r="G2">
        <f t="shared" si="1"/>
        <v>36</v>
      </c>
      <c r="H2">
        <f t="shared" si="1"/>
        <v>0</v>
      </c>
      <c r="I2">
        <f t="shared" si="1"/>
        <v>0</v>
      </c>
      <c r="L2" s="8" t="s">
        <v>15</v>
      </c>
      <c r="M2" s="95"/>
      <c r="N2" s="97" t="s">
        <v>16</v>
      </c>
      <c r="O2" s="97" t="s">
        <v>17</v>
      </c>
    </row>
    <row r="3">
      <c r="B3" s="6">
        <v>1.0</v>
      </c>
      <c r="D3" s="6"/>
      <c r="E3" s="6">
        <v>27.0</v>
      </c>
      <c r="F3" s="6">
        <v>11.0</v>
      </c>
      <c r="G3" s="6">
        <v>34.0</v>
      </c>
      <c r="H3" s="6"/>
      <c r="L3" s="11">
        <v>0.0</v>
      </c>
      <c r="M3" s="95"/>
      <c r="N3" s="98">
        <v>0.0</v>
      </c>
      <c r="O3" s="14">
        <v>0.0</v>
      </c>
    </row>
    <row r="4">
      <c r="B4" s="6">
        <v>16.0</v>
      </c>
      <c r="D4" s="6"/>
      <c r="E4" s="6">
        <v>9.0</v>
      </c>
      <c r="F4" s="6"/>
      <c r="G4" s="84">
        <v>2.0</v>
      </c>
      <c r="L4" s="18">
        <v>0.0</v>
      </c>
      <c r="M4" s="95"/>
      <c r="N4" s="99">
        <v>0.0</v>
      </c>
      <c r="O4" s="20">
        <v>0.0</v>
      </c>
    </row>
    <row r="5">
      <c r="E5" s="55">
        <v>5.0</v>
      </c>
      <c r="F5" s="6"/>
      <c r="L5" s="22">
        <v>0.0</v>
      </c>
      <c r="M5" s="95"/>
      <c r="N5" s="100">
        <v>0.0</v>
      </c>
      <c r="O5" s="24">
        <v>0.0</v>
      </c>
    </row>
    <row r="6">
      <c r="F6" s="6"/>
      <c r="L6" s="26">
        <v>0.0</v>
      </c>
      <c r="M6" s="95"/>
      <c r="N6" s="28">
        <v>0.0</v>
      </c>
      <c r="O6" s="28">
        <f>E5</f>
        <v>5</v>
      </c>
    </row>
    <row r="7">
      <c r="L7" s="30">
        <v>0.0</v>
      </c>
      <c r="M7" s="95"/>
      <c r="N7" s="32">
        <v>0.0</v>
      </c>
      <c r="O7" s="32">
        <v>0.0</v>
      </c>
    </row>
    <row r="8">
      <c r="L8" s="34">
        <v>0.0</v>
      </c>
      <c r="M8" s="95"/>
      <c r="N8" s="101">
        <f>E5</f>
        <v>5</v>
      </c>
      <c r="O8" s="36">
        <v>0.0</v>
      </c>
    </row>
    <row r="9">
      <c r="L9" s="37">
        <v>0.0</v>
      </c>
      <c r="M9" s="95"/>
      <c r="N9" s="102">
        <v>0.0</v>
      </c>
      <c r="O9" s="39">
        <v>0.0</v>
      </c>
    </row>
    <row r="10">
      <c r="L10" s="41">
        <v>0.0</v>
      </c>
      <c r="M10" s="95"/>
      <c r="N10" s="103">
        <v>0.0</v>
      </c>
      <c r="O10" s="43">
        <v>0.0</v>
      </c>
    </row>
    <row r="11">
      <c r="L11" s="45">
        <f>G4</f>
        <v>2</v>
      </c>
      <c r="M11" s="95"/>
      <c r="N11" s="104">
        <v>0.0</v>
      </c>
      <c r="O11" s="47">
        <v>0.0</v>
      </c>
    </row>
    <row r="12">
      <c r="L12" s="49">
        <v>0.0</v>
      </c>
    </row>
    <row r="13">
      <c r="L13" s="52">
        <f>E5</f>
        <v>5</v>
      </c>
    </row>
    <row r="14">
      <c r="L14" s="54">
        <v>0.0</v>
      </c>
    </row>
    <row r="15">
      <c r="L15" s="57">
        <f>SUM(B3:B4,E3:E4,F3,G3,E5)</f>
        <v>103</v>
      </c>
    </row>
    <row r="16">
      <c r="L16" s="59">
        <v>0.0</v>
      </c>
    </row>
  </sheetData>
  <mergeCells count="1">
    <mergeCell ref="N1:O1"/>
  </mergeCells>
  <drawing r:id="rId2"/>
  <legacyDrawing r:id="rId3"/>
</worksheet>
</file>

<file path=xl/worksheets/sheet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75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min="8" max="8" width="6.75"/>
    <col customWidth="1" min="9" max="9" width="4.13"/>
    <col customWidth="1" min="10" max="10" width="6.5"/>
    <col customWidth="1" min="12" max="12" width="15.13"/>
  </cols>
  <sheetData>
    <row r="1">
      <c r="A1" s="6"/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/>
      <c r="L1" s="8" t="s">
        <v>12</v>
      </c>
      <c r="M1" s="95"/>
      <c r="N1" s="96" t="s">
        <v>13</v>
      </c>
    </row>
    <row r="2">
      <c r="A2" s="10">
        <f>SUM(B2:J2)</f>
        <v>562</v>
      </c>
      <c r="B2">
        <f t="shared" ref="B2:I2" si="1">SUM(B3:B17)</f>
        <v>158</v>
      </c>
      <c r="C2">
        <f t="shared" si="1"/>
        <v>0</v>
      </c>
      <c r="D2">
        <f t="shared" si="1"/>
        <v>21</v>
      </c>
      <c r="E2">
        <f t="shared" si="1"/>
        <v>75</v>
      </c>
      <c r="F2">
        <f t="shared" si="1"/>
        <v>30</v>
      </c>
      <c r="G2">
        <f t="shared" si="1"/>
        <v>123</v>
      </c>
      <c r="H2">
        <f t="shared" si="1"/>
        <v>155</v>
      </c>
      <c r="I2">
        <f t="shared" si="1"/>
        <v>0</v>
      </c>
      <c r="L2" s="8" t="s">
        <v>15</v>
      </c>
      <c r="M2" s="95"/>
      <c r="N2" s="97" t="s">
        <v>16</v>
      </c>
      <c r="O2" s="97" t="s">
        <v>17</v>
      </c>
    </row>
    <row r="3">
      <c r="B3" s="69">
        <v>12.0</v>
      </c>
      <c r="D3" s="69">
        <v>12.0</v>
      </c>
      <c r="E3" s="55">
        <v>9.0</v>
      </c>
      <c r="F3" s="84">
        <v>4.0</v>
      </c>
      <c r="G3" s="84">
        <v>4.0</v>
      </c>
      <c r="H3" s="55">
        <v>115.0</v>
      </c>
      <c r="L3" s="11">
        <f>SUM(B5,B7,B12,B14,B16,E7,G10)</f>
        <v>18</v>
      </c>
      <c r="M3" s="95"/>
      <c r="N3" s="98">
        <v>0.0</v>
      </c>
      <c r="O3" s="14">
        <v>0.0</v>
      </c>
    </row>
    <row r="4">
      <c r="B4" s="6">
        <v>13.0</v>
      </c>
      <c r="D4" s="6">
        <v>9.0</v>
      </c>
      <c r="E4" s="55">
        <v>9.0</v>
      </c>
      <c r="F4" s="69">
        <v>12.0</v>
      </c>
      <c r="G4" s="6">
        <v>17.0</v>
      </c>
      <c r="H4" s="55">
        <v>4.0</v>
      </c>
      <c r="L4" s="18">
        <v>0.0</v>
      </c>
      <c r="M4" s="95"/>
      <c r="N4" s="99">
        <v>0.0</v>
      </c>
      <c r="O4" s="20">
        <v>0.0</v>
      </c>
    </row>
    <row r="5">
      <c r="B5" s="67">
        <v>1.0</v>
      </c>
      <c r="E5" s="55">
        <v>15.0</v>
      </c>
      <c r="F5" s="6">
        <v>12.0</v>
      </c>
      <c r="G5" s="6">
        <v>28.0</v>
      </c>
      <c r="H5" s="69">
        <v>12.0</v>
      </c>
      <c r="L5" s="22">
        <f>SUM(B3,D3,F4,H5)</f>
        <v>48</v>
      </c>
      <c r="M5" s="95"/>
      <c r="N5" s="100">
        <v>0.0</v>
      </c>
      <c r="O5" s="24">
        <v>0.0</v>
      </c>
    </row>
    <row r="6">
      <c r="B6" s="6">
        <v>8.0</v>
      </c>
      <c r="E6" s="6">
        <v>7.0</v>
      </c>
      <c r="F6" s="6">
        <v>2.0</v>
      </c>
      <c r="G6" s="6">
        <v>24.0</v>
      </c>
      <c r="H6" s="6">
        <v>24.0</v>
      </c>
      <c r="L6" s="26">
        <v>0.0</v>
      </c>
      <c r="M6" s="95"/>
      <c r="N6" s="28">
        <f>SUM(H4,H3)</f>
        <v>119</v>
      </c>
      <c r="O6" s="28">
        <f>SUM(E3:E5)</f>
        <v>33</v>
      </c>
    </row>
    <row r="7">
      <c r="B7" s="67">
        <v>1.0</v>
      </c>
      <c r="E7" s="67">
        <v>4.0</v>
      </c>
      <c r="G7" s="6">
        <v>13.0</v>
      </c>
      <c r="L7" s="30">
        <f>SUM(F3,G3)</f>
        <v>8</v>
      </c>
      <c r="M7" s="95"/>
      <c r="N7" s="32">
        <v>0.0</v>
      </c>
      <c r="O7" s="32">
        <v>0.0</v>
      </c>
    </row>
    <row r="8">
      <c r="B8" s="6">
        <v>17.0</v>
      </c>
      <c r="E8" s="6">
        <v>9.0</v>
      </c>
      <c r="G8" s="6">
        <v>20.0</v>
      </c>
      <c r="L8" s="34">
        <v>0.0</v>
      </c>
      <c r="M8" s="95"/>
      <c r="N8" s="101">
        <v>0.0</v>
      </c>
      <c r="O8" s="36">
        <v>0.0</v>
      </c>
    </row>
    <row r="9">
      <c r="B9" s="6">
        <v>24.0</v>
      </c>
      <c r="E9" s="6">
        <v>7.0</v>
      </c>
      <c r="G9" s="6">
        <v>13.0</v>
      </c>
      <c r="L9" s="37">
        <v>0.0</v>
      </c>
      <c r="M9" s="95"/>
      <c r="N9" s="102">
        <f>SUM(E3:E5)</f>
        <v>33</v>
      </c>
      <c r="O9" s="39">
        <f>SUM(H3:H4)</f>
        <v>119</v>
      </c>
    </row>
    <row r="10">
      <c r="B10" s="87">
        <v>16.0</v>
      </c>
      <c r="E10" s="6">
        <v>11.0</v>
      </c>
      <c r="G10" s="67">
        <v>4.0</v>
      </c>
      <c r="L10" s="41">
        <f>SUM(B10,B17)</f>
        <v>36</v>
      </c>
      <c r="M10" s="95"/>
      <c r="N10" s="103">
        <v>0.0</v>
      </c>
      <c r="O10" s="43">
        <v>0.0</v>
      </c>
    </row>
    <row r="11">
      <c r="B11" s="6">
        <v>15.0</v>
      </c>
      <c r="E11" s="6">
        <v>4.0</v>
      </c>
      <c r="L11" s="45">
        <v>0.0</v>
      </c>
      <c r="M11" s="95"/>
      <c r="N11" s="104">
        <v>0.0</v>
      </c>
      <c r="O11" s="47">
        <v>0.0</v>
      </c>
    </row>
    <row r="12">
      <c r="B12" s="67">
        <v>1.0</v>
      </c>
      <c r="L12" s="49">
        <v>0.0</v>
      </c>
    </row>
    <row r="13">
      <c r="B13" s="6">
        <v>15.0</v>
      </c>
      <c r="L13" s="52">
        <f>SUM(E3:E5,H3:H4)</f>
        <v>152</v>
      </c>
    </row>
    <row r="14">
      <c r="B14" s="67">
        <v>4.0</v>
      </c>
      <c r="L14" s="54">
        <v>0.0</v>
      </c>
    </row>
    <row r="15">
      <c r="B15" s="6">
        <v>8.0</v>
      </c>
      <c r="L15" s="57">
        <f>SUM(B4,B6,B8:B9,B11,B13,B15,D4,E3:E6,E8:E11,F5:F6,G4:G9,H3:H4,H6)</f>
        <v>452</v>
      </c>
    </row>
    <row r="16">
      <c r="B16" s="67">
        <v>3.0</v>
      </c>
      <c r="L16" s="59">
        <v>0.0</v>
      </c>
    </row>
    <row r="17">
      <c r="B17" s="87">
        <v>20.0</v>
      </c>
    </row>
  </sheetData>
  <mergeCells count="1">
    <mergeCell ref="N1:O1"/>
  </mergeCells>
  <drawing r:id="rId2"/>
  <legacyDrawing r:id="rId3"/>
</worksheet>
</file>

<file path=xl/worksheets/sheet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75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min="8" max="8" width="6.75"/>
    <col customWidth="1" min="9" max="9" width="4.13"/>
    <col customWidth="1" min="10" max="10" width="6.5"/>
    <col customWidth="1" min="12" max="12" width="13.38"/>
  </cols>
  <sheetData>
    <row r="1">
      <c r="A1" s="6"/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/>
      <c r="L1" s="8" t="s">
        <v>12</v>
      </c>
      <c r="M1" s="95"/>
      <c r="N1" s="96" t="s">
        <v>13</v>
      </c>
    </row>
    <row r="2">
      <c r="A2" s="10">
        <f>SUM(B2:J2)</f>
        <v>5</v>
      </c>
      <c r="B2">
        <f t="shared" ref="B2:I2" si="1">SUM(B3:B16)</f>
        <v>0</v>
      </c>
      <c r="C2">
        <f t="shared" si="1"/>
        <v>0</v>
      </c>
      <c r="D2">
        <f t="shared" si="1"/>
        <v>0</v>
      </c>
      <c r="E2">
        <f t="shared" si="1"/>
        <v>5</v>
      </c>
      <c r="F2">
        <f t="shared" si="1"/>
        <v>0</v>
      </c>
      <c r="G2">
        <f t="shared" si="1"/>
        <v>0</v>
      </c>
      <c r="H2">
        <f t="shared" si="1"/>
        <v>0</v>
      </c>
      <c r="I2">
        <f t="shared" si="1"/>
        <v>0</v>
      </c>
      <c r="L2" s="8" t="s">
        <v>15</v>
      </c>
      <c r="M2" s="95"/>
      <c r="N2" s="97" t="s">
        <v>16</v>
      </c>
      <c r="O2" s="97" t="s">
        <v>17</v>
      </c>
    </row>
    <row r="3">
      <c r="B3" s="6"/>
      <c r="D3" s="6"/>
      <c r="E3" s="84">
        <v>5.0</v>
      </c>
      <c r="F3" s="6"/>
      <c r="H3" s="6"/>
      <c r="L3" s="11">
        <v>0.0</v>
      </c>
      <c r="M3" s="95"/>
      <c r="N3" s="98">
        <v>0.0</v>
      </c>
      <c r="O3" s="14">
        <v>0.0</v>
      </c>
    </row>
    <row r="4">
      <c r="D4" s="6"/>
      <c r="E4" s="6"/>
      <c r="F4" s="6"/>
      <c r="L4" s="18">
        <v>0.0</v>
      </c>
      <c r="M4" s="95"/>
      <c r="N4" s="99">
        <v>0.0</v>
      </c>
      <c r="O4" s="20">
        <v>0.0</v>
      </c>
    </row>
    <row r="5">
      <c r="F5" s="6"/>
      <c r="L5" s="22">
        <v>0.0</v>
      </c>
      <c r="M5" s="95"/>
      <c r="N5" s="100">
        <v>0.0</v>
      </c>
      <c r="O5" s="24">
        <v>0.0</v>
      </c>
    </row>
    <row r="6">
      <c r="F6" s="6"/>
      <c r="L6" s="26">
        <v>0.0</v>
      </c>
      <c r="M6" s="95"/>
      <c r="N6" s="28">
        <v>0.0</v>
      </c>
      <c r="O6" s="28">
        <v>0.0</v>
      </c>
    </row>
    <row r="7">
      <c r="L7" s="30">
        <f>E3</f>
        <v>5</v>
      </c>
      <c r="M7" s="95"/>
      <c r="N7" s="32">
        <v>0.0</v>
      </c>
      <c r="O7" s="32">
        <v>0.0</v>
      </c>
    </row>
    <row r="8">
      <c r="L8" s="34">
        <v>0.0</v>
      </c>
      <c r="M8" s="95"/>
      <c r="N8" s="101">
        <v>0.0</v>
      </c>
      <c r="O8" s="36">
        <v>0.0</v>
      </c>
    </row>
    <row r="9">
      <c r="L9" s="37">
        <v>0.0</v>
      </c>
      <c r="M9" s="95"/>
      <c r="N9" s="102">
        <v>0.0</v>
      </c>
      <c r="O9" s="39">
        <v>0.0</v>
      </c>
    </row>
    <row r="10">
      <c r="L10" s="41">
        <v>0.0</v>
      </c>
      <c r="M10" s="95"/>
      <c r="N10" s="103">
        <v>0.0</v>
      </c>
      <c r="O10" s="43">
        <v>0.0</v>
      </c>
    </row>
    <row r="11">
      <c r="L11" s="45">
        <v>0.0</v>
      </c>
      <c r="M11" s="95"/>
      <c r="N11" s="104">
        <v>0.0</v>
      </c>
      <c r="O11" s="47">
        <v>0.0</v>
      </c>
    </row>
    <row r="12">
      <c r="L12" s="49">
        <v>0.0</v>
      </c>
    </row>
    <row r="13">
      <c r="L13" s="52">
        <v>0.0</v>
      </c>
    </row>
    <row r="14">
      <c r="L14" s="54">
        <v>0.0</v>
      </c>
    </row>
    <row r="15">
      <c r="L15" s="57">
        <v>0.0</v>
      </c>
    </row>
    <row r="16">
      <c r="L16" s="59">
        <v>0.0</v>
      </c>
    </row>
  </sheetData>
  <mergeCells count="1">
    <mergeCell ref="N1:O1"/>
  </mergeCells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75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min="8" max="8" width="6.75"/>
    <col customWidth="1" min="9" max="9" width="4.13"/>
    <col customWidth="1" min="10" max="10" width="6.5"/>
    <col customWidth="1" min="12" max="12" width="13.38"/>
  </cols>
  <sheetData>
    <row r="1">
      <c r="A1" s="6"/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/>
      <c r="L1" s="8" t="s">
        <v>12</v>
      </c>
      <c r="M1" s="95"/>
      <c r="N1" s="96" t="s">
        <v>13</v>
      </c>
    </row>
    <row r="2">
      <c r="A2" s="10">
        <f>SUM(B2:J2)</f>
        <v>7</v>
      </c>
      <c r="B2">
        <f t="shared" ref="B2:I2" si="1">SUM(B3:B16)</f>
        <v>0</v>
      </c>
      <c r="C2">
        <f t="shared" si="1"/>
        <v>0</v>
      </c>
      <c r="D2">
        <f t="shared" si="1"/>
        <v>7</v>
      </c>
      <c r="E2">
        <f t="shared" si="1"/>
        <v>0</v>
      </c>
      <c r="F2">
        <f t="shared" si="1"/>
        <v>0</v>
      </c>
      <c r="G2">
        <f t="shared" si="1"/>
        <v>0</v>
      </c>
      <c r="H2">
        <f t="shared" si="1"/>
        <v>0</v>
      </c>
      <c r="I2">
        <f t="shared" si="1"/>
        <v>0</v>
      </c>
      <c r="L2" s="8" t="s">
        <v>15</v>
      </c>
      <c r="M2" s="95"/>
      <c r="N2" s="97" t="s">
        <v>16</v>
      </c>
      <c r="O2" s="97" t="s">
        <v>17</v>
      </c>
    </row>
    <row r="3">
      <c r="B3" s="6"/>
      <c r="D3" s="55">
        <v>7.0</v>
      </c>
      <c r="E3" s="6"/>
      <c r="F3" s="6"/>
      <c r="H3" s="6"/>
      <c r="L3" s="11">
        <v>0.0</v>
      </c>
      <c r="M3" s="95"/>
      <c r="N3" s="98">
        <v>0.0</v>
      </c>
      <c r="O3" s="14">
        <v>0.0</v>
      </c>
    </row>
    <row r="4">
      <c r="D4" s="6"/>
      <c r="E4" s="6"/>
      <c r="F4" s="6"/>
      <c r="L4" s="18">
        <v>0.0</v>
      </c>
      <c r="M4" s="95"/>
      <c r="N4" s="99">
        <v>0.0</v>
      </c>
      <c r="O4" s="20">
        <v>0.0</v>
      </c>
    </row>
    <row r="5">
      <c r="F5" s="6"/>
      <c r="L5" s="22">
        <v>0.0</v>
      </c>
      <c r="M5" s="95"/>
      <c r="N5" s="100">
        <v>0.0</v>
      </c>
      <c r="O5" s="24">
        <f>D3</f>
        <v>7</v>
      </c>
    </row>
    <row r="6">
      <c r="F6" s="6"/>
      <c r="L6" s="26">
        <v>0.0</v>
      </c>
      <c r="M6" s="95"/>
      <c r="N6" s="28">
        <f>D3</f>
        <v>7</v>
      </c>
      <c r="O6" s="28">
        <v>0.0</v>
      </c>
    </row>
    <row r="7">
      <c r="L7" s="30">
        <v>0.0</v>
      </c>
      <c r="M7" s="95"/>
      <c r="N7" s="32">
        <v>0.0</v>
      </c>
      <c r="O7" s="32">
        <v>0.0</v>
      </c>
    </row>
    <row r="8">
      <c r="L8" s="34">
        <v>0.0</v>
      </c>
      <c r="M8" s="95"/>
      <c r="N8" s="101">
        <v>0.0</v>
      </c>
      <c r="O8" s="36">
        <v>0.0</v>
      </c>
    </row>
    <row r="9">
      <c r="L9" s="37">
        <v>0.0</v>
      </c>
      <c r="M9" s="95"/>
      <c r="N9" s="102">
        <v>0.0</v>
      </c>
      <c r="O9" s="39">
        <v>0.0</v>
      </c>
    </row>
    <row r="10">
      <c r="L10" s="41">
        <v>0.0</v>
      </c>
      <c r="M10" s="95"/>
      <c r="N10" s="103">
        <v>0.0</v>
      </c>
      <c r="O10" s="43">
        <v>0.0</v>
      </c>
    </row>
    <row r="11">
      <c r="L11" s="45">
        <v>0.0</v>
      </c>
      <c r="M11" s="95"/>
      <c r="N11" s="104">
        <v>0.0</v>
      </c>
      <c r="O11" s="47">
        <v>0.0</v>
      </c>
    </row>
    <row r="12">
      <c r="L12" s="49">
        <v>0.0</v>
      </c>
    </row>
    <row r="13">
      <c r="L13" s="52">
        <f>D3</f>
        <v>7</v>
      </c>
    </row>
    <row r="14">
      <c r="L14" s="54">
        <v>0.0</v>
      </c>
    </row>
    <row r="15">
      <c r="L15" s="57">
        <f>D3</f>
        <v>7</v>
      </c>
    </row>
    <row r="16">
      <c r="L16" s="59">
        <v>0.0</v>
      </c>
    </row>
  </sheetData>
  <mergeCells count="1">
    <mergeCell ref="N1:O1"/>
  </mergeCells>
  <drawing r:id="rId2"/>
  <legacyDrawing r:id="rId3"/>
</worksheet>
</file>

<file path=xl/worksheets/sheet6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75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min="8" max="8" width="6.75"/>
    <col customWidth="1" min="9" max="9" width="4.13"/>
    <col customWidth="1" min="10" max="10" width="6.5"/>
    <col customWidth="1" min="12" max="12" width="13.38"/>
  </cols>
  <sheetData>
    <row r="1">
      <c r="A1" s="6"/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/>
      <c r="L1" s="8" t="s">
        <v>12</v>
      </c>
      <c r="M1" s="95"/>
      <c r="N1" s="96" t="s">
        <v>13</v>
      </c>
    </row>
    <row r="2">
      <c r="A2" s="10">
        <f>SUM(B2:J2)</f>
        <v>274</v>
      </c>
      <c r="B2">
        <f t="shared" ref="B2:I2" si="1">SUM(B3:B16)</f>
        <v>134</v>
      </c>
      <c r="C2">
        <f t="shared" si="1"/>
        <v>0</v>
      </c>
      <c r="D2">
        <f t="shared" si="1"/>
        <v>30</v>
      </c>
      <c r="E2">
        <f t="shared" si="1"/>
        <v>25</v>
      </c>
      <c r="F2">
        <f t="shared" si="1"/>
        <v>59</v>
      </c>
      <c r="G2">
        <f t="shared" si="1"/>
        <v>0</v>
      </c>
      <c r="H2">
        <f t="shared" si="1"/>
        <v>26</v>
      </c>
      <c r="I2">
        <f t="shared" si="1"/>
        <v>0</v>
      </c>
      <c r="L2" s="8" t="s">
        <v>15</v>
      </c>
      <c r="M2" s="95"/>
      <c r="N2" s="97" t="s">
        <v>16</v>
      </c>
      <c r="O2" s="97" t="s">
        <v>17</v>
      </c>
    </row>
    <row r="3">
      <c r="B3" s="69">
        <v>55.0</v>
      </c>
      <c r="D3" s="6">
        <v>30.0</v>
      </c>
      <c r="E3" s="69">
        <v>25.0</v>
      </c>
      <c r="F3" s="69">
        <v>55.0</v>
      </c>
      <c r="H3" s="69">
        <v>26.0</v>
      </c>
      <c r="L3" s="11">
        <f>F4</f>
        <v>4</v>
      </c>
      <c r="M3" s="95"/>
      <c r="N3" s="98">
        <f>F4</f>
        <v>4</v>
      </c>
      <c r="O3" s="14">
        <v>0.0</v>
      </c>
    </row>
    <row r="4">
      <c r="B4" s="6">
        <v>29.0</v>
      </c>
      <c r="D4" s="6"/>
      <c r="E4" s="6"/>
      <c r="F4" s="145">
        <v>4.0</v>
      </c>
      <c r="L4" s="18">
        <v>0.0</v>
      </c>
      <c r="M4" s="95"/>
      <c r="N4" s="99">
        <v>0.0</v>
      </c>
      <c r="O4" s="20">
        <v>0.0</v>
      </c>
    </row>
    <row r="5">
      <c r="B5" s="69">
        <v>50.0</v>
      </c>
      <c r="F5" s="6"/>
      <c r="L5" s="22">
        <f>SUM(B3,B5,E3:F3,H3)</f>
        <v>211</v>
      </c>
      <c r="M5" s="95"/>
      <c r="N5" s="100">
        <v>0.0</v>
      </c>
      <c r="O5" s="24">
        <v>0.0</v>
      </c>
    </row>
    <row r="6">
      <c r="F6" s="6"/>
      <c r="L6" s="26">
        <v>0.0</v>
      </c>
      <c r="M6" s="95"/>
      <c r="N6" s="28">
        <v>0.0</v>
      </c>
      <c r="O6" s="28">
        <v>0.0</v>
      </c>
    </row>
    <row r="7">
      <c r="L7" s="30">
        <v>0.0</v>
      </c>
      <c r="M7" s="95"/>
      <c r="N7" s="32">
        <v>0.0</v>
      </c>
      <c r="O7" s="32">
        <f>F4</f>
        <v>4</v>
      </c>
    </row>
    <row r="8">
      <c r="L8" s="34">
        <v>0.0</v>
      </c>
      <c r="M8" s="95"/>
      <c r="N8" s="101">
        <v>0.0</v>
      </c>
      <c r="O8" s="36">
        <v>0.0</v>
      </c>
    </row>
    <row r="9">
      <c r="L9" s="37">
        <v>0.0</v>
      </c>
      <c r="M9" s="95"/>
      <c r="N9" s="102">
        <v>0.0</v>
      </c>
      <c r="O9" s="39">
        <v>0.0</v>
      </c>
    </row>
    <row r="10">
      <c r="L10" s="41">
        <v>0.0</v>
      </c>
      <c r="M10" s="95"/>
      <c r="N10" s="103">
        <v>0.0</v>
      </c>
      <c r="O10" s="43">
        <v>0.0</v>
      </c>
    </row>
    <row r="11">
      <c r="L11" s="45">
        <v>0.0</v>
      </c>
      <c r="M11" s="95"/>
      <c r="N11" s="104">
        <v>0.0</v>
      </c>
      <c r="O11" s="47">
        <v>0.0</v>
      </c>
    </row>
    <row r="12">
      <c r="L12" s="49">
        <v>0.0</v>
      </c>
    </row>
    <row r="13">
      <c r="L13" s="52">
        <f>F4</f>
        <v>4</v>
      </c>
    </row>
    <row r="14">
      <c r="L14" s="54">
        <v>0.0</v>
      </c>
    </row>
    <row r="15">
      <c r="L15" s="57">
        <f>SUM(B4,D3)</f>
        <v>59</v>
      </c>
    </row>
    <row r="16">
      <c r="L16" s="59">
        <v>0.0</v>
      </c>
    </row>
  </sheetData>
  <mergeCells count="1">
    <mergeCell ref="N1:O1"/>
  </mergeCell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25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min="8" max="8" width="6.75"/>
    <col customWidth="1" min="9" max="9" width="4.13"/>
    <col customWidth="1" min="10" max="10" width="6.5"/>
    <col customWidth="1" min="12" max="12" width="13.63"/>
    <col customWidth="1" min="13" max="13" width="4.63"/>
  </cols>
  <sheetData>
    <row r="1">
      <c r="A1" s="6"/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L1" s="80" t="s">
        <v>12</v>
      </c>
      <c r="N1" s="9" t="s">
        <v>13</v>
      </c>
    </row>
    <row r="2">
      <c r="A2" s="10">
        <f>SUM(B2:J2)</f>
        <v>14</v>
      </c>
      <c r="B2">
        <f t="shared" ref="B2:J2" si="1">SUM(B3:B15)</f>
        <v>0</v>
      </c>
      <c r="C2">
        <f t="shared" si="1"/>
        <v>0</v>
      </c>
      <c r="D2">
        <f t="shared" si="1"/>
        <v>14</v>
      </c>
      <c r="E2">
        <f t="shared" si="1"/>
        <v>0</v>
      </c>
      <c r="F2">
        <f t="shared" si="1"/>
        <v>0</v>
      </c>
      <c r="G2">
        <f t="shared" si="1"/>
        <v>0</v>
      </c>
      <c r="H2">
        <f t="shared" si="1"/>
        <v>0</v>
      </c>
      <c r="I2">
        <f t="shared" si="1"/>
        <v>0</v>
      </c>
      <c r="J2">
        <f t="shared" si="1"/>
        <v>0</v>
      </c>
      <c r="L2" s="80" t="s">
        <v>15</v>
      </c>
      <c r="N2" s="6" t="s">
        <v>16</v>
      </c>
      <c r="O2" s="6" t="s">
        <v>17</v>
      </c>
    </row>
    <row r="3">
      <c r="B3" s="6">
        <v>0.0</v>
      </c>
      <c r="C3" s="6">
        <v>0.0</v>
      </c>
      <c r="D3" s="6">
        <v>6.0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L3" s="67" t="s">
        <v>33</v>
      </c>
      <c r="N3" s="6" t="s">
        <v>2</v>
      </c>
      <c r="O3" s="6" t="s">
        <v>2</v>
      </c>
    </row>
    <row r="4">
      <c r="D4" s="6">
        <v>8.0</v>
      </c>
      <c r="L4" s="82" t="s">
        <v>23</v>
      </c>
      <c r="N4" s="6" t="s">
        <v>3</v>
      </c>
      <c r="O4" s="6" t="s">
        <v>3</v>
      </c>
    </row>
    <row r="5">
      <c r="L5" s="69" t="s">
        <v>32</v>
      </c>
      <c r="N5" s="6" t="s">
        <v>4</v>
      </c>
      <c r="O5" s="6" t="s">
        <v>4</v>
      </c>
    </row>
    <row r="6">
      <c r="L6" s="83" t="s">
        <v>24</v>
      </c>
      <c r="N6" s="6" t="s">
        <v>5</v>
      </c>
      <c r="O6" s="6" t="s">
        <v>5</v>
      </c>
    </row>
    <row r="7">
      <c r="L7" s="84" t="s">
        <v>25</v>
      </c>
      <c r="N7" s="6" t="s">
        <v>6</v>
      </c>
      <c r="O7" s="6" t="s">
        <v>6</v>
      </c>
    </row>
    <row r="8">
      <c r="L8" s="85" t="s">
        <v>26</v>
      </c>
      <c r="N8" s="6" t="s">
        <v>7</v>
      </c>
      <c r="O8" s="6" t="s">
        <v>7</v>
      </c>
    </row>
    <row r="9">
      <c r="L9" s="86" t="s">
        <v>27</v>
      </c>
      <c r="N9" s="6" t="s">
        <v>8</v>
      </c>
      <c r="O9" s="6" t="s">
        <v>8</v>
      </c>
    </row>
    <row r="10">
      <c r="L10" s="87" t="s">
        <v>28</v>
      </c>
      <c r="N10" s="6" t="s">
        <v>9</v>
      </c>
      <c r="O10" s="6" t="s">
        <v>9</v>
      </c>
    </row>
    <row r="11">
      <c r="L11" s="88" t="s">
        <v>29</v>
      </c>
      <c r="N11" s="6" t="s">
        <v>10</v>
      </c>
      <c r="O11" s="6" t="s">
        <v>10</v>
      </c>
    </row>
    <row r="12">
      <c r="L12" s="89" t="s">
        <v>30</v>
      </c>
    </row>
    <row r="13">
      <c r="L13" s="90" t="s">
        <v>13</v>
      </c>
    </row>
    <row r="14">
      <c r="L14" s="91" t="s">
        <v>31</v>
      </c>
    </row>
    <row r="15">
      <c r="L15" s="92">
        <f>D3+D4</f>
        <v>14</v>
      </c>
    </row>
  </sheetData>
  <mergeCells count="1">
    <mergeCell ref="N1:O1"/>
  </mergeCells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75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min="8" max="8" width="6.75"/>
    <col customWidth="1" min="9" max="9" width="4.13"/>
    <col customWidth="1" min="10" max="10" width="6.5"/>
    <col customWidth="1" min="12" max="12" width="13.38"/>
  </cols>
  <sheetData>
    <row r="1">
      <c r="A1" s="6"/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/>
      <c r="L1" s="8" t="s">
        <v>12</v>
      </c>
      <c r="M1" s="95"/>
      <c r="N1" s="96" t="s">
        <v>13</v>
      </c>
    </row>
    <row r="2">
      <c r="A2" s="10">
        <f>SUM(B2:J2)</f>
        <v>21</v>
      </c>
      <c r="B2">
        <f t="shared" ref="B2:I2" si="1">SUM(B3:B16)</f>
        <v>0</v>
      </c>
      <c r="C2">
        <f t="shared" si="1"/>
        <v>0</v>
      </c>
      <c r="D2">
        <f t="shared" si="1"/>
        <v>7</v>
      </c>
      <c r="E2">
        <f t="shared" si="1"/>
        <v>0</v>
      </c>
      <c r="F2">
        <f t="shared" si="1"/>
        <v>14</v>
      </c>
      <c r="G2">
        <f t="shared" si="1"/>
        <v>0</v>
      </c>
      <c r="H2">
        <f t="shared" si="1"/>
        <v>0</v>
      </c>
      <c r="I2">
        <f t="shared" si="1"/>
        <v>0</v>
      </c>
      <c r="L2" s="8" t="s">
        <v>15</v>
      </c>
      <c r="M2" s="95"/>
      <c r="N2" s="97" t="s">
        <v>16</v>
      </c>
      <c r="O2" s="97" t="s">
        <v>17</v>
      </c>
    </row>
    <row r="3">
      <c r="B3" s="6"/>
      <c r="D3" s="67">
        <v>7.0</v>
      </c>
      <c r="E3" s="6"/>
      <c r="F3" s="67">
        <v>14.0</v>
      </c>
      <c r="H3" s="6"/>
      <c r="L3" s="11">
        <f>D3+F3</f>
        <v>21</v>
      </c>
      <c r="M3" s="95"/>
      <c r="N3" s="98">
        <v>0.0</v>
      </c>
      <c r="O3" s="14">
        <v>0.0</v>
      </c>
    </row>
    <row r="4">
      <c r="D4" s="6"/>
      <c r="E4" s="6"/>
      <c r="F4" s="6"/>
      <c r="L4" s="18">
        <v>0.0</v>
      </c>
      <c r="M4" s="95"/>
      <c r="N4" s="99">
        <v>0.0</v>
      </c>
      <c r="O4" s="20">
        <v>0.0</v>
      </c>
    </row>
    <row r="5">
      <c r="F5" s="6"/>
      <c r="L5" s="22">
        <v>0.0</v>
      </c>
      <c r="M5" s="95"/>
      <c r="N5" s="100">
        <v>0.0</v>
      </c>
      <c r="O5" s="24">
        <v>0.0</v>
      </c>
    </row>
    <row r="6">
      <c r="F6" s="6"/>
      <c r="L6" s="26">
        <v>0.0</v>
      </c>
      <c r="M6" s="95"/>
      <c r="N6" s="28">
        <v>0.0</v>
      </c>
      <c r="O6" s="28">
        <v>0.0</v>
      </c>
    </row>
    <row r="7">
      <c r="L7" s="30">
        <v>0.0</v>
      </c>
      <c r="M7" s="95"/>
      <c r="N7" s="32">
        <v>0.0</v>
      </c>
      <c r="O7" s="32">
        <v>0.0</v>
      </c>
    </row>
    <row r="8">
      <c r="L8" s="34">
        <v>0.0</v>
      </c>
      <c r="M8" s="95"/>
      <c r="N8" s="101">
        <v>0.0</v>
      </c>
      <c r="O8" s="36">
        <v>0.0</v>
      </c>
    </row>
    <row r="9">
      <c r="L9" s="37">
        <v>0.0</v>
      </c>
      <c r="M9" s="95"/>
      <c r="N9" s="102">
        <v>0.0</v>
      </c>
      <c r="O9" s="39">
        <v>0.0</v>
      </c>
    </row>
    <row r="10">
      <c r="L10" s="41">
        <v>0.0</v>
      </c>
      <c r="M10" s="95"/>
      <c r="N10" s="103">
        <v>0.0</v>
      </c>
      <c r="O10" s="43">
        <v>0.0</v>
      </c>
    </row>
    <row r="11">
      <c r="L11" s="45">
        <v>0.0</v>
      </c>
      <c r="M11" s="95"/>
      <c r="N11" s="104">
        <v>0.0</v>
      </c>
      <c r="O11" s="47">
        <v>0.0</v>
      </c>
    </row>
    <row r="12">
      <c r="L12" s="49">
        <v>0.0</v>
      </c>
    </row>
    <row r="13">
      <c r="L13" s="52">
        <v>0.0</v>
      </c>
    </row>
    <row r="14">
      <c r="L14" s="54">
        <v>0.0</v>
      </c>
    </row>
    <row r="15">
      <c r="L15" s="57">
        <v>0.0</v>
      </c>
    </row>
    <row r="16">
      <c r="L16" s="59">
        <v>0.0</v>
      </c>
    </row>
  </sheetData>
  <mergeCells count="1">
    <mergeCell ref="N1:O1"/>
  </mergeCells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75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min="8" max="8" width="6.75"/>
    <col customWidth="1" min="9" max="9" width="4.13"/>
    <col customWidth="1" min="10" max="10" width="6.5"/>
    <col customWidth="1" min="12" max="12" width="14.25"/>
  </cols>
  <sheetData>
    <row r="1">
      <c r="A1" s="6"/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/>
      <c r="L1" s="8" t="s">
        <v>12</v>
      </c>
      <c r="M1" s="95"/>
      <c r="N1" s="96" t="s">
        <v>13</v>
      </c>
    </row>
    <row r="2">
      <c r="A2" s="10">
        <f>SUM(B2:J2)</f>
        <v>1046</v>
      </c>
      <c r="B2">
        <f t="shared" ref="B2:I2" si="1">SUM(B3:B26)</f>
        <v>95</v>
      </c>
      <c r="C2">
        <f t="shared" si="1"/>
        <v>91</v>
      </c>
      <c r="D2">
        <f t="shared" si="1"/>
        <v>40</v>
      </c>
      <c r="E2">
        <f t="shared" si="1"/>
        <v>137</v>
      </c>
      <c r="F2">
        <f t="shared" si="1"/>
        <v>199</v>
      </c>
      <c r="G2">
        <f t="shared" si="1"/>
        <v>328</v>
      </c>
      <c r="H2">
        <f t="shared" si="1"/>
        <v>156</v>
      </c>
      <c r="I2">
        <f t="shared" si="1"/>
        <v>0</v>
      </c>
      <c r="L2" s="8" t="s">
        <v>15</v>
      </c>
      <c r="M2" s="95"/>
      <c r="N2" s="97" t="s">
        <v>16</v>
      </c>
      <c r="O2" s="97" t="s">
        <v>17</v>
      </c>
    </row>
    <row r="3">
      <c r="B3" s="6">
        <v>20.0</v>
      </c>
      <c r="C3" s="83">
        <v>32.0</v>
      </c>
      <c r="D3" s="6">
        <v>6.0</v>
      </c>
      <c r="E3" s="83">
        <v>32.0</v>
      </c>
      <c r="F3" s="6">
        <v>14.0</v>
      </c>
      <c r="G3" s="6">
        <v>10.0</v>
      </c>
      <c r="H3" s="83">
        <v>65.0</v>
      </c>
      <c r="L3" s="11">
        <f>SUM(C4,G5,F8,H5,H6,G16)</f>
        <v>227</v>
      </c>
      <c r="M3" s="95"/>
      <c r="N3" s="98">
        <v>0.0</v>
      </c>
      <c r="O3" s="14">
        <v>0.0</v>
      </c>
    </row>
    <row r="4">
      <c r="B4" s="6">
        <v>10.0</v>
      </c>
      <c r="C4" s="67">
        <v>59.0</v>
      </c>
      <c r="D4" s="6">
        <v>6.0</v>
      </c>
      <c r="E4" s="6">
        <v>21.0</v>
      </c>
      <c r="F4" s="6">
        <v>13.0</v>
      </c>
      <c r="G4" s="6">
        <v>13.0</v>
      </c>
      <c r="H4" s="91">
        <v>11.0</v>
      </c>
      <c r="L4" s="18">
        <v>0.0</v>
      </c>
      <c r="M4" s="95"/>
      <c r="N4" s="99">
        <v>0.0</v>
      </c>
      <c r="O4" s="20">
        <v>0.0</v>
      </c>
    </row>
    <row r="5">
      <c r="B5" s="83">
        <v>65.0</v>
      </c>
      <c r="D5" s="6">
        <v>18.0</v>
      </c>
      <c r="E5" s="6">
        <v>6.0</v>
      </c>
      <c r="F5" s="6">
        <v>6.0</v>
      </c>
      <c r="G5" s="145">
        <v>5.0</v>
      </c>
      <c r="H5" s="67">
        <v>16.0</v>
      </c>
      <c r="L5" s="22">
        <v>0.0</v>
      </c>
      <c r="M5" s="95"/>
      <c r="N5" s="100">
        <f>G25</f>
        <v>7</v>
      </c>
      <c r="O5" s="24">
        <v>0.0</v>
      </c>
    </row>
    <row r="6">
      <c r="D6" s="88">
        <v>10.0</v>
      </c>
      <c r="E6" s="6">
        <v>14.0</v>
      </c>
      <c r="F6" s="83">
        <v>65.0</v>
      </c>
      <c r="G6" s="6">
        <v>28.0</v>
      </c>
      <c r="H6" s="67">
        <v>59.0</v>
      </c>
      <c r="L6" s="26">
        <f>SUM(B5,C3,E3,F6,G9,G10,H3)</f>
        <v>355</v>
      </c>
      <c r="M6" s="95"/>
      <c r="N6" s="28">
        <v>0.0</v>
      </c>
      <c r="O6" s="28">
        <v>0.0</v>
      </c>
    </row>
    <row r="7">
      <c r="E7" s="6">
        <v>5.0</v>
      </c>
      <c r="F7" s="6">
        <v>16.0</v>
      </c>
      <c r="G7" s="6">
        <v>22.0</v>
      </c>
      <c r="H7" s="6">
        <v>5.0</v>
      </c>
      <c r="L7" s="30">
        <v>0.0</v>
      </c>
      <c r="M7" s="95"/>
      <c r="N7" s="32">
        <v>0.0</v>
      </c>
      <c r="O7" s="32">
        <v>0.0</v>
      </c>
    </row>
    <row r="8">
      <c r="E8" s="6">
        <v>4.0</v>
      </c>
      <c r="F8" s="67">
        <v>59.0</v>
      </c>
      <c r="G8" s="6">
        <v>7.0</v>
      </c>
      <c r="L8" s="34">
        <v>0.0</v>
      </c>
      <c r="M8" s="95"/>
      <c r="N8" s="101">
        <v>0.0</v>
      </c>
      <c r="O8" s="36">
        <f>G5+G25</f>
        <v>12</v>
      </c>
    </row>
    <row r="9">
      <c r="E9" s="6">
        <v>13.0</v>
      </c>
      <c r="F9" s="6">
        <v>26.0</v>
      </c>
      <c r="G9" s="83">
        <v>65.0</v>
      </c>
      <c r="L9" s="37">
        <v>0.0</v>
      </c>
      <c r="M9" s="95"/>
      <c r="N9" s="102">
        <f>G5</f>
        <v>5</v>
      </c>
      <c r="O9" s="39">
        <v>0.0</v>
      </c>
    </row>
    <row r="10">
      <c r="E10" s="6">
        <v>15.0</v>
      </c>
      <c r="G10" s="83">
        <v>31.0</v>
      </c>
      <c r="L10" s="41">
        <f>SUM(G15,G19)</f>
        <v>11</v>
      </c>
      <c r="M10" s="95"/>
      <c r="N10" s="103">
        <v>0.0</v>
      </c>
      <c r="O10" s="43">
        <v>0.0</v>
      </c>
    </row>
    <row r="11">
      <c r="E11" s="6">
        <v>3.0</v>
      </c>
      <c r="G11" s="6">
        <v>12.0</v>
      </c>
      <c r="L11" s="45">
        <f>SUM(D6,E12,G12,G14,G18,G21,G23,G24,G26)</f>
        <v>81</v>
      </c>
      <c r="M11" s="95"/>
      <c r="N11" s="104">
        <v>0.0</v>
      </c>
      <c r="O11" s="47">
        <v>0.0</v>
      </c>
    </row>
    <row r="12">
      <c r="E12" s="88">
        <v>24.0</v>
      </c>
      <c r="G12" s="88">
        <v>2.0</v>
      </c>
      <c r="L12" s="49">
        <v>0.0</v>
      </c>
    </row>
    <row r="13">
      <c r="G13" s="6">
        <v>4.0</v>
      </c>
      <c r="L13" s="52">
        <f>G5+G25</f>
        <v>12</v>
      </c>
    </row>
    <row r="14">
      <c r="G14" s="88">
        <v>4.0</v>
      </c>
      <c r="L14" s="54">
        <f>H4</f>
        <v>11</v>
      </c>
    </row>
    <row r="15">
      <c r="G15" s="87">
        <v>9.0</v>
      </c>
      <c r="L15" s="57">
        <f>SUM(B3:B4,D3:D5,E4:E11,F3:F5,G3:G4,F7,F9,G6:G8,G11,G13,G17,G20,G22,G25,H7)</f>
        <v>361</v>
      </c>
    </row>
    <row r="16">
      <c r="G16" s="67">
        <v>29.0</v>
      </c>
      <c r="L16" s="59">
        <v>0.0</v>
      </c>
    </row>
    <row r="17">
      <c r="G17" s="6">
        <v>17.0</v>
      </c>
    </row>
    <row r="18">
      <c r="G18" s="88">
        <v>2.0</v>
      </c>
    </row>
    <row r="19">
      <c r="G19" s="87">
        <v>2.0</v>
      </c>
    </row>
    <row r="20">
      <c r="G20" s="6">
        <v>9.0</v>
      </c>
    </row>
    <row r="21">
      <c r="G21" s="88">
        <v>4.0</v>
      </c>
    </row>
    <row r="22">
      <c r="G22" s="6">
        <v>11.0</v>
      </c>
    </row>
    <row r="23">
      <c r="G23" s="88">
        <v>4.0</v>
      </c>
    </row>
    <row r="24">
      <c r="G24" s="88">
        <v>10.0</v>
      </c>
    </row>
    <row r="25">
      <c r="G25" s="55">
        <v>7.0</v>
      </c>
    </row>
    <row r="26">
      <c r="G26" s="88">
        <v>21.0</v>
      </c>
    </row>
  </sheetData>
  <mergeCells count="1">
    <mergeCell ref="N1:O1"/>
  </mergeCells>
  <drawing r:id="rId2"/>
  <legacyDrawing r:id="rId3"/>
</worksheet>
</file>

<file path=xl/worksheets/sheet7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75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min="8" max="8" width="6.75"/>
    <col customWidth="1" min="9" max="9" width="4.13"/>
    <col customWidth="1" min="10" max="10" width="6.5"/>
    <col customWidth="1" min="12" max="12" width="13.38"/>
  </cols>
  <sheetData>
    <row r="1">
      <c r="A1" s="6"/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/>
      <c r="L1" s="8" t="s">
        <v>12</v>
      </c>
      <c r="M1" s="95"/>
      <c r="N1" s="96" t="s">
        <v>13</v>
      </c>
    </row>
    <row r="2">
      <c r="A2" s="10">
        <f>SUM(B2:J2)</f>
        <v>0</v>
      </c>
      <c r="B2">
        <f t="shared" ref="B2:I2" si="1">SUM(B3:B16)</f>
        <v>0</v>
      </c>
      <c r="C2">
        <f t="shared" si="1"/>
        <v>0</v>
      </c>
      <c r="D2">
        <f t="shared" si="1"/>
        <v>0</v>
      </c>
      <c r="E2">
        <f t="shared" si="1"/>
        <v>0</v>
      </c>
      <c r="F2">
        <f t="shared" si="1"/>
        <v>0</v>
      </c>
      <c r="G2">
        <f t="shared" si="1"/>
        <v>0</v>
      </c>
      <c r="H2">
        <f t="shared" si="1"/>
        <v>0</v>
      </c>
      <c r="I2">
        <f t="shared" si="1"/>
        <v>0</v>
      </c>
      <c r="L2" s="8" t="s">
        <v>15</v>
      </c>
      <c r="M2" s="95"/>
      <c r="N2" s="97" t="s">
        <v>16</v>
      </c>
      <c r="O2" s="97" t="s">
        <v>17</v>
      </c>
    </row>
    <row r="3">
      <c r="B3" s="6">
        <v>0.0</v>
      </c>
      <c r="C3" s="6">
        <v>0.0</v>
      </c>
      <c r="D3" s="6">
        <v>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/>
      <c r="L3" s="11">
        <v>0.0</v>
      </c>
      <c r="M3" s="95"/>
      <c r="N3" s="98">
        <v>0.0</v>
      </c>
      <c r="O3" s="14">
        <v>0.0</v>
      </c>
    </row>
    <row r="4">
      <c r="D4" s="6"/>
      <c r="E4" s="6"/>
      <c r="F4" s="6"/>
      <c r="L4" s="18">
        <v>0.0</v>
      </c>
      <c r="M4" s="95"/>
      <c r="N4" s="99">
        <v>0.0</v>
      </c>
      <c r="O4" s="20">
        <v>0.0</v>
      </c>
    </row>
    <row r="5">
      <c r="F5" s="6"/>
      <c r="L5" s="22">
        <v>0.0</v>
      </c>
      <c r="M5" s="95"/>
      <c r="N5" s="100">
        <v>0.0</v>
      </c>
      <c r="O5" s="24">
        <v>0.0</v>
      </c>
    </row>
    <row r="6">
      <c r="F6" s="6"/>
      <c r="L6" s="26">
        <v>0.0</v>
      </c>
      <c r="M6" s="95"/>
      <c r="N6" s="28">
        <v>0.0</v>
      </c>
      <c r="O6" s="28">
        <v>0.0</v>
      </c>
    </row>
    <row r="7">
      <c r="L7" s="30">
        <v>0.0</v>
      </c>
      <c r="M7" s="95"/>
      <c r="N7" s="32">
        <v>0.0</v>
      </c>
      <c r="O7" s="32">
        <v>0.0</v>
      </c>
    </row>
    <row r="8">
      <c r="L8" s="34">
        <v>0.0</v>
      </c>
      <c r="M8" s="95"/>
      <c r="N8" s="101">
        <v>0.0</v>
      </c>
      <c r="O8" s="36">
        <v>0.0</v>
      </c>
    </row>
    <row r="9">
      <c r="L9" s="37">
        <v>0.0</v>
      </c>
      <c r="M9" s="95"/>
      <c r="N9" s="102">
        <v>0.0</v>
      </c>
      <c r="O9" s="39">
        <v>0.0</v>
      </c>
    </row>
    <row r="10">
      <c r="L10" s="41">
        <v>0.0</v>
      </c>
      <c r="M10" s="95"/>
      <c r="N10" s="103">
        <v>0.0</v>
      </c>
      <c r="O10" s="43">
        <v>0.0</v>
      </c>
    </row>
    <row r="11">
      <c r="L11" s="45">
        <v>0.0</v>
      </c>
      <c r="M11" s="95"/>
      <c r="N11" s="104">
        <v>0.0</v>
      </c>
      <c r="O11" s="47">
        <v>0.0</v>
      </c>
    </row>
    <row r="12">
      <c r="L12" s="49">
        <v>0.0</v>
      </c>
    </row>
    <row r="13">
      <c r="L13" s="52">
        <v>0.0</v>
      </c>
    </row>
    <row r="14">
      <c r="L14" s="54">
        <v>0.0</v>
      </c>
    </row>
    <row r="15">
      <c r="L15" s="57">
        <v>0.0</v>
      </c>
    </row>
    <row r="16">
      <c r="L16" s="59">
        <v>0.0</v>
      </c>
    </row>
  </sheetData>
  <mergeCells count="1">
    <mergeCell ref="N1:O1"/>
  </mergeCells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75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min="8" max="8" width="6.75"/>
    <col customWidth="1" min="9" max="9" width="4.13"/>
    <col customWidth="1" min="10" max="10" width="6.5"/>
    <col customWidth="1" min="12" max="12" width="13.38"/>
  </cols>
  <sheetData>
    <row r="1">
      <c r="A1" s="6"/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/>
      <c r="L1" s="8" t="s">
        <v>12</v>
      </c>
      <c r="M1" s="95"/>
      <c r="N1" s="96" t="s">
        <v>13</v>
      </c>
    </row>
    <row r="2">
      <c r="A2" s="10">
        <f>SUM(B2:J2)</f>
        <v>35</v>
      </c>
      <c r="B2">
        <f t="shared" ref="B2:I2" si="1">SUM(B3:B16)</f>
        <v>0</v>
      </c>
      <c r="C2">
        <f t="shared" si="1"/>
        <v>0</v>
      </c>
      <c r="D2">
        <f t="shared" si="1"/>
        <v>0</v>
      </c>
      <c r="E2">
        <f t="shared" si="1"/>
        <v>0</v>
      </c>
      <c r="F2">
        <f t="shared" si="1"/>
        <v>0</v>
      </c>
      <c r="G2">
        <f t="shared" si="1"/>
        <v>0</v>
      </c>
      <c r="H2">
        <f t="shared" si="1"/>
        <v>35</v>
      </c>
      <c r="I2">
        <f t="shared" si="1"/>
        <v>0</v>
      </c>
      <c r="L2" s="8" t="s">
        <v>15</v>
      </c>
      <c r="M2" s="95"/>
      <c r="N2" s="97" t="s">
        <v>16</v>
      </c>
      <c r="O2" s="97" t="s">
        <v>17</v>
      </c>
    </row>
    <row r="3">
      <c r="B3" s="6"/>
      <c r="D3" s="6"/>
      <c r="E3" s="6"/>
      <c r="F3" s="6"/>
      <c r="H3" s="6">
        <v>27.0</v>
      </c>
      <c r="L3" s="11">
        <v>0.0</v>
      </c>
      <c r="M3" s="95"/>
      <c r="N3" s="98">
        <v>0.0</v>
      </c>
      <c r="O3" s="14">
        <v>0.0</v>
      </c>
    </row>
    <row r="4">
      <c r="D4" s="6"/>
      <c r="E4" s="6"/>
      <c r="F4" s="6"/>
      <c r="H4" s="177">
        <v>8.0</v>
      </c>
      <c r="L4" s="18">
        <v>0.0</v>
      </c>
      <c r="M4" s="95"/>
      <c r="N4" s="99">
        <v>0.0</v>
      </c>
      <c r="O4" s="20">
        <v>0.0</v>
      </c>
    </row>
    <row r="5">
      <c r="F5" s="6"/>
      <c r="L5" s="22">
        <v>0.0</v>
      </c>
      <c r="M5" s="95"/>
      <c r="N5" s="100">
        <v>0.0</v>
      </c>
      <c r="O5" s="24">
        <v>0.0</v>
      </c>
    </row>
    <row r="6">
      <c r="F6" s="6"/>
      <c r="L6" s="26">
        <v>0.0</v>
      </c>
      <c r="M6" s="95"/>
      <c r="N6" s="28">
        <v>0.0</v>
      </c>
      <c r="O6" s="28">
        <v>0.0</v>
      </c>
    </row>
    <row r="7">
      <c r="L7" s="30">
        <v>0.0</v>
      </c>
      <c r="M7" s="95"/>
      <c r="N7" s="32">
        <v>0.0</v>
      </c>
      <c r="O7" s="32">
        <v>0.0</v>
      </c>
    </row>
    <row r="8">
      <c r="L8" s="34">
        <v>0.0</v>
      </c>
      <c r="M8" s="95"/>
      <c r="N8" s="101">
        <v>0.0</v>
      </c>
      <c r="O8" s="36">
        <v>0.0</v>
      </c>
    </row>
    <row r="9">
      <c r="L9" s="37">
        <v>0.0</v>
      </c>
      <c r="M9" s="95"/>
      <c r="N9" s="102">
        <v>0.0</v>
      </c>
      <c r="O9" s="39">
        <v>0.0</v>
      </c>
    </row>
    <row r="10">
      <c r="L10" s="41">
        <v>0.0</v>
      </c>
      <c r="M10" s="95"/>
      <c r="N10" s="103">
        <v>0.0</v>
      </c>
      <c r="O10" s="43">
        <v>0.0</v>
      </c>
    </row>
    <row r="11">
      <c r="L11" s="45">
        <v>0.0</v>
      </c>
      <c r="M11" s="95"/>
      <c r="N11" s="104">
        <v>0.0</v>
      </c>
      <c r="O11" s="47">
        <v>0.0</v>
      </c>
    </row>
    <row r="12">
      <c r="L12" s="49">
        <v>0.0</v>
      </c>
    </row>
    <row r="13">
      <c r="L13" s="52">
        <v>0.0</v>
      </c>
    </row>
    <row r="14">
      <c r="L14" s="54">
        <v>0.0</v>
      </c>
    </row>
    <row r="15">
      <c r="L15" s="57">
        <f t="shared" ref="L15:L16" si="2">H3</f>
        <v>27</v>
      </c>
    </row>
    <row r="16">
      <c r="L16" s="59">
        <f t="shared" si="2"/>
        <v>8</v>
      </c>
    </row>
  </sheetData>
  <mergeCells count="1">
    <mergeCell ref="N1:O1"/>
  </mergeCells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75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min="8" max="8" width="6.75"/>
    <col customWidth="1" min="9" max="9" width="4.13"/>
    <col customWidth="1" min="10" max="10" width="6.5"/>
    <col customWidth="1" min="12" max="12" width="13.38"/>
  </cols>
  <sheetData>
    <row r="1">
      <c r="A1" s="6"/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/>
      <c r="L1" s="8" t="s">
        <v>12</v>
      </c>
      <c r="M1" s="95"/>
      <c r="N1" s="96" t="s">
        <v>13</v>
      </c>
    </row>
    <row r="2">
      <c r="A2" s="10">
        <f>SUM(B2:J2)</f>
        <v>748</v>
      </c>
      <c r="B2">
        <f t="shared" ref="B2:I2" si="1">SUM(B3:B16)</f>
        <v>0</v>
      </c>
      <c r="C2">
        <f t="shared" si="1"/>
        <v>0</v>
      </c>
      <c r="D2">
        <f t="shared" si="1"/>
        <v>114</v>
      </c>
      <c r="E2">
        <f t="shared" si="1"/>
        <v>136</v>
      </c>
      <c r="F2">
        <f t="shared" si="1"/>
        <v>130</v>
      </c>
      <c r="G2">
        <f t="shared" si="1"/>
        <v>47</v>
      </c>
      <c r="H2">
        <f t="shared" si="1"/>
        <v>154</v>
      </c>
      <c r="I2">
        <f t="shared" si="1"/>
        <v>167</v>
      </c>
      <c r="L2" s="8" t="s">
        <v>15</v>
      </c>
      <c r="M2" s="95"/>
      <c r="N2" s="97" t="s">
        <v>16</v>
      </c>
      <c r="O2" s="97" t="s">
        <v>17</v>
      </c>
    </row>
    <row r="3">
      <c r="B3" s="6"/>
      <c r="D3" s="6">
        <v>13.0</v>
      </c>
      <c r="E3" s="6">
        <v>7.0</v>
      </c>
      <c r="F3" s="89">
        <v>36.0</v>
      </c>
      <c r="G3" s="6">
        <v>23.0</v>
      </c>
      <c r="H3" s="89">
        <v>72.0</v>
      </c>
      <c r="I3" s="89">
        <v>72.0</v>
      </c>
      <c r="L3" s="11">
        <f>E10+G4</f>
        <v>14</v>
      </c>
      <c r="M3" s="95"/>
      <c r="N3" s="98">
        <v>0.0</v>
      </c>
      <c r="O3" s="14">
        <v>0.0</v>
      </c>
    </row>
    <row r="4">
      <c r="D4" s="89">
        <v>7.0</v>
      </c>
      <c r="E4" s="6">
        <v>27.0</v>
      </c>
      <c r="F4" s="89">
        <v>72.0</v>
      </c>
      <c r="G4" s="67">
        <v>6.0</v>
      </c>
      <c r="H4" s="89">
        <v>72.0</v>
      </c>
      <c r="I4" s="89">
        <v>72.0</v>
      </c>
      <c r="L4" s="18">
        <v>0.0</v>
      </c>
      <c r="M4" s="95"/>
      <c r="N4" s="99">
        <v>0.0</v>
      </c>
      <c r="O4" s="20">
        <v>0.0</v>
      </c>
    </row>
    <row r="5">
      <c r="D5" s="89">
        <v>36.0</v>
      </c>
      <c r="E5" s="6">
        <v>29.0</v>
      </c>
      <c r="F5" s="6">
        <v>22.0</v>
      </c>
      <c r="G5" s="6">
        <v>18.0</v>
      </c>
      <c r="H5" s="6">
        <v>10.0</v>
      </c>
      <c r="I5" s="6">
        <v>22.0</v>
      </c>
      <c r="L5" s="22">
        <v>0.0</v>
      </c>
      <c r="M5" s="95"/>
      <c r="N5" s="100">
        <v>0.0</v>
      </c>
      <c r="O5" s="24">
        <v>0.0</v>
      </c>
    </row>
    <row r="6">
      <c r="D6" s="6">
        <v>11.0</v>
      </c>
      <c r="E6" s="89">
        <v>7.0</v>
      </c>
      <c r="F6" s="6"/>
      <c r="I6" s="89">
        <v>1.0</v>
      </c>
      <c r="L6" s="26">
        <f>E8+E13</f>
        <v>8</v>
      </c>
      <c r="M6" s="95"/>
      <c r="N6" s="28">
        <v>0.0</v>
      </c>
      <c r="O6" s="28">
        <v>0.0</v>
      </c>
    </row>
    <row r="7">
      <c r="D7" s="6">
        <v>14.0</v>
      </c>
      <c r="E7" s="6">
        <v>14.0</v>
      </c>
      <c r="L7" s="30">
        <v>0.0</v>
      </c>
      <c r="M7" s="95"/>
      <c r="N7" s="32">
        <v>0.0</v>
      </c>
      <c r="O7" s="32">
        <v>0.0</v>
      </c>
    </row>
    <row r="8">
      <c r="D8" s="6">
        <v>17.0</v>
      </c>
      <c r="E8" s="83">
        <v>3.0</v>
      </c>
      <c r="L8" s="34">
        <v>0.0</v>
      </c>
      <c r="M8" s="95"/>
      <c r="N8" s="101">
        <v>0.0</v>
      </c>
      <c r="O8" s="36">
        <v>0.0</v>
      </c>
    </row>
    <row r="9">
      <c r="D9" s="6">
        <v>16.0</v>
      </c>
      <c r="E9" s="6">
        <v>10.0</v>
      </c>
      <c r="L9" s="37">
        <v>0.0</v>
      </c>
      <c r="M9" s="95"/>
      <c r="N9" s="102">
        <v>0.0</v>
      </c>
      <c r="O9" s="39">
        <v>0.0</v>
      </c>
    </row>
    <row r="10">
      <c r="E10" s="67">
        <v>8.0</v>
      </c>
      <c r="L10" s="41">
        <v>0.0</v>
      </c>
      <c r="M10" s="95"/>
      <c r="N10" s="103">
        <v>0.0</v>
      </c>
      <c r="O10" s="43">
        <v>0.0</v>
      </c>
    </row>
    <row r="11">
      <c r="E11" s="6">
        <v>9.0</v>
      </c>
      <c r="L11" s="45">
        <v>0.0</v>
      </c>
      <c r="M11" s="95"/>
      <c r="N11" s="104">
        <v>0.0</v>
      </c>
      <c r="O11" s="47">
        <v>0.0</v>
      </c>
    </row>
    <row r="12">
      <c r="E12" s="89">
        <v>10.0</v>
      </c>
      <c r="L12" s="49">
        <f>SUM(D4:D5,E6,E12,F3:F4,H3:I4,I6)</f>
        <v>457</v>
      </c>
    </row>
    <row r="13">
      <c r="E13" s="83">
        <v>5.0</v>
      </c>
      <c r="L13" s="52">
        <v>0.0</v>
      </c>
    </row>
    <row r="14">
      <c r="E14" s="6">
        <v>7.0</v>
      </c>
      <c r="L14" s="54">
        <v>0.0</v>
      </c>
    </row>
    <row r="15">
      <c r="L15" s="57">
        <f>SUM(D3,D6:D9,E3:E5,E7,E9,E11,E14,F5,G3,I5,H5,G5)</f>
        <v>269</v>
      </c>
    </row>
    <row r="16">
      <c r="L16" s="59">
        <v>0.0</v>
      </c>
    </row>
  </sheetData>
  <mergeCells count="1">
    <mergeCell ref="N1:O1"/>
  </mergeCells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75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min="8" max="8" width="6.75"/>
    <col customWidth="1" min="9" max="9" width="4.13"/>
    <col customWidth="1" min="10" max="10" width="6.5"/>
    <col customWidth="1" min="12" max="12" width="13.38"/>
  </cols>
  <sheetData>
    <row r="1">
      <c r="A1" s="6"/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/>
      <c r="L1" s="8" t="s">
        <v>12</v>
      </c>
      <c r="M1" s="95"/>
      <c r="N1" s="96" t="s">
        <v>13</v>
      </c>
    </row>
    <row r="2">
      <c r="A2" s="10">
        <f>SUM(B2:J2)</f>
        <v>141</v>
      </c>
      <c r="B2">
        <f t="shared" ref="B2:I2" si="1">SUM(B3:B16)</f>
        <v>0</v>
      </c>
      <c r="C2">
        <f t="shared" si="1"/>
        <v>0</v>
      </c>
      <c r="D2">
        <f t="shared" si="1"/>
        <v>0</v>
      </c>
      <c r="E2">
        <f t="shared" si="1"/>
        <v>27</v>
      </c>
      <c r="F2">
        <f t="shared" si="1"/>
        <v>101</v>
      </c>
      <c r="G2">
        <f t="shared" si="1"/>
        <v>13</v>
      </c>
      <c r="H2">
        <f t="shared" si="1"/>
        <v>0</v>
      </c>
      <c r="I2">
        <f t="shared" si="1"/>
        <v>0</v>
      </c>
      <c r="L2" s="8" t="s">
        <v>15</v>
      </c>
      <c r="M2" s="95"/>
      <c r="N2" s="97" t="s">
        <v>16</v>
      </c>
      <c r="O2" s="97" t="s">
        <v>17</v>
      </c>
    </row>
    <row r="3">
      <c r="B3" s="6"/>
      <c r="D3" s="6"/>
      <c r="E3" s="6">
        <v>1.0</v>
      </c>
      <c r="F3" s="55">
        <v>16.0</v>
      </c>
      <c r="G3" s="108">
        <v>13.0</v>
      </c>
      <c r="H3" s="6"/>
      <c r="L3" s="11">
        <v>0.0</v>
      </c>
      <c r="M3" s="95"/>
      <c r="N3" s="98">
        <v>0.0</v>
      </c>
      <c r="O3" s="14">
        <v>0.0</v>
      </c>
    </row>
    <row r="4">
      <c r="D4" s="6"/>
      <c r="E4" s="108">
        <v>13.0</v>
      </c>
      <c r="F4" s="175">
        <v>4.0</v>
      </c>
      <c r="L4" s="18">
        <v>0.0</v>
      </c>
      <c r="M4" s="95"/>
      <c r="N4" s="99">
        <v>0.0</v>
      </c>
      <c r="O4" s="20">
        <v>0.0</v>
      </c>
    </row>
    <row r="5">
      <c r="E5" s="6">
        <v>13.0</v>
      </c>
      <c r="F5" s="55">
        <v>22.0</v>
      </c>
      <c r="L5" s="22">
        <v>0.0</v>
      </c>
      <c r="M5" s="95"/>
      <c r="N5" s="100">
        <v>0.0</v>
      </c>
      <c r="O5" s="24">
        <v>0.0</v>
      </c>
    </row>
    <row r="6">
      <c r="F6" s="108">
        <v>26.0</v>
      </c>
      <c r="L6" s="26">
        <f>SUM(E4,G3,F6)</f>
        <v>52</v>
      </c>
      <c r="M6" s="95"/>
      <c r="N6" s="28">
        <f>SUM(F8,F7,F5,F3)</f>
        <v>58</v>
      </c>
      <c r="O6" s="28">
        <f>E4</f>
        <v>13</v>
      </c>
    </row>
    <row r="7">
      <c r="F7" s="55">
        <v>16.0</v>
      </c>
      <c r="L7" s="30">
        <v>0.0</v>
      </c>
      <c r="M7" s="95"/>
      <c r="N7" s="32">
        <v>0.0</v>
      </c>
      <c r="O7" s="32">
        <f>SUM(F3:F8)</f>
        <v>88</v>
      </c>
    </row>
    <row r="8">
      <c r="F8" s="175">
        <v>4.0</v>
      </c>
      <c r="L8" s="34">
        <v>0.0</v>
      </c>
      <c r="M8" s="95"/>
      <c r="N8" s="101">
        <v>0.0</v>
      </c>
      <c r="O8" s="36">
        <f>G3</f>
        <v>13</v>
      </c>
    </row>
    <row r="9">
      <c r="F9" s="6">
        <v>13.0</v>
      </c>
      <c r="L9" s="37">
        <v>0.0</v>
      </c>
      <c r="M9" s="95"/>
      <c r="N9" s="102">
        <f>SUM(G3,F6,E4)</f>
        <v>52</v>
      </c>
      <c r="O9" s="39">
        <v>0.0</v>
      </c>
    </row>
    <row r="10">
      <c r="L10" s="41">
        <f>SUM(F8,F4)</f>
        <v>8</v>
      </c>
      <c r="M10" s="95"/>
      <c r="N10" s="103">
        <v>0.0</v>
      </c>
      <c r="O10" s="43">
        <v>0.0</v>
      </c>
    </row>
    <row r="11">
      <c r="L11" s="45">
        <v>0.0</v>
      </c>
      <c r="M11" s="95"/>
      <c r="N11" s="104">
        <v>0.0</v>
      </c>
      <c r="O11" s="47">
        <v>0.0</v>
      </c>
    </row>
    <row r="12">
      <c r="L12" s="49">
        <v>0.0</v>
      </c>
    </row>
    <row r="13">
      <c r="L13" s="52">
        <f>SUM(E4,F5,F4,F3,F6,F7,F8,G3)</f>
        <v>114</v>
      </c>
    </row>
    <row r="14">
      <c r="L14" s="54">
        <v>0.0</v>
      </c>
    </row>
    <row r="15">
      <c r="L15" s="57">
        <f>SUM(E3,E5,F3,F5,F7,F9)</f>
        <v>81</v>
      </c>
    </row>
    <row r="16">
      <c r="L16" s="59">
        <v>0.0</v>
      </c>
    </row>
  </sheetData>
  <mergeCells count="1">
    <mergeCell ref="N1:O1"/>
  </mergeCells>
  <drawing r:id="rId2"/>
  <legacyDrawing r:id="rId3"/>
</worksheet>
</file>

<file path=xl/worksheets/sheet7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75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min="8" max="8" width="6.75"/>
    <col customWidth="1" min="9" max="9" width="4.13"/>
    <col customWidth="1" min="10" max="10" width="6.5"/>
    <col customWidth="1" min="12" max="12" width="13.38"/>
  </cols>
  <sheetData>
    <row r="1">
      <c r="A1" s="6"/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/>
      <c r="L1" s="8" t="s">
        <v>12</v>
      </c>
      <c r="M1" s="95"/>
      <c r="N1" s="96" t="s">
        <v>13</v>
      </c>
    </row>
    <row r="2">
      <c r="A2" s="10">
        <f>SUM(B2:J2)</f>
        <v>1</v>
      </c>
      <c r="B2">
        <f t="shared" ref="B2:I2" si="1">SUM(B3:B16)</f>
        <v>0</v>
      </c>
      <c r="C2">
        <f t="shared" si="1"/>
        <v>0</v>
      </c>
      <c r="D2">
        <f t="shared" si="1"/>
        <v>0</v>
      </c>
      <c r="E2">
        <f t="shared" si="1"/>
        <v>0</v>
      </c>
      <c r="F2">
        <f t="shared" si="1"/>
        <v>1</v>
      </c>
      <c r="G2">
        <f t="shared" si="1"/>
        <v>0</v>
      </c>
      <c r="H2">
        <f t="shared" si="1"/>
        <v>0</v>
      </c>
      <c r="I2">
        <f t="shared" si="1"/>
        <v>0</v>
      </c>
      <c r="L2" s="8" t="s">
        <v>15</v>
      </c>
      <c r="M2" s="95"/>
      <c r="N2" s="97" t="s">
        <v>16</v>
      </c>
      <c r="O2" s="97" t="s">
        <v>17</v>
      </c>
    </row>
    <row r="3">
      <c r="B3" s="6"/>
      <c r="D3" s="6"/>
      <c r="E3" s="6"/>
      <c r="F3" s="55">
        <v>1.0</v>
      </c>
      <c r="H3" s="6"/>
      <c r="L3" s="11">
        <v>0.0</v>
      </c>
      <c r="M3" s="95"/>
      <c r="N3" s="98">
        <v>0.0</v>
      </c>
      <c r="O3" s="14">
        <v>0.0</v>
      </c>
    </row>
    <row r="4">
      <c r="D4" s="6"/>
      <c r="E4" s="6"/>
      <c r="F4" s="6"/>
      <c r="L4" s="18">
        <v>0.0</v>
      </c>
      <c r="M4" s="95"/>
      <c r="N4" s="99">
        <v>0.0</v>
      </c>
      <c r="O4" s="20">
        <v>0.0</v>
      </c>
    </row>
    <row r="5">
      <c r="F5" s="6"/>
      <c r="L5" s="22">
        <v>0.0</v>
      </c>
      <c r="M5" s="95"/>
      <c r="N5" s="100">
        <v>0.0</v>
      </c>
      <c r="O5" s="24">
        <v>0.0</v>
      </c>
    </row>
    <row r="6">
      <c r="F6" s="6"/>
      <c r="L6" s="26">
        <v>0.0</v>
      </c>
      <c r="M6" s="95"/>
      <c r="N6" s="28">
        <f>F3</f>
        <v>1</v>
      </c>
      <c r="O6" s="28">
        <f>F3</f>
        <v>1</v>
      </c>
    </row>
    <row r="7">
      <c r="L7" s="30">
        <v>0.0</v>
      </c>
      <c r="M7" s="95"/>
      <c r="N7" s="32">
        <v>0.0</v>
      </c>
      <c r="O7" s="32">
        <v>0.0</v>
      </c>
    </row>
    <row r="8">
      <c r="L8" s="34">
        <v>0.0</v>
      </c>
      <c r="M8" s="95"/>
      <c r="N8" s="101">
        <v>0.0</v>
      </c>
      <c r="O8" s="36">
        <v>0.0</v>
      </c>
    </row>
    <row r="9">
      <c r="L9" s="37">
        <v>0.0</v>
      </c>
      <c r="M9" s="95"/>
      <c r="N9" s="102">
        <v>0.0</v>
      </c>
      <c r="O9" s="39">
        <v>0.0</v>
      </c>
    </row>
    <row r="10">
      <c r="L10" s="41">
        <v>0.0</v>
      </c>
      <c r="M10" s="95"/>
      <c r="N10" s="103">
        <v>0.0</v>
      </c>
      <c r="O10" s="43">
        <v>0.0</v>
      </c>
    </row>
    <row r="11">
      <c r="L11" s="45">
        <v>0.0</v>
      </c>
      <c r="M11" s="95"/>
      <c r="N11" s="104">
        <v>0.0</v>
      </c>
      <c r="O11" s="47">
        <v>0.0</v>
      </c>
    </row>
    <row r="12">
      <c r="L12" s="49">
        <v>0.0</v>
      </c>
    </row>
    <row r="13">
      <c r="L13" s="52">
        <f>F3</f>
        <v>1</v>
      </c>
    </row>
    <row r="14">
      <c r="L14" s="54">
        <v>0.0</v>
      </c>
    </row>
    <row r="15">
      <c r="L15" s="57">
        <f>F3</f>
        <v>1</v>
      </c>
    </row>
    <row r="16">
      <c r="L16" s="59">
        <v>0.0</v>
      </c>
    </row>
  </sheetData>
  <mergeCells count="1">
    <mergeCell ref="N1:O1"/>
  </mergeCells>
  <drawing r:id="rId2"/>
  <legacyDrawing r:id="rId3"/>
</worksheet>
</file>

<file path=xl/worksheets/sheet7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75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min="8" max="8" width="6.75"/>
    <col customWidth="1" min="9" max="9" width="4.13"/>
    <col customWidth="1" min="10" max="10" width="6.5"/>
    <col customWidth="1" min="12" max="12" width="13.38"/>
  </cols>
  <sheetData>
    <row r="1">
      <c r="A1" s="6"/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/>
      <c r="L1" s="8" t="s">
        <v>12</v>
      </c>
      <c r="M1" s="95"/>
      <c r="N1" s="96" t="s">
        <v>13</v>
      </c>
    </row>
    <row r="2">
      <c r="A2" s="10">
        <f>SUM(B2:J2)</f>
        <v>0</v>
      </c>
      <c r="B2">
        <f t="shared" ref="B2:I2" si="1">SUM(B3:B16)</f>
        <v>0</v>
      </c>
      <c r="C2">
        <f t="shared" si="1"/>
        <v>0</v>
      </c>
      <c r="D2">
        <f t="shared" si="1"/>
        <v>0</v>
      </c>
      <c r="E2">
        <f t="shared" si="1"/>
        <v>0</v>
      </c>
      <c r="F2">
        <f t="shared" si="1"/>
        <v>0</v>
      </c>
      <c r="G2">
        <f t="shared" si="1"/>
        <v>0</v>
      </c>
      <c r="H2">
        <f t="shared" si="1"/>
        <v>0</v>
      </c>
      <c r="I2">
        <f t="shared" si="1"/>
        <v>0</v>
      </c>
      <c r="L2" s="8" t="s">
        <v>15</v>
      </c>
      <c r="M2" s="95"/>
      <c r="N2" s="97" t="s">
        <v>16</v>
      </c>
      <c r="O2" s="97" t="s">
        <v>17</v>
      </c>
    </row>
    <row r="3">
      <c r="B3" s="6"/>
      <c r="D3" s="6"/>
      <c r="E3" s="6"/>
      <c r="F3" s="6"/>
      <c r="H3" s="6"/>
      <c r="L3" s="11">
        <v>0.0</v>
      </c>
      <c r="M3" s="95"/>
      <c r="N3" s="98">
        <v>0.0</v>
      </c>
      <c r="O3" s="14">
        <v>0.0</v>
      </c>
    </row>
    <row r="4">
      <c r="D4" s="6"/>
      <c r="E4" s="6"/>
      <c r="F4" s="6"/>
      <c r="L4" s="18">
        <v>0.0</v>
      </c>
      <c r="M4" s="95"/>
      <c r="N4" s="99">
        <v>0.0</v>
      </c>
      <c r="O4" s="20">
        <v>0.0</v>
      </c>
    </row>
    <row r="5">
      <c r="F5" s="6"/>
      <c r="L5" s="22">
        <v>0.0</v>
      </c>
      <c r="M5" s="95"/>
      <c r="N5" s="100">
        <v>0.0</v>
      </c>
      <c r="O5" s="24">
        <v>0.0</v>
      </c>
    </row>
    <row r="6">
      <c r="F6" s="6"/>
      <c r="L6" s="26">
        <v>0.0</v>
      </c>
      <c r="M6" s="95"/>
      <c r="N6" s="28">
        <v>0.0</v>
      </c>
      <c r="O6" s="28">
        <v>0.0</v>
      </c>
    </row>
    <row r="7">
      <c r="L7" s="30">
        <v>0.0</v>
      </c>
      <c r="M7" s="95"/>
      <c r="N7" s="32">
        <v>0.0</v>
      </c>
      <c r="O7" s="32">
        <v>0.0</v>
      </c>
    </row>
    <row r="8">
      <c r="L8" s="34">
        <v>0.0</v>
      </c>
      <c r="M8" s="95"/>
      <c r="N8" s="101">
        <v>0.0</v>
      </c>
      <c r="O8" s="36">
        <v>0.0</v>
      </c>
    </row>
    <row r="9">
      <c r="L9" s="37">
        <v>0.0</v>
      </c>
      <c r="M9" s="95"/>
      <c r="N9" s="102">
        <v>0.0</v>
      </c>
      <c r="O9" s="39">
        <v>0.0</v>
      </c>
    </row>
    <row r="10">
      <c r="L10" s="41">
        <v>0.0</v>
      </c>
      <c r="M10" s="95"/>
      <c r="N10" s="103">
        <v>0.0</v>
      </c>
      <c r="O10" s="43">
        <v>0.0</v>
      </c>
    </row>
    <row r="11">
      <c r="L11" s="45">
        <v>0.0</v>
      </c>
      <c r="M11" s="95"/>
      <c r="N11" s="104">
        <v>0.0</v>
      </c>
      <c r="O11" s="47">
        <v>0.0</v>
      </c>
    </row>
    <row r="12">
      <c r="L12" s="49">
        <v>0.0</v>
      </c>
    </row>
    <row r="13">
      <c r="L13" s="52">
        <v>0.0</v>
      </c>
    </row>
    <row r="14">
      <c r="L14" s="54">
        <v>0.0</v>
      </c>
    </row>
    <row r="15">
      <c r="L15" s="57">
        <v>0.0</v>
      </c>
    </row>
    <row r="16">
      <c r="L16" s="59">
        <v>0.0</v>
      </c>
    </row>
  </sheetData>
  <mergeCells count="1">
    <mergeCell ref="N1:O1"/>
  </mergeCells>
  <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75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min="8" max="8" width="6.75"/>
    <col customWidth="1" min="9" max="9" width="4.13"/>
    <col customWidth="1" min="10" max="10" width="6.5"/>
    <col customWidth="1" min="12" max="12" width="13.38"/>
  </cols>
  <sheetData>
    <row r="1">
      <c r="A1" s="6"/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/>
      <c r="L1" s="8" t="s">
        <v>12</v>
      </c>
      <c r="M1" s="95"/>
      <c r="N1" s="96" t="s">
        <v>13</v>
      </c>
    </row>
    <row r="2">
      <c r="A2" s="10">
        <f>SUM(B2:J2)</f>
        <v>1</v>
      </c>
      <c r="B2">
        <f t="shared" ref="B2:I2" si="1">SUM(B3:B16)</f>
        <v>0</v>
      </c>
      <c r="C2">
        <f t="shared" si="1"/>
        <v>0</v>
      </c>
      <c r="D2">
        <f t="shared" si="1"/>
        <v>1</v>
      </c>
      <c r="E2">
        <f t="shared" si="1"/>
        <v>0</v>
      </c>
      <c r="F2">
        <f t="shared" si="1"/>
        <v>0</v>
      </c>
      <c r="G2">
        <f t="shared" si="1"/>
        <v>0</v>
      </c>
      <c r="H2">
        <f t="shared" si="1"/>
        <v>0</v>
      </c>
      <c r="I2">
        <f t="shared" si="1"/>
        <v>0</v>
      </c>
      <c r="L2" s="8" t="s">
        <v>15</v>
      </c>
      <c r="M2" s="95"/>
      <c r="N2" s="97" t="s">
        <v>16</v>
      </c>
      <c r="O2" s="97" t="s">
        <v>17</v>
      </c>
    </row>
    <row r="3">
      <c r="B3" s="6"/>
      <c r="D3" s="55">
        <v>1.0</v>
      </c>
      <c r="E3" s="6"/>
      <c r="F3" s="6"/>
      <c r="H3" s="6"/>
      <c r="L3" s="11">
        <v>0.0</v>
      </c>
      <c r="M3" s="95"/>
      <c r="N3" s="98">
        <v>0.0</v>
      </c>
      <c r="O3" s="14">
        <v>0.0</v>
      </c>
    </row>
    <row r="4">
      <c r="D4" s="6"/>
      <c r="E4" s="6"/>
      <c r="F4" s="6"/>
      <c r="L4" s="18">
        <v>0.0</v>
      </c>
      <c r="M4" s="95"/>
      <c r="N4" s="99">
        <v>0.0</v>
      </c>
      <c r="O4" s="20">
        <v>0.0</v>
      </c>
    </row>
    <row r="5">
      <c r="F5" s="6"/>
      <c r="L5" s="22">
        <v>0.0</v>
      </c>
      <c r="M5" s="95"/>
      <c r="N5" s="100">
        <v>0.0</v>
      </c>
      <c r="O5" s="24">
        <f>D3</f>
        <v>1</v>
      </c>
    </row>
    <row r="6">
      <c r="F6" s="6"/>
      <c r="L6" s="26">
        <v>0.0</v>
      </c>
      <c r="M6" s="95"/>
      <c r="N6" s="28">
        <f>D3</f>
        <v>1</v>
      </c>
      <c r="O6" s="28">
        <v>0.0</v>
      </c>
    </row>
    <row r="7">
      <c r="L7" s="30">
        <v>0.0</v>
      </c>
      <c r="M7" s="95"/>
      <c r="N7" s="32">
        <v>0.0</v>
      </c>
      <c r="O7" s="32">
        <v>0.0</v>
      </c>
    </row>
    <row r="8">
      <c r="L8" s="34">
        <v>0.0</v>
      </c>
      <c r="M8" s="95"/>
      <c r="N8" s="101">
        <v>0.0</v>
      </c>
      <c r="O8" s="36">
        <v>0.0</v>
      </c>
    </row>
    <row r="9">
      <c r="L9" s="37">
        <v>0.0</v>
      </c>
      <c r="M9" s="95"/>
      <c r="N9" s="102">
        <v>0.0</v>
      </c>
      <c r="O9" s="39">
        <v>0.0</v>
      </c>
    </row>
    <row r="10">
      <c r="L10" s="41">
        <v>0.0</v>
      </c>
      <c r="M10" s="95"/>
      <c r="N10" s="103">
        <v>0.0</v>
      </c>
      <c r="O10" s="43">
        <v>0.0</v>
      </c>
    </row>
    <row r="11">
      <c r="L11" s="45">
        <v>0.0</v>
      </c>
      <c r="M11" s="95"/>
      <c r="N11" s="104">
        <v>0.0</v>
      </c>
      <c r="O11" s="47">
        <v>0.0</v>
      </c>
    </row>
    <row r="12">
      <c r="L12" s="49">
        <v>0.0</v>
      </c>
    </row>
    <row r="13">
      <c r="L13" s="52">
        <f>D3</f>
        <v>1</v>
      </c>
    </row>
    <row r="14">
      <c r="L14" s="54">
        <v>0.0</v>
      </c>
    </row>
    <row r="15">
      <c r="L15" s="57">
        <f>D3</f>
        <v>1</v>
      </c>
    </row>
    <row r="16">
      <c r="L16" s="59">
        <v>0.0</v>
      </c>
    </row>
  </sheetData>
  <mergeCells count="1">
    <mergeCell ref="N1:O1"/>
  </mergeCells>
  <drawing r:id="rId2"/>
  <legacyDrawing r:id="rId3"/>
</worksheet>
</file>

<file path=xl/worksheets/sheet7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75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min="8" max="8" width="6.75"/>
    <col customWidth="1" min="9" max="9" width="4.13"/>
    <col customWidth="1" min="10" max="10" width="6.5"/>
    <col customWidth="1" min="12" max="12" width="13.38"/>
  </cols>
  <sheetData>
    <row r="1">
      <c r="A1" s="6"/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/>
      <c r="L1" s="8" t="s">
        <v>12</v>
      </c>
      <c r="M1" s="95"/>
      <c r="N1" s="96" t="s">
        <v>13</v>
      </c>
    </row>
    <row r="2">
      <c r="A2" s="10">
        <f>SUM(B2:J2)</f>
        <v>696</v>
      </c>
      <c r="B2">
        <f t="shared" ref="B2:I2" si="1">SUM(B3:B16)</f>
        <v>154</v>
      </c>
      <c r="C2">
        <f t="shared" si="1"/>
        <v>0</v>
      </c>
      <c r="D2">
        <f t="shared" si="1"/>
        <v>64</v>
      </c>
      <c r="E2">
        <f t="shared" si="1"/>
        <v>121</v>
      </c>
      <c r="F2">
        <f t="shared" si="1"/>
        <v>110</v>
      </c>
      <c r="G2">
        <f t="shared" si="1"/>
        <v>6</v>
      </c>
      <c r="H2">
        <f t="shared" si="1"/>
        <v>117</v>
      </c>
      <c r="I2">
        <f t="shared" si="1"/>
        <v>124</v>
      </c>
      <c r="L2" s="8" t="s">
        <v>15</v>
      </c>
      <c r="M2" s="95"/>
      <c r="N2" s="97" t="s">
        <v>16</v>
      </c>
      <c r="O2" s="97" t="s">
        <v>17</v>
      </c>
    </row>
    <row r="3">
      <c r="B3" s="6">
        <v>18.0</v>
      </c>
      <c r="D3" s="6">
        <v>6.0</v>
      </c>
      <c r="E3" s="6">
        <v>3.0</v>
      </c>
      <c r="F3" s="6">
        <v>18.0</v>
      </c>
      <c r="G3" s="88">
        <v>6.0</v>
      </c>
      <c r="H3" s="84">
        <v>14.0</v>
      </c>
      <c r="I3" s="6">
        <v>20.0</v>
      </c>
      <c r="L3" s="11">
        <v>0.0</v>
      </c>
      <c r="M3" s="95"/>
      <c r="N3" s="98">
        <v>0.0</v>
      </c>
      <c r="O3" s="14">
        <v>0.0</v>
      </c>
    </row>
    <row r="4">
      <c r="B4" s="6">
        <v>23.0</v>
      </c>
      <c r="D4" s="6">
        <v>44.0</v>
      </c>
      <c r="E4" s="69">
        <v>7.0</v>
      </c>
      <c r="F4" s="83">
        <v>29.0</v>
      </c>
      <c r="H4" s="83">
        <v>10.0</v>
      </c>
      <c r="I4" s="6">
        <v>40.0</v>
      </c>
      <c r="L4" s="18">
        <v>0.0</v>
      </c>
      <c r="M4" s="95"/>
      <c r="N4" s="99">
        <v>0.0</v>
      </c>
      <c r="O4" s="20">
        <v>0.0</v>
      </c>
    </row>
    <row r="5">
      <c r="B5" s="69">
        <v>25.0</v>
      </c>
      <c r="D5" s="6">
        <v>4.0</v>
      </c>
      <c r="E5" s="83">
        <v>63.0</v>
      </c>
      <c r="F5" s="6">
        <v>17.0</v>
      </c>
      <c r="H5" s="6">
        <v>20.0</v>
      </c>
      <c r="I5" s="69">
        <v>25.0</v>
      </c>
      <c r="L5" s="22">
        <f>B5+D6+E4+I5</f>
        <v>67</v>
      </c>
      <c r="M5" s="95"/>
      <c r="N5" s="100">
        <v>0.0</v>
      </c>
      <c r="O5" s="24">
        <v>0.0</v>
      </c>
    </row>
    <row r="6">
      <c r="B6" s="6">
        <v>16.0</v>
      </c>
      <c r="D6" s="69">
        <v>10.0</v>
      </c>
      <c r="E6" s="83">
        <v>48.0</v>
      </c>
      <c r="F6" s="6">
        <v>28.0</v>
      </c>
      <c r="H6" s="83">
        <v>13.0</v>
      </c>
      <c r="I6" s="6">
        <v>15.0</v>
      </c>
      <c r="L6" s="26">
        <f>SUM(B8,E5:E6,F4,H4,H6,I7,H9)</f>
        <v>218</v>
      </c>
      <c r="M6" s="95"/>
      <c r="N6" s="28">
        <v>0.0</v>
      </c>
      <c r="O6" s="28">
        <v>0.0</v>
      </c>
    </row>
    <row r="7">
      <c r="B7" s="6">
        <v>18.0</v>
      </c>
      <c r="F7" s="6">
        <v>18.0</v>
      </c>
      <c r="H7" s="6">
        <v>33.0</v>
      </c>
      <c r="I7" s="83">
        <v>24.0</v>
      </c>
      <c r="L7" s="30">
        <f>H3</f>
        <v>14</v>
      </c>
      <c r="M7" s="95"/>
      <c r="N7" s="32">
        <v>0.0</v>
      </c>
      <c r="O7" s="32">
        <v>0.0</v>
      </c>
    </row>
    <row r="8">
      <c r="B8" s="83">
        <v>15.0</v>
      </c>
      <c r="H8" s="6">
        <v>11.0</v>
      </c>
      <c r="L8" s="34">
        <v>0.0</v>
      </c>
      <c r="M8" s="95"/>
      <c r="N8" s="101">
        <v>0.0</v>
      </c>
      <c r="O8" s="36">
        <v>0.0</v>
      </c>
    </row>
    <row r="9">
      <c r="B9" s="6">
        <v>18.0</v>
      </c>
      <c r="H9" s="83">
        <v>16.0</v>
      </c>
      <c r="L9" s="37">
        <v>0.0</v>
      </c>
      <c r="M9" s="95"/>
      <c r="N9" s="102">
        <v>0.0</v>
      </c>
      <c r="O9" s="39">
        <v>0.0</v>
      </c>
    </row>
    <row r="10">
      <c r="B10" s="6">
        <v>21.0</v>
      </c>
      <c r="L10" s="41">
        <v>0.0</v>
      </c>
      <c r="M10" s="95"/>
      <c r="N10" s="103">
        <v>0.0</v>
      </c>
      <c r="O10" s="43">
        <v>0.0</v>
      </c>
    </row>
    <row r="11">
      <c r="L11" s="45">
        <f>G3</f>
        <v>6</v>
      </c>
      <c r="M11" s="95"/>
      <c r="N11" s="104">
        <v>0.0</v>
      </c>
      <c r="O11" s="47">
        <v>0.0</v>
      </c>
    </row>
    <row r="12">
      <c r="L12" s="49">
        <v>0.0</v>
      </c>
    </row>
    <row r="13">
      <c r="L13" s="52">
        <v>0.0</v>
      </c>
    </row>
    <row r="14">
      <c r="L14" s="54">
        <v>0.0</v>
      </c>
    </row>
    <row r="15">
      <c r="L15" s="57">
        <f>SUM(B3:B4,B6:B7,B9:B10,D3:D5,E3,F3,F5:F7,H5,H7:H8,I3:I4,I6)</f>
        <v>391</v>
      </c>
    </row>
    <row r="16">
      <c r="L16" s="59">
        <v>0.0</v>
      </c>
    </row>
  </sheetData>
  <mergeCells count="1">
    <mergeCell ref="N1:O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13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min="8" max="8" width="6.75"/>
    <col customWidth="1" min="9" max="9" width="4.13"/>
    <col customWidth="1" min="10" max="10" width="6.5"/>
    <col customWidth="1" min="12" max="12" width="11.75"/>
    <col customWidth="1" min="13" max="13" width="4.13"/>
  </cols>
  <sheetData>
    <row r="1">
      <c r="A1" s="6"/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L1" s="80" t="s">
        <v>12</v>
      </c>
      <c r="N1" s="9" t="s">
        <v>13</v>
      </c>
    </row>
    <row r="2">
      <c r="A2" s="10">
        <f>SUM(B2:J2)</f>
        <v>262</v>
      </c>
      <c r="B2">
        <f t="shared" ref="B2:J2" si="1">SUM(B3:B15)</f>
        <v>32</v>
      </c>
      <c r="C2">
        <f t="shared" si="1"/>
        <v>0</v>
      </c>
      <c r="D2">
        <f t="shared" si="1"/>
        <v>23</v>
      </c>
      <c r="E2">
        <f t="shared" si="1"/>
        <v>4</v>
      </c>
      <c r="F2">
        <f t="shared" si="1"/>
        <v>0</v>
      </c>
      <c r="G2">
        <f t="shared" si="1"/>
        <v>102</v>
      </c>
      <c r="H2">
        <f t="shared" si="1"/>
        <v>93</v>
      </c>
      <c r="I2">
        <f t="shared" si="1"/>
        <v>8</v>
      </c>
      <c r="J2">
        <f t="shared" si="1"/>
        <v>0</v>
      </c>
      <c r="L2" s="80" t="s">
        <v>15</v>
      </c>
      <c r="N2" s="6" t="s">
        <v>16</v>
      </c>
      <c r="O2" s="6" t="s">
        <v>17</v>
      </c>
    </row>
    <row r="3">
      <c r="B3" s="84">
        <v>8.0</v>
      </c>
      <c r="C3" s="6">
        <v>0.0</v>
      </c>
      <c r="D3" s="6">
        <v>9.0</v>
      </c>
      <c r="E3" s="6">
        <v>4.0</v>
      </c>
      <c r="F3" s="6">
        <v>0.0</v>
      </c>
      <c r="G3" s="6">
        <v>36.0</v>
      </c>
      <c r="H3" s="6">
        <v>8.0</v>
      </c>
      <c r="I3" s="84">
        <v>8.0</v>
      </c>
      <c r="J3" s="6">
        <v>0.0</v>
      </c>
      <c r="L3" s="67" t="s">
        <v>33</v>
      </c>
      <c r="N3" s="6" t="s">
        <v>2</v>
      </c>
      <c r="O3" s="6" t="s">
        <v>2</v>
      </c>
    </row>
    <row r="4">
      <c r="B4" s="6">
        <v>11.0</v>
      </c>
      <c r="D4" s="6">
        <v>14.0</v>
      </c>
      <c r="G4" s="6">
        <v>14.0</v>
      </c>
      <c r="H4" s="6">
        <v>16.0</v>
      </c>
      <c r="L4" s="82" t="s">
        <v>23</v>
      </c>
      <c r="N4" s="6" t="s">
        <v>3</v>
      </c>
      <c r="O4" s="6" t="s">
        <v>3</v>
      </c>
    </row>
    <row r="5">
      <c r="B5" s="6">
        <v>13.0</v>
      </c>
      <c r="G5" s="6">
        <v>31.0</v>
      </c>
      <c r="H5" s="6">
        <v>28.0</v>
      </c>
      <c r="L5" s="69" t="s">
        <v>32</v>
      </c>
      <c r="N5" s="6" t="s">
        <v>4</v>
      </c>
      <c r="O5" s="6" t="s">
        <v>4</v>
      </c>
    </row>
    <row r="6">
      <c r="G6" s="6">
        <v>21.0</v>
      </c>
      <c r="H6" s="6">
        <v>41.0</v>
      </c>
      <c r="L6" s="83" t="s">
        <v>24</v>
      </c>
      <c r="N6" s="6" t="s">
        <v>5</v>
      </c>
      <c r="O6" s="6" t="s">
        <v>5</v>
      </c>
    </row>
    <row r="7">
      <c r="L7" s="93">
        <f>B3+I3</f>
        <v>16</v>
      </c>
      <c r="N7" s="6" t="s">
        <v>6</v>
      </c>
      <c r="O7" s="6" t="s">
        <v>6</v>
      </c>
    </row>
    <row r="8">
      <c r="L8" s="85" t="s">
        <v>26</v>
      </c>
      <c r="N8" s="6" t="s">
        <v>7</v>
      </c>
      <c r="O8" s="6" t="s">
        <v>7</v>
      </c>
    </row>
    <row r="9">
      <c r="L9" s="86" t="s">
        <v>27</v>
      </c>
      <c r="N9" s="6" t="s">
        <v>8</v>
      </c>
      <c r="O9" s="6" t="s">
        <v>8</v>
      </c>
    </row>
    <row r="10">
      <c r="L10" s="87" t="s">
        <v>28</v>
      </c>
      <c r="N10" s="6" t="s">
        <v>9</v>
      </c>
      <c r="O10" s="6" t="s">
        <v>9</v>
      </c>
    </row>
    <row r="11">
      <c r="L11" s="88" t="s">
        <v>29</v>
      </c>
      <c r="N11" s="6" t="s">
        <v>10</v>
      </c>
      <c r="O11" s="6" t="s">
        <v>10</v>
      </c>
    </row>
    <row r="12">
      <c r="L12" s="89" t="s">
        <v>30</v>
      </c>
    </row>
    <row r="13">
      <c r="L13" s="90" t="s">
        <v>13</v>
      </c>
    </row>
    <row r="14">
      <c r="L14" s="91" t="s">
        <v>31</v>
      </c>
    </row>
    <row r="15">
      <c r="L15" s="94">
        <f>SUM(B4:H6)+D3+E3+G3+H3</f>
        <v>246</v>
      </c>
    </row>
  </sheetData>
  <mergeCells count="1">
    <mergeCell ref="N1:O1"/>
  </mergeCells>
  <drawing r:id="rId1"/>
</worksheet>
</file>

<file path=xl/worksheets/sheet8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75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min="8" max="8" width="6.75"/>
    <col customWidth="1" min="9" max="9" width="4.13"/>
    <col customWidth="1" min="10" max="10" width="6.5"/>
    <col customWidth="1" min="12" max="12" width="14.25"/>
  </cols>
  <sheetData>
    <row r="1">
      <c r="A1" s="6"/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/>
      <c r="L1" s="8" t="s">
        <v>12</v>
      </c>
      <c r="M1" s="95"/>
      <c r="N1" s="96" t="s">
        <v>13</v>
      </c>
    </row>
    <row r="2">
      <c r="A2" s="10">
        <f>SUM(B2:J2)</f>
        <v>573</v>
      </c>
      <c r="B2">
        <f t="shared" ref="B2:I2" si="1">SUM(B3:B16)</f>
        <v>27</v>
      </c>
      <c r="C2">
        <f t="shared" si="1"/>
        <v>0</v>
      </c>
      <c r="D2">
        <f t="shared" si="1"/>
        <v>40</v>
      </c>
      <c r="E2">
        <f t="shared" si="1"/>
        <v>153</v>
      </c>
      <c r="F2">
        <f t="shared" si="1"/>
        <v>96</v>
      </c>
      <c r="G2">
        <f t="shared" si="1"/>
        <v>87</v>
      </c>
      <c r="H2">
        <f t="shared" si="1"/>
        <v>76</v>
      </c>
      <c r="I2">
        <f t="shared" si="1"/>
        <v>94</v>
      </c>
      <c r="L2" s="8" t="s">
        <v>15</v>
      </c>
      <c r="M2" s="95"/>
      <c r="N2" s="97" t="s">
        <v>16</v>
      </c>
      <c r="O2" s="97" t="s">
        <v>17</v>
      </c>
    </row>
    <row r="3">
      <c r="B3" s="55">
        <v>4.0</v>
      </c>
      <c r="D3" s="6">
        <v>15.0</v>
      </c>
      <c r="E3" s="83">
        <v>10.0</v>
      </c>
      <c r="F3" s="6">
        <v>33.0</v>
      </c>
      <c r="G3" s="6">
        <v>10.0</v>
      </c>
      <c r="H3" s="83">
        <v>33.0</v>
      </c>
      <c r="I3" s="83">
        <v>4.0</v>
      </c>
      <c r="L3" s="11">
        <f>SUM(I6,E13:E14,E11,E6,D4)</f>
        <v>136</v>
      </c>
      <c r="M3" s="95"/>
      <c r="N3" s="98">
        <f>SUM(E10:E13,E5:E6)</f>
        <v>34</v>
      </c>
      <c r="O3" s="14">
        <f>B5+B3</f>
        <v>11</v>
      </c>
    </row>
    <row r="4">
      <c r="B4" s="6">
        <v>16.0</v>
      </c>
      <c r="D4" s="67">
        <v>25.0</v>
      </c>
      <c r="E4" s="83">
        <v>10.0</v>
      </c>
      <c r="F4" s="83">
        <v>10.0</v>
      </c>
      <c r="G4" s="69">
        <v>24.0</v>
      </c>
      <c r="H4" s="6">
        <v>11.0</v>
      </c>
      <c r="I4" s="6">
        <v>30.0</v>
      </c>
      <c r="L4" s="18">
        <v>0.0</v>
      </c>
      <c r="M4" s="95"/>
      <c r="N4" s="99">
        <v>0.0</v>
      </c>
      <c r="O4" s="20">
        <v>0.0</v>
      </c>
    </row>
    <row r="5">
      <c r="B5" s="55">
        <v>7.0</v>
      </c>
      <c r="E5" s="55">
        <v>5.0</v>
      </c>
      <c r="F5" s="83">
        <v>33.0</v>
      </c>
      <c r="G5" s="6">
        <v>10.0</v>
      </c>
      <c r="H5" s="6">
        <v>11.0</v>
      </c>
      <c r="I5" s="83">
        <v>10.0</v>
      </c>
      <c r="L5" s="22">
        <f>SUM(G4,H6)</f>
        <v>36</v>
      </c>
      <c r="M5" s="95"/>
      <c r="N5" s="100">
        <f>B5+B3</f>
        <v>11</v>
      </c>
      <c r="O5" s="24">
        <v>0.0</v>
      </c>
    </row>
    <row r="6">
      <c r="E6" s="145">
        <v>4.0</v>
      </c>
      <c r="F6" s="6">
        <v>11.0</v>
      </c>
      <c r="G6" s="88">
        <v>5.0</v>
      </c>
      <c r="H6" s="69">
        <v>12.0</v>
      </c>
      <c r="I6" s="67">
        <v>50.0</v>
      </c>
      <c r="L6" s="26">
        <f>SUM(E3:E4,E9,F4:F5,G8,H3,I3,I5)</f>
        <v>129</v>
      </c>
      <c r="M6" s="95"/>
      <c r="N6" s="28">
        <v>0.0</v>
      </c>
      <c r="O6" s="28">
        <f>SUM(E10:E13,E5:E6)</f>
        <v>34</v>
      </c>
    </row>
    <row r="7">
      <c r="E7" s="6">
        <v>20.0</v>
      </c>
      <c r="F7" s="6">
        <v>9.0</v>
      </c>
      <c r="G7" s="88">
        <v>10.0</v>
      </c>
      <c r="H7" s="6">
        <v>9.0</v>
      </c>
      <c r="L7" s="30">
        <v>0.0</v>
      </c>
      <c r="M7" s="95"/>
      <c r="N7" s="32">
        <v>0.0</v>
      </c>
      <c r="O7" s="32">
        <v>0.0</v>
      </c>
    </row>
    <row r="8">
      <c r="E8" s="6">
        <v>14.0</v>
      </c>
      <c r="G8" s="83">
        <v>4.0</v>
      </c>
      <c r="L8" s="34">
        <v>0.0</v>
      </c>
      <c r="M8" s="95"/>
      <c r="N8" s="101">
        <v>0.0</v>
      </c>
      <c r="O8" s="36">
        <v>0.0</v>
      </c>
    </row>
    <row r="9">
      <c r="E9" s="83">
        <v>15.0</v>
      </c>
      <c r="G9" s="6">
        <v>14.0</v>
      </c>
      <c r="L9" s="37">
        <v>0.0</v>
      </c>
      <c r="M9" s="95"/>
      <c r="N9" s="102">
        <v>0.0</v>
      </c>
      <c r="O9" s="39">
        <v>0.0</v>
      </c>
    </row>
    <row r="10">
      <c r="E10" s="55">
        <v>8.0</v>
      </c>
      <c r="G10" s="88">
        <v>10.0</v>
      </c>
      <c r="L10" s="41">
        <v>0.0</v>
      </c>
      <c r="M10" s="95"/>
      <c r="N10" s="103">
        <v>0.0</v>
      </c>
      <c r="O10" s="43">
        <v>0.0</v>
      </c>
    </row>
    <row r="11">
      <c r="E11" s="145">
        <v>4.0</v>
      </c>
      <c r="L11" s="45">
        <f>SUM(G6:G7,G10)</f>
        <v>25</v>
      </c>
      <c r="M11" s="95"/>
      <c r="N11" s="104">
        <v>0.0</v>
      </c>
      <c r="O11" s="47">
        <v>0.0</v>
      </c>
    </row>
    <row r="12">
      <c r="E12" s="55">
        <v>10.0</v>
      </c>
      <c r="L12" s="49">
        <v>0.0</v>
      </c>
    </row>
    <row r="13">
      <c r="E13" s="145">
        <v>3.0</v>
      </c>
      <c r="L13" s="52">
        <f>SUM(E10:E13,E5:E6,B5,B3)</f>
        <v>45</v>
      </c>
    </row>
    <row r="14">
      <c r="E14" s="67">
        <v>50.0</v>
      </c>
      <c r="L14" s="54">
        <v>0.0</v>
      </c>
    </row>
    <row r="15">
      <c r="L15" s="57">
        <f>SUM(B3:B5,I4,H4:H5,H7,G9,G5,G3,F6:F7,F3,E12,E10,E7:E8,E5,D3)</f>
        <v>247</v>
      </c>
    </row>
    <row r="16">
      <c r="L16" s="59">
        <v>0.0</v>
      </c>
    </row>
  </sheetData>
  <mergeCells count="1">
    <mergeCell ref="N1:O1"/>
  </mergeCells>
  <drawing r:id="rId2"/>
  <legacyDrawing r:id="rId3"/>
</worksheet>
</file>

<file path=xl/worksheets/sheet8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75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min="8" max="8" width="6.75"/>
    <col customWidth="1" min="9" max="9" width="4.13"/>
    <col customWidth="1" min="10" max="10" width="6.5"/>
    <col customWidth="1" min="12" max="12" width="13.38"/>
  </cols>
  <sheetData>
    <row r="1">
      <c r="A1" s="6"/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/>
      <c r="L1" s="8" t="s">
        <v>12</v>
      </c>
      <c r="M1" s="95"/>
      <c r="N1" s="96" t="s">
        <v>13</v>
      </c>
    </row>
    <row r="2">
      <c r="A2" s="10">
        <f>SUM(B2:J2)</f>
        <v>0</v>
      </c>
      <c r="B2">
        <f t="shared" ref="B2:I2" si="1">SUM(B3:B16)</f>
        <v>0</v>
      </c>
      <c r="C2">
        <f t="shared" si="1"/>
        <v>0</v>
      </c>
      <c r="D2">
        <f t="shared" si="1"/>
        <v>0</v>
      </c>
      <c r="E2">
        <f t="shared" si="1"/>
        <v>0</v>
      </c>
      <c r="F2">
        <f t="shared" si="1"/>
        <v>0</v>
      </c>
      <c r="G2">
        <f t="shared" si="1"/>
        <v>0</v>
      </c>
      <c r="H2">
        <f t="shared" si="1"/>
        <v>0</v>
      </c>
      <c r="I2">
        <f t="shared" si="1"/>
        <v>0</v>
      </c>
      <c r="L2" s="8" t="s">
        <v>15</v>
      </c>
      <c r="M2" s="95"/>
      <c r="N2" s="97" t="s">
        <v>16</v>
      </c>
      <c r="O2" s="97" t="s">
        <v>17</v>
      </c>
    </row>
    <row r="3">
      <c r="B3" s="6"/>
      <c r="D3" s="6"/>
      <c r="E3" s="6"/>
      <c r="F3" s="6"/>
      <c r="H3" s="6"/>
      <c r="L3" s="11">
        <v>0.0</v>
      </c>
      <c r="M3" s="95"/>
      <c r="N3" s="98">
        <v>0.0</v>
      </c>
      <c r="O3" s="14">
        <v>0.0</v>
      </c>
    </row>
    <row r="4">
      <c r="D4" s="6"/>
      <c r="E4" s="6"/>
      <c r="F4" s="6"/>
      <c r="L4" s="18">
        <v>0.0</v>
      </c>
      <c r="M4" s="95"/>
      <c r="N4" s="99">
        <v>0.0</v>
      </c>
      <c r="O4" s="20">
        <v>0.0</v>
      </c>
    </row>
    <row r="5">
      <c r="F5" s="6"/>
      <c r="L5" s="22">
        <v>0.0</v>
      </c>
      <c r="M5" s="95"/>
      <c r="N5" s="100">
        <v>0.0</v>
      </c>
      <c r="O5" s="24">
        <v>0.0</v>
      </c>
    </row>
    <row r="6">
      <c r="F6" s="6"/>
      <c r="L6" s="26">
        <v>0.0</v>
      </c>
      <c r="M6" s="95"/>
      <c r="N6" s="28">
        <v>0.0</v>
      </c>
      <c r="O6" s="28">
        <v>0.0</v>
      </c>
    </row>
    <row r="7">
      <c r="L7" s="30">
        <v>0.0</v>
      </c>
      <c r="M7" s="95"/>
      <c r="N7" s="32">
        <v>0.0</v>
      </c>
      <c r="O7" s="32">
        <v>0.0</v>
      </c>
    </row>
    <row r="8">
      <c r="L8" s="34">
        <v>0.0</v>
      </c>
      <c r="M8" s="95"/>
      <c r="N8" s="101">
        <v>0.0</v>
      </c>
      <c r="O8" s="36">
        <v>0.0</v>
      </c>
    </row>
    <row r="9">
      <c r="L9" s="37">
        <v>0.0</v>
      </c>
      <c r="M9" s="95"/>
      <c r="N9" s="102">
        <v>0.0</v>
      </c>
      <c r="O9" s="39">
        <v>0.0</v>
      </c>
    </row>
    <row r="10">
      <c r="L10" s="41">
        <v>0.0</v>
      </c>
      <c r="M10" s="95"/>
      <c r="N10" s="103">
        <v>0.0</v>
      </c>
      <c r="O10" s="43">
        <v>0.0</v>
      </c>
    </row>
    <row r="11">
      <c r="L11" s="45">
        <v>0.0</v>
      </c>
      <c r="M11" s="95"/>
      <c r="N11" s="104">
        <v>0.0</v>
      </c>
      <c r="O11" s="47">
        <v>0.0</v>
      </c>
    </row>
    <row r="12">
      <c r="L12" s="49">
        <v>0.0</v>
      </c>
    </row>
    <row r="13">
      <c r="L13" s="52">
        <v>0.0</v>
      </c>
    </row>
    <row r="14">
      <c r="L14" s="54">
        <v>0.0</v>
      </c>
    </row>
    <row r="15">
      <c r="L15" s="57">
        <v>0.0</v>
      </c>
    </row>
    <row r="16">
      <c r="L16" s="59">
        <v>0.0</v>
      </c>
    </row>
  </sheetData>
  <mergeCells count="1">
    <mergeCell ref="N1:O1"/>
  </mergeCells>
  <drawing r:id="rId1"/>
</worksheet>
</file>

<file path=xl/worksheets/sheet8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75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min="8" max="8" width="6.75"/>
    <col customWidth="1" min="9" max="9" width="4.13"/>
    <col customWidth="1" min="10" max="10" width="6.5"/>
    <col customWidth="1" min="12" max="12" width="14.25"/>
  </cols>
  <sheetData>
    <row r="1">
      <c r="A1" s="6"/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/>
      <c r="L1" s="8" t="s">
        <v>12</v>
      </c>
      <c r="M1" s="95"/>
      <c r="N1" s="96" t="s">
        <v>13</v>
      </c>
    </row>
    <row r="2">
      <c r="A2" s="10">
        <f>SUM(B2:J2)</f>
        <v>933</v>
      </c>
      <c r="B2">
        <f t="shared" ref="B2:I2" si="1">SUM(B3:B16)</f>
        <v>101</v>
      </c>
      <c r="C2">
        <f t="shared" si="1"/>
        <v>94</v>
      </c>
      <c r="D2">
        <f t="shared" si="1"/>
        <v>57</v>
      </c>
      <c r="E2">
        <f t="shared" si="1"/>
        <v>193</v>
      </c>
      <c r="F2">
        <f t="shared" si="1"/>
        <v>82</v>
      </c>
      <c r="G2">
        <f t="shared" si="1"/>
        <v>137</v>
      </c>
      <c r="H2">
        <f t="shared" si="1"/>
        <v>97</v>
      </c>
      <c r="I2">
        <f t="shared" si="1"/>
        <v>172</v>
      </c>
      <c r="L2" s="8" t="s">
        <v>15</v>
      </c>
      <c r="M2" s="95"/>
      <c r="N2" s="97" t="s">
        <v>16</v>
      </c>
      <c r="O2" s="97" t="s">
        <v>17</v>
      </c>
    </row>
    <row r="3">
      <c r="B3" s="83">
        <v>23.0</v>
      </c>
      <c r="C3" s="83">
        <v>94.0</v>
      </c>
      <c r="D3" s="6">
        <v>8.0</v>
      </c>
      <c r="E3" s="83">
        <v>23.0</v>
      </c>
      <c r="F3" s="6">
        <v>13.0</v>
      </c>
      <c r="G3" s="83">
        <v>47.0</v>
      </c>
      <c r="H3" s="83">
        <v>47.0</v>
      </c>
      <c r="I3" s="83">
        <v>47.0</v>
      </c>
      <c r="L3" s="11">
        <f>D6</f>
        <v>18</v>
      </c>
      <c r="M3" s="95"/>
      <c r="N3" s="98">
        <v>0.0</v>
      </c>
      <c r="O3" s="14">
        <v>0.0</v>
      </c>
    </row>
    <row r="4">
      <c r="B4" s="6">
        <v>12.0</v>
      </c>
      <c r="D4" s="83">
        <v>17.0</v>
      </c>
      <c r="E4" s="6">
        <v>11.0</v>
      </c>
      <c r="F4" s="83">
        <v>3.0</v>
      </c>
      <c r="G4" s="6">
        <v>8.0</v>
      </c>
      <c r="H4" s="83">
        <v>50.0</v>
      </c>
      <c r="I4" s="83">
        <v>51.0</v>
      </c>
      <c r="L4" s="18">
        <v>0.0</v>
      </c>
      <c r="M4" s="95"/>
      <c r="N4" s="99">
        <v>0.0</v>
      </c>
      <c r="O4" s="20">
        <v>0.0</v>
      </c>
    </row>
    <row r="5">
      <c r="B5" s="83">
        <v>31.0</v>
      </c>
      <c r="D5" s="83">
        <v>6.0</v>
      </c>
      <c r="E5" s="6">
        <v>14.0</v>
      </c>
      <c r="F5" s="83">
        <v>31.0</v>
      </c>
      <c r="G5" s="83">
        <v>5.0</v>
      </c>
      <c r="I5" s="83">
        <v>50.0</v>
      </c>
      <c r="L5" s="22">
        <v>0.0</v>
      </c>
      <c r="M5" s="95"/>
      <c r="N5" s="100">
        <v>0.0</v>
      </c>
      <c r="O5" s="24">
        <v>0.0</v>
      </c>
    </row>
    <row r="6">
      <c r="B6" s="6">
        <v>35.0</v>
      </c>
      <c r="D6" s="67">
        <v>18.0</v>
      </c>
      <c r="E6" s="83">
        <v>9.0</v>
      </c>
      <c r="F6" s="6">
        <v>35.0</v>
      </c>
      <c r="G6" s="55">
        <v>21.0</v>
      </c>
      <c r="I6" s="6">
        <v>20.0</v>
      </c>
      <c r="L6" s="26">
        <f>SUM(B3,B5,C3,D4:D5,E3,E6,E13:E14,F4:F5,G5,G3,H3:H4,I3:I5,I7)</f>
        <v>593</v>
      </c>
      <c r="M6" s="95"/>
      <c r="N6" s="28">
        <v>0.0</v>
      </c>
      <c r="O6" s="28">
        <f>E11</f>
        <v>6</v>
      </c>
    </row>
    <row r="7">
      <c r="D7" s="6">
        <v>8.0</v>
      </c>
      <c r="E7" s="6">
        <v>9.0</v>
      </c>
      <c r="G7" s="6">
        <v>28.0</v>
      </c>
      <c r="I7" s="83">
        <v>4.0</v>
      </c>
      <c r="L7" s="30">
        <v>0.0</v>
      </c>
      <c r="M7" s="95"/>
      <c r="N7" s="32">
        <f>G6</f>
        <v>21</v>
      </c>
      <c r="O7" s="32">
        <v>0.0</v>
      </c>
    </row>
    <row r="8">
      <c r="E8" s="6">
        <v>16.0</v>
      </c>
      <c r="G8" s="6">
        <v>28.0</v>
      </c>
      <c r="L8" s="34">
        <v>0.0</v>
      </c>
      <c r="M8" s="95"/>
      <c r="N8" s="101">
        <f>E11</f>
        <v>6</v>
      </c>
      <c r="O8" s="36">
        <f>G6</f>
        <v>21</v>
      </c>
    </row>
    <row r="9">
      <c r="E9" s="6">
        <v>16.0</v>
      </c>
      <c r="L9" s="37">
        <v>0.0</v>
      </c>
      <c r="M9" s="95"/>
      <c r="N9" s="102">
        <v>0.0</v>
      </c>
      <c r="O9" s="39">
        <v>0.0</v>
      </c>
    </row>
    <row r="10">
      <c r="E10" s="6">
        <v>10.0</v>
      </c>
      <c r="L10" s="41">
        <v>0.0</v>
      </c>
      <c r="M10" s="95"/>
      <c r="N10" s="103">
        <v>0.0</v>
      </c>
      <c r="O10" s="43">
        <v>0.0</v>
      </c>
    </row>
    <row r="11">
      <c r="E11" s="55">
        <v>6.0</v>
      </c>
      <c r="L11" s="45">
        <v>0.0</v>
      </c>
      <c r="M11" s="95"/>
      <c r="N11" s="104">
        <v>0.0</v>
      </c>
      <c r="O11" s="47">
        <v>0.0</v>
      </c>
    </row>
    <row r="12">
      <c r="E12" s="6">
        <v>8.0</v>
      </c>
      <c r="L12" s="49">
        <v>0.0</v>
      </c>
    </row>
    <row r="13">
      <c r="E13" s="83">
        <v>4.0</v>
      </c>
      <c r="L13" s="52">
        <f>G6+E11</f>
        <v>27</v>
      </c>
    </row>
    <row r="14">
      <c r="E14" s="83">
        <v>51.0</v>
      </c>
      <c r="L14" s="54">
        <v>0.0</v>
      </c>
    </row>
    <row r="15">
      <c r="E15" s="6">
        <v>16.0</v>
      </c>
      <c r="L15" s="57">
        <f>SUM(B4,B6,D3,D7,E4:E5,E7:E12,E15,F3,F6,G4,G6:G8,I6)</f>
        <v>322</v>
      </c>
    </row>
    <row r="16">
      <c r="L16" s="59">
        <v>0.0</v>
      </c>
    </row>
  </sheetData>
  <mergeCells count="1">
    <mergeCell ref="N1:O1"/>
  </mergeCells>
  <drawing r:id="rId2"/>
  <legacyDrawing r:id="rId3"/>
</worksheet>
</file>

<file path=xl/worksheets/sheet8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75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min="8" max="8" width="6.75"/>
    <col customWidth="1" min="9" max="9" width="4.13"/>
    <col customWidth="1" min="10" max="10" width="6.5"/>
    <col customWidth="1" min="11" max="11" width="13.75"/>
    <col customWidth="1" min="12" max="12" width="13.38"/>
  </cols>
  <sheetData>
    <row r="1">
      <c r="A1" s="178">
        <f>IF(OR(K1&gt;0,A2&gt;0),1,0)</f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/>
      <c r="K1" s="179">
        <v>0.0</v>
      </c>
      <c r="L1" s="8" t="s">
        <v>12</v>
      </c>
      <c r="M1" s="95"/>
      <c r="N1" s="96" t="s">
        <v>13</v>
      </c>
    </row>
    <row r="2">
      <c r="A2" s="10">
        <f>SUM(B2:J2)</f>
        <v>758</v>
      </c>
      <c r="B2">
        <f t="shared" ref="B2:I2" si="1">SUM(B3:B16)</f>
        <v>164</v>
      </c>
      <c r="C2">
        <f t="shared" si="1"/>
        <v>0</v>
      </c>
      <c r="D2">
        <f t="shared" si="1"/>
        <v>171</v>
      </c>
      <c r="E2">
        <f t="shared" si="1"/>
        <v>80</v>
      </c>
      <c r="F2">
        <f t="shared" si="1"/>
        <v>62</v>
      </c>
      <c r="G2">
        <f t="shared" si="1"/>
        <v>2</v>
      </c>
      <c r="H2">
        <f t="shared" si="1"/>
        <v>132</v>
      </c>
      <c r="I2">
        <f t="shared" si="1"/>
        <v>147</v>
      </c>
      <c r="L2" s="8" t="s">
        <v>15</v>
      </c>
      <c r="M2" s="95"/>
      <c r="N2" s="97" t="s">
        <v>16</v>
      </c>
      <c r="O2" s="97" t="s">
        <v>17</v>
      </c>
    </row>
    <row r="3">
      <c r="B3" s="83">
        <v>9.0</v>
      </c>
      <c r="D3" s="6">
        <v>12.0</v>
      </c>
      <c r="E3" s="87">
        <v>57.0</v>
      </c>
      <c r="F3" s="83">
        <v>9.0</v>
      </c>
      <c r="G3" s="88">
        <v>2.0</v>
      </c>
      <c r="H3" s="83">
        <v>6.0</v>
      </c>
      <c r="I3" s="87">
        <v>57.0</v>
      </c>
      <c r="L3" s="11">
        <v>0.0</v>
      </c>
      <c r="M3" s="95"/>
      <c r="N3" s="98">
        <v>0.0</v>
      </c>
      <c r="O3" s="14">
        <v>0.0</v>
      </c>
    </row>
    <row r="4">
      <c r="B4" s="87">
        <v>57.0</v>
      </c>
      <c r="D4" s="6">
        <v>17.0</v>
      </c>
      <c r="E4" s="83">
        <v>6.0</v>
      </c>
      <c r="F4" s="83">
        <v>53.0</v>
      </c>
      <c r="H4" s="69">
        <v>83.0</v>
      </c>
      <c r="I4" s="83">
        <v>12.0</v>
      </c>
      <c r="L4" s="18">
        <v>0.0</v>
      </c>
      <c r="M4" s="95"/>
      <c r="N4" s="99">
        <v>0.0</v>
      </c>
      <c r="O4" s="20">
        <v>0.0</v>
      </c>
    </row>
    <row r="5">
      <c r="B5" s="83">
        <v>6.0</v>
      </c>
      <c r="D5" s="6">
        <v>11.0</v>
      </c>
      <c r="E5" s="83">
        <v>2.0</v>
      </c>
      <c r="F5" s="6"/>
      <c r="H5" s="89">
        <v>43.0</v>
      </c>
      <c r="I5" s="89">
        <v>43.0</v>
      </c>
      <c r="L5" s="22">
        <f>H4+D6+D7+B6</f>
        <v>254</v>
      </c>
      <c r="M5" s="95"/>
      <c r="N5" s="100">
        <v>0.0</v>
      </c>
      <c r="O5" s="24">
        <v>0.0</v>
      </c>
    </row>
    <row r="6">
      <c r="B6" s="69">
        <v>83.0</v>
      </c>
      <c r="D6" s="69">
        <v>5.0</v>
      </c>
      <c r="E6" s="89">
        <v>15.0</v>
      </c>
      <c r="F6" s="6"/>
      <c r="I6" s="83">
        <v>5.0</v>
      </c>
      <c r="L6" s="26">
        <f>I4+I6+H3+F4+F3+E5+E4+B8+B5+B3</f>
        <v>113</v>
      </c>
      <c r="M6" s="95"/>
      <c r="N6" s="28">
        <v>0.0</v>
      </c>
      <c r="O6" s="28">
        <v>0.0</v>
      </c>
    </row>
    <row r="7">
      <c r="B7" s="6">
        <v>4.0</v>
      </c>
      <c r="D7" s="69">
        <v>83.0</v>
      </c>
      <c r="I7" s="89">
        <v>30.0</v>
      </c>
      <c r="L7" s="30">
        <v>0.0</v>
      </c>
      <c r="M7" s="95"/>
      <c r="N7" s="32">
        <v>0.0</v>
      </c>
      <c r="O7" s="32">
        <v>0.0</v>
      </c>
    </row>
    <row r="8">
      <c r="B8" s="83">
        <v>5.0</v>
      </c>
      <c r="D8" s="89">
        <v>43.0</v>
      </c>
      <c r="L8" s="34">
        <v>0.0</v>
      </c>
      <c r="M8" s="95"/>
      <c r="N8" s="101">
        <v>0.0</v>
      </c>
      <c r="O8" s="36">
        <v>0.0</v>
      </c>
    </row>
    <row r="9">
      <c r="L9" s="37">
        <v>0.0</v>
      </c>
      <c r="M9" s="95"/>
      <c r="N9" s="102">
        <v>0.0</v>
      </c>
      <c r="O9" s="39">
        <v>0.0</v>
      </c>
    </row>
    <row r="10">
      <c r="L10" s="41">
        <f>I3+E3+B4</f>
        <v>171</v>
      </c>
      <c r="M10" s="95"/>
      <c r="N10" s="103">
        <v>0.0</v>
      </c>
      <c r="O10" s="43">
        <v>0.0</v>
      </c>
    </row>
    <row r="11">
      <c r="L11" s="45">
        <f>G3</f>
        <v>2</v>
      </c>
      <c r="M11" s="95"/>
      <c r="N11" s="104">
        <v>0.0</v>
      </c>
      <c r="O11" s="47">
        <v>0.0</v>
      </c>
    </row>
    <row r="12">
      <c r="L12" s="49">
        <f>I7+I5+H5+E6+D8</f>
        <v>174</v>
      </c>
    </row>
    <row r="13">
      <c r="L13" s="52">
        <v>0.0</v>
      </c>
    </row>
    <row r="14">
      <c r="L14" s="54">
        <v>0.0</v>
      </c>
    </row>
    <row r="15">
      <c r="L15" s="57">
        <f>D3+D4+D5+B7</f>
        <v>44</v>
      </c>
    </row>
    <row r="16">
      <c r="L16" s="59">
        <v>0.0</v>
      </c>
    </row>
  </sheetData>
  <mergeCells count="1">
    <mergeCell ref="N1:O1"/>
  </mergeCells>
  <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75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min="8" max="8" width="6.75"/>
    <col customWidth="1" min="9" max="9" width="4.13"/>
    <col customWidth="1" min="10" max="10" width="6.5"/>
    <col customWidth="1" min="11" max="11" width="13.75"/>
    <col customWidth="1" min="12" max="12" width="13.38"/>
  </cols>
  <sheetData>
    <row r="1">
      <c r="A1" s="178">
        <f>IF(OR(K1&gt;0,A2&gt;0),1,0)</f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/>
      <c r="K1" s="179">
        <v>1.0</v>
      </c>
      <c r="L1" s="8" t="s">
        <v>12</v>
      </c>
      <c r="M1" s="95"/>
      <c r="N1" s="96" t="s">
        <v>13</v>
      </c>
    </row>
    <row r="2">
      <c r="A2" s="10">
        <f>SUM(B2:J2)</f>
        <v>0</v>
      </c>
      <c r="B2">
        <f t="shared" ref="B2:I2" si="1">SUM(B3:B16)</f>
        <v>0</v>
      </c>
      <c r="C2">
        <f t="shared" si="1"/>
        <v>0</v>
      </c>
      <c r="D2">
        <f t="shared" si="1"/>
        <v>0</v>
      </c>
      <c r="E2">
        <f t="shared" si="1"/>
        <v>0</v>
      </c>
      <c r="F2">
        <f t="shared" si="1"/>
        <v>0</v>
      </c>
      <c r="G2">
        <f t="shared" si="1"/>
        <v>0</v>
      </c>
      <c r="H2">
        <f t="shared" si="1"/>
        <v>0</v>
      </c>
      <c r="I2">
        <f t="shared" si="1"/>
        <v>0</v>
      </c>
      <c r="L2" s="8" t="s">
        <v>15</v>
      </c>
      <c r="M2" s="95"/>
      <c r="N2" s="97" t="s">
        <v>16</v>
      </c>
      <c r="O2" s="97" t="s">
        <v>17</v>
      </c>
    </row>
    <row r="3">
      <c r="B3" s="6"/>
      <c r="D3" s="6"/>
      <c r="E3" s="6"/>
      <c r="F3" s="6"/>
      <c r="H3" s="6"/>
      <c r="L3" s="11">
        <v>0.0</v>
      </c>
      <c r="M3" s="95"/>
      <c r="N3" s="98">
        <v>0.0</v>
      </c>
      <c r="O3" s="14">
        <v>0.0</v>
      </c>
    </row>
    <row r="4">
      <c r="D4" s="6"/>
      <c r="E4" s="6"/>
      <c r="F4" s="6"/>
      <c r="L4" s="18">
        <v>0.0</v>
      </c>
      <c r="M4" s="95"/>
      <c r="N4" s="99">
        <v>0.0</v>
      </c>
      <c r="O4" s="20">
        <v>0.0</v>
      </c>
    </row>
    <row r="5">
      <c r="F5" s="6"/>
      <c r="L5" s="22">
        <v>0.0</v>
      </c>
      <c r="M5" s="95"/>
      <c r="N5" s="100">
        <v>0.0</v>
      </c>
      <c r="O5" s="24">
        <v>0.0</v>
      </c>
    </row>
    <row r="6">
      <c r="F6" s="6"/>
      <c r="L6" s="26">
        <v>0.0</v>
      </c>
      <c r="M6" s="95"/>
      <c r="N6" s="28">
        <v>0.0</v>
      </c>
      <c r="O6" s="28">
        <v>0.0</v>
      </c>
    </row>
    <row r="7">
      <c r="L7" s="30">
        <v>0.0</v>
      </c>
      <c r="M7" s="95"/>
      <c r="N7" s="32">
        <v>0.0</v>
      </c>
      <c r="O7" s="32">
        <v>0.0</v>
      </c>
    </row>
    <row r="8">
      <c r="L8" s="34">
        <v>0.0</v>
      </c>
      <c r="M8" s="95"/>
      <c r="N8" s="101">
        <v>0.0</v>
      </c>
      <c r="O8" s="36">
        <v>0.0</v>
      </c>
    </row>
    <row r="9">
      <c r="L9" s="37">
        <v>0.0</v>
      </c>
      <c r="M9" s="95"/>
      <c r="N9" s="102">
        <v>0.0</v>
      </c>
      <c r="O9" s="39">
        <v>0.0</v>
      </c>
    </row>
    <row r="10">
      <c r="L10" s="41">
        <v>0.0</v>
      </c>
      <c r="M10" s="95"/>
      <c r="N10" s="103">
        <v>0.0</v>
      </c>
      <c r="O10" s="43">
        <v>0.0</v>
      </c>
    </row>
    <row r="11">
      <c r="L11" s="45">
        <v>0.0</v>
      </c>
      <c r="M11" s="95"/>
      <c r="N11" s="104">
        <v>0.0</v>
      </c>
      <c r="O11" s="47">
        <v>0.0</v>
      </c>
    </row>
    <row r="12">
      <c r="L12" s="49">
        <v>0.0</v>
      </c>
    </row>
    <row r="13">
      <c r="L13" s="52">
        <v>0.0</v>
      </c>
    </row>
    <row r="14">
      <c r="L14" s="54">
        <v>0.0</v>
      </c>
    </row>
    <row r="15">
      <c r="L15" s="57">
        <v>0.0</v>
      </c>
    </row>
    <row r="16">
      <c r="L16" s="59">
        <v>0.0</v>
      </c>
    </row>
  </sheetData>
  <mergeCells count="1">
    <mergeCell ref="N1:O1"/>
  </mergeCells>
  <drawing r:id="rId1"/>
</worksheet>
</file>

<file path=xl/worksheets/sheet8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75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min="8" max="8" width="6.75"/>
    <col customWidth="1" min="9" max="9" width="4.13"/>
    <col customWidth="1" min="10" max="11" width="6.5"/>
    <col customWidth="1" min="12" max="12" width="13.75"/>
    <col customWidth="1" min="13" max="13" width="13.38"/>
  </cols>
  <sheetData>
    <row r="1">
      <c r="A1" s="180">
        <f>IF(OR(L1&gt;0,A2&gt;0),1,0)</f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/>
      <c r="K1" s="6" t="s">
        <v>49</v>
      </c>
      <c r="L1" s="179">
        <v>0.0</v>
      </c>
      <c r="M1" s="8" t="s">
        <v>12</v>
      </c>
      <c r="N1" s="95"/>
      <c r="O1" s="96" t="s">
        <v>13</v>
      </c>
    </row>
    <row r="2">
      <c r="A2" s="10">
        <f>SUM(B2:K2)</f>
        <v>418</v>
      </c>
      <c r="B2">
        <f t="shared" ref="B2:I2" si="1">SUM(B3:B16)</f>
        <v>73</v>
      </c>
      <c r="C2">
        <f t="shared" si="1"/>
        <v>64</v>
      </c>
      <c r="D2">
        <f t="shared" si="1"/>
        <v>0</v>
      </c>
      <c r="E2">
        <f t="shared" si="1"/>
        <v>56</v>
      </c>
      <c r="F2">
        <f t="shared" si="1"/>
        <v>88</v>
      </c>
      <c r="G2">
        <f t="shared" si="1"/>
        <v>72</v>
      </c>
      <c r="H2">
        <f t="shared" si="1"/>
        <v>0</v>
      </c>
      <c r="I2">
        <f t="shared" si="1"/>
        <v>33</v>
      </c>
      <c r="K2" s="83">
        <v>32.0</v>
      </c>
      <c r="M2" s="8" t="s">
        <v>15</v>
      </c>
      <c r="N2" s="95"/>
      <c r="O2" s="97" t="s">
        <v>16</v>
      </c>
      <c r="P2" s="97" t="s">
        <v>17</v>
      </c>
    </row>
    <row r="3">
      <c r="B3" s="83">
        <v>16.0</v>
      </c>
      <c r="C3" s="83">
        <v>64.0</v>
      </c>
      <c r="D3" s="6"/>
      <c r="E3" s="83">
        <v>56.0</v>
      </c>
      <c r="F3" s="83">
        <v>32.0</v>
      </c>
      <c r="G3" s="83">
        <v>16.0</v>
      </c>
      <c r="H3" s="6"/>
      <c r="I3" s="6">
        <v>33.0</v>
      </c>
      <c r="K3" s="83">
        <v>56.0</v>
      </c>
      <c r="M3" s="11">
        <v>0.0</v>
      </c>
      <c r="N3" s="95"/>
      <c r="O3" s="98">
        <v>0.0</v>
      </c>
      <c r="P3" s="14">
        <v>0.0</v>
      </c>
    </row>
    <row r="4">
      <c r="B4" s="6">
        <v>1.0</v>
      </c>
      <c r="D4" s="6"/>
      <c r="E4" s="6"/>
      <c r="F4" s="83">
        <v>56.0</v>
      </c>
      <c r="G4" s="83">
        <v>56.0</v>
      </c>
      <c r="M4" s="18">
        <v>0.0</v>
      </c>
      <c r="N4" s="95"/>
      <c r="O4" s="99">
        <v>0.0</v>
      </c>
      <c r="P4" s="20">
        <v>0.0</v>
      </c>
    </row>
    <row r="5">
      <c r="B5" s="83">
        <v>56.0</v>
      </c>
      <c r="F5" s="6"/>
      <c r="M5" s="22">
        <v>0.0</v>
      </c>
      <c r="N5" s="95"/>
      <c r="O5" s="100">
        <v>0.0</v>
      </c>
      <c r="P5" s="24">
        <v>0.0</v>
      </c>
    </row>
    <row r="6">
      <c r="F6" s="6"/>
      <c r="M6" s="26">
        <f>SUM(B3,C3,B5,E3,F3:F4,G3:G4)</f>
        <v>352</v>
      </c>
      <c r="N6" s="95"/>
      <c r="O6" s="28">
        <v>0.0</v>
      </c>
      <c r="P6" s="28">
        <v>0.0</v>
      </c>
    </row>
    <row r="7">
      <c r="M7" s="30">
        <v>0.0</v>
      </c>
      <c r="N7" s="95"/>
      <c r="O7" s="32">
        <v>0.0</v>
      </c>
      <c r="P7" s="32">
        <v>0.0</v>
      </c>
    </row>
    <row r="8">
      <c r="M8" s="34">
        <v>0.0</v>
      </c>
      <c r="N8" s="95"/>
      <c r="O8" s="101">
        <v>0.0</v>
      </c>
      <c r="P8" s="36">
        <v>0.0</v>
      </c>
    </row>
    <row r="9">
      <c r="M9" s="37">
        <v>0.0</v>
      </c>
      <c r="N9" s="95"/>
      <c r="O9" s="102">
        <v>0.0</v>
      </c>
      <c r="P9" s="39">
        <v>0.0</v>
      </c>
    </row>
    <row r="10">
      <c r="M10" s="41">
        <v>0.0</v>
      </c>
      <c r="N10" s="95"/>
      <c r="O10" s="103">
        <v>0.0</v>
      </c>
      <c r="P10" s="43">
        <v>0.0</v>
      </c>
    </row>
    <row r="11">
      <c r="M11" s="45">
        <v>0.0</v>
      </c>
      <c r="N11" s="95"/>
      <c r="O11" s="104">
        <v>0.0</v>
      </c>
      <c r="P11" s="47">
        <v>0.0</v>
      </c>
    </row>
    <row r="12">
      <c r="M12" s="49">
        <v>0.0</v>
      </c>
    </row>
    <row r="13">
      <c r="M13" s="52">
        <v>0.0</v>
      </c>
    </row>
    <row r="14">
      <c r="M14" s="54">
        <v>0.0</v>
      </c>
    </row>
    <row r="15">
      <c r="M15" s="57">
        <f>B4+I3</f>
        <v>34</v>
      </c>
    </row>
    <row r="16">
      <c r="M16" s="59">
        <v>0.0</v>
      </c>
    </row>
  </sheetData>
  <mergeCells count="1">
    <mergeCell ref="O1:P1"/>
  </mergeCells>
  <drawing r:id="rId1"/>
</worksheet>
</file>

<file path=xl/worksheets/sheet8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0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min="8" max="8" width="6.75"/>
    <col customWidth="1" min="9" max="9" width="4.13"/>
    <col customWidth="1" min="10" max="11" width="6.5"/>
    <col customWidth="1" min="12" max="12" width="13.75"/>
    <col customWidth="1" min="13" max="13" width="13.38"/>
  </cols>
  <sheetData>
    <row r="1">
      <c r="A1" s="180">
        <f>IF(OR(L1&gt;0,A2&gt;0),1,0)</f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/>
      <c r="K1" s="6" t="s">
        <v>49</v>
      </c>
      <c r="L1" s="179">
        <v>0.0</v>
      </c>
      <c r="M1" s="8" t="s">
        <v>12</v>
      </c>
      <c r="N1" s="95"/>
      <c r="O1" s="96" t="s">
        <v>13</v>
      </c>
    </row>
    <row r="2">
      <c r="A2" s="10">
        <f>SUM(B2:K2)</f>
        <v>1045</v>
      </c>
      <c r="B2">
        <f t="shared" ref="B2:I2" si="1">SUM(B3:B16)</f>
        <v>114</v>
      </c>
      <c r="C2">
        <f t="shared" si="1"/>
        <v>85</v>
      </c>
      <c r="D2">
        <f t="shared" si="1"/>
        <v>42</v>
      </c>
      <c r="E2">
        <f t="shared" si="1"/>
        <v>174</v>
      </c>
      <c r="F2">
        <f t="shared" si="1"/>
        <v>101</v>
      </c>
      <c r="G2">
        <f t="shared" si="1"/>
        <v>168</v>
      </c>
      <c r="H2">
        <f t="shared" si="1"/>
        <v>160</v>
      </c>
      <c r="I2">
        <f t="shared" si="1"/>
        <v>201</v>
      </c>
      <c r="M2" s="8" t="s">
        <v>15</v>
      </c>
      <c r="N2" s="95"/>
      <c r="O2" s="97" t="s">
        <v>16</v>
      </c>
      <c r="P2" s="97" t="s">
        <v>17</v>
      </c>
    </row>
    <row r="3">
      <c r="B3" s="83">
        <v>59.0</v>
      </c>
      <c r="C3" s="83">
        <v>85.0</v>
      </c>
      <c r="D3" s="89">
        <v>42.0</v>
      </c>
      <c r="E3" s="87">
        <v>21.0</v>
      </c>
      <c r="F3" s="83">
        <v>59.0</v>
      </c>
      <c r="G3" s="83">
        <v>59.0</v>
      </c>
      <c r="H3" s="83">
        <v>118.0</v>
      </c>
      <c r="I3" s="83">
        <v>87.0</v>
      </c>
      <c r="K3" s="83">
        <v>118.0</v>
      </c>
      <c r="M3" s="11">
        <v>0.0</v>
      </c>
      <c r="N3" s="95"/>
      <c r="O3" s="98">
        <v>0.0</v>
      </c>
      <c r="P3" s="14">
        <v>0.0</v>
      </c>
    </row>
    <row r="4">
      <c r="B4" s="89">
        <v>42.0</v>
      </c>
      <c r="D4" s="6"/>
      <c r="E4" s="87">
        <v>20.0</v>
      </c>
      <c r="F4" s="6">
        <v>42.0</v>
      </c>
      <c r="G4" s="6">
        <v>21.0</v>
      </c>
      <c r="H4" s="89">
        <v>42.0</v>
      </c>
      <c r="I4" s="6">
        <v>72.0</v>
      </c>
      <c r="K4" s="83">
        <v>13.0</v>
      </c>
      <c r="M4" s="18">
        <v>0.0</v>
      </c>
      <c r="N4" s="95"/>
      <c r="O4" s="99">
        <v>0.0</v>
      </c>
      <c r="P4" s="20">
        <v>0.0</v>
      </c>
    </row>
    <row r="5">
      <c r="B5" s="6">
        <v>13.0</v>
      </c>
      <c r="E5" s="89">
        <v>85.0</v>
      </c>
      <c r="F5" s="6"/>
      <c r="G5" s="6">
        <v>23.0</v>
      </c>
      <c r="I5" s="89">
        <v>42.0</v>
      </c>
      <c r="K5" s="83">
        <v>7.0</v>
      </c>
      <c r="M5" s="22">
        <v>0.0</v>
      </c>
      <c r="N5" s="95"/>
      <c r="O5" s="100">
        <v>0.0</v>
      </c>
      <c r="P5" s="24">
        <v>0.0</v>
      </c>
    </row>
    <row r="6">
      <c r="E6" s="89">
        <v>42.0</v>
      </c>
      <c r="F6" s="6"/>
      <c r="G6" s="6">
        <v>40.0</v>
      </c>
      <c r="M6" s="26">
        <f>SUM(B3,C3,F3,G3,H3,I3)</f>
        <v>467</v>
      </c>
      <c r="N6" s="95"/>
      <c r="O6" s="28">
        <v>0.0</v>
      </c>
      <c r="P6" s="28">
        <v>0.0</v>
      </c>
    </row>
    <row r="7">
      <c r="E7" s="6">
        <v>6.0</v>
      </c>
      <c r="G7" s="6">
        <v>25.0</v>
      </c>
      <c r="M7" s="30">
        <v>0.0</v>
      </c>
      <c r="N7" s="95"/>
      <c r="O7" s="32">
        <v>0.0</v>
      </c>
      <c r="P7" s="32">
        <v>0.0</v>
      </c>
    </row>
    <row r="8">
      <c r="M8" s="34">
        <v>0.0</v>
      </c>
      <c r="N8" s="95"/>
      <c r="O8" s="101">
        <v>0.0</v>
      </c>
      <c r="P8" s="36">
        <v>0.0</v>
      </c>
    </row>
    <row r="9">
      <c r="M9" s="37">
        <v>0.0</v>
      </c>
      <c r="N9" s="95"/>
      <c r="O9" s="102">
        <v>0.0</v>
      </c>
      <c r="P9" s="39">
        <v>0.0</v>
      </c>
    </row>
    <row r="10">
      <c r="M10" s="41">
        <f>SUM(E3:E4)</f>
        <v>41</v>
      </c>
      <c r="N10" s="95"/>
      <c r="O10" s="103">
        <v>0.0</v>
      </c>
      <c r="P10" s="43">
        <v>0.0</v>
      </c>
    </row>
    <row r="11">
      <c r="M11" s="45">
        <v>0.0</v>
      </c>
      <c r="N11" s="95"/>
      <c r="O11" s="104">
        <v>0.0</v>
      </c>
      <c r="P11" s="47">
        <v>0.0</v>
      </c>
    </row>
    <row r="12">
      <c r="M12" s="49">
        <f>SUM(B4,D3,E5,E6,H4,I5)</f>
        <v>295</v>
      </c>
    </row>
    <row r="13">
      <c r="M13" s="52">
        <v>0.0</v>
      </c>
    </row>
    <row r="14">
      <c r="M14" s="54">
        <v>0.0</v>
      </c>
    </row>
    <row r="15">
      <c r="M15" s="57">
        <f>SUM(B5,E7,F4,G4:G7,I4)</f>
        <v>242</v>
      </c>
    </row>
    <row r="16">
      <c r="M16" s="59">
        <v>0.0</v>
      </c>
    </row>
  </sheetData>
  <mergeCells count="1">
    <mergeCell ref="O1:P1"/>
  </mergeCells>
  <drawing r:id="rId1"/>
</worksheet>
</file>

<file path=xl/worksheets/sheet8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75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min="8" max="8" width="6.75"/>
    <col customWidth="1" min="9" max="9" width="4.13"/>
    <col customWidth="1" min="10" max="11" width="6.5"/>
    <col customWidth="1" min="12" max="12" width="13.75"/>
    <col customWidth="1" min="13" max="13" width="13.38"/>
  </cols>
  <sheetData>
    <row r="1">
      <c r="A1" s="180">
        <f>IF(OR(L1&gt;0,A2&gt;0),1,0)</f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/>
      <c r="K1" s="6" t="s">
        <v>49</v>
      </c>
      <c r="L1" s="179">
        <v>1.0</v>
      </c>
      <c r="M1" s="8" t="s">
        <v>12</v>
      </c>
      <c r="N1" s="95"/>
      <c r="O1" s="96" t="s">
        <v>13</v>
      </c>
    </row>
    <row r="2">
      <c r="A2" s="10">
        <f>SUM(B2:K2)</f>
        <v>0</v>
      </c>
      <c r="B2">
        <f t="shared" ref="B2:I2" si="1">SUM(B3:B16)</f>
        <v>0</v>
      </c>
      <c r="C2">
        <f t="shared" si="1"/>
        <v>0</v>
      </c>
      <c r="D2">
        <f t="shared" si="1"/>
        <v>0</v>
      </c>
      <c r="E2">
        <f t="shared" si="1"/>
        <v>0</v>
      </c>
      <c r="F2">
        <f t="shared" si="1"/>
        <v>0</v>
      </c>
      <c r="G2">
        <f t="shared" si="1"/>
        <v>0</v>
      </c>
      <c r="H2">
        <f t="shared" si="1"/>
        <v>0</v>
      </c>
      <c r="I2">
        <f t="shared" si="1"/>
        <v>0</v>
      </c>
      <c r="M2" s="8" t="s">
        <v>15</v>
      </c>
      <c r="N2" s="95"/>
      <c r="O2" s="97" t="s">
        <v>16</v>
      </c>
      <c r="P2" s="97" t="s">
        <v>17</v>
      </c>
    </row>
    <row r="3">
      <c r="B3" s="6"/>
      <c r="D3" s="6"/>
      <c r="E3" s="6"/>
      <c r="F3" s="6"/>
      <c r="H3" s="6"/>
      <c r="M3" s="11">
        <v>0.0</v>
      </c>
      <c r="N3" s="95"/>
      <c r="O3" s="98">
        <v>0.0</v>
      </c>
      <c r="P3" s="14">
        <v>0.0</v>
      </c>
    </row>
    <row r="4">
      <c r="D4" s="6"/>
      <c r="E4" s="6"/>
      <c r="F4" s="6"/>
      <c r="M4" s="18">
        <v>0.0</v>
      </c>
      <c r="N4" s="95"/>
      <c r="O4" s="99">
        <v>0.0</v>
      </c>
      <c r="P4" s="20">
        <v>0.0</v>
      </c>
    </row>
    <row r="5">
      <c r="F5" s="6"/>
      <c r="M5" s="22">
        <v>0.0</v>
      </c>
      <c r="N5" s="95"/>
      <c r="O5" s="100">
        <v>0.0</v>
      </c>
      <c r="P5" s="24">
        <v>0.0</v>
      </c>
    </row>
    <row r="6">
      <c r="F6" s="6"/>
      <c r="M6" s="26">
        <v>0.0</v>
      </c>
      <c r="N6" s="95"/>
      <c r="O6" s="28">
        <v>0.0</v>
      </c>
      <c r="P6" s="28">
        <v>0.0</v>
      </c>
    </row>
    <row r="7">
      <c r="M7" s="30">
        <v>0.0</v>
      </c>
      <c r="N7" s="95"/>
      <c r="O7" s="32">
        <v>0.0</v>
      </c>
      <c r="P7" s="32">
        <v>0.0</v>
      </c>
    </row>
    <row r="8">
      <c r="M8" s="34">
        <v>0.0</v>
      </c>
      <c r="N8" s="95"/>
      <c r="O8" s="101">
        <v>0.0</v>
      </c>
      <c r="P8" s="36">
        <v>0.0</v>
      </c>
    </row>
    <row r="9">
      <c r="M9" s="37">
        <v>0.0</v>
      </c>
      <c r="N9" s="95"/>
      <c r="O9" s="102">
        <v>0.0</v>
      </c>
      <c r="P9" s="39">
        <v>0.0</v>
      </c>
    </row>
    <row r="10">
      <c r="M10" s="41">
        <v>0.0</v>
      </c>
      <c r="N10" s="95"/>
      <c r="O10" s="103">
        <v>0.0</v>
      </c>
      <c r="P10" s="43">
        <v>0.0</v>
      </c>
    </row>
    <row r="11">
      <c r="M11" s="45">
        <v>0.0</v>
      </c>
      <c r="N11" s="95"/>
      <c r="O11" s="104">
        <v>0.0</v>
      </c>
      <c r="P11" s="47">
        <v>0.0</v>
      </c>
    </row>
    <row r="12">
      <c r="M12" s="49">
        <v>0.0</v>
      </c>
    </row>
    <row r="13">
      <c r="M13" s="52">
        <v>0.0</v>
      </c>
    </row>
    <row r="14">
      <c r="M14" s="54">
        <v>0.0</v>
      </c>
    </row>
    <row r="15">
      <c r="M15" s="57">
        <v>0.0</v>
      </c>
    </row>
    <row r="16">
      <c r="M16" s="59">
        <v>0.0</v>
      </c>
    </row>
  </sheetData>
  <mergeCells count="1">
    <mergeCell ref="O1:P1"/>
  </mergeCells>
  <drawing r:id="rId1"/>
</worksheet>
</file>

<file path=xl/worksheets/sheet8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75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min="8" max="8" width="6.75"/>
    <col customWidth="1" min="9" max="9" width="4.13"/>
    <col customWidth="1" min="10" max="10" width="6.5"/>
    <col customWidth="1" min="11" max="11" width="13.75"/>
    <col customWidth="1" min="12" max="12" width="13.38"/>
  </cols>
  <sheetData>
    <row r="1">
      <c r="A1" s="180">
        <f>IF(OR(K1&gt;0,A2&gt;0),1,0)</f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/>
      <c r="K1" s="179">
        <v>0.0</v>
      </c>
      <c r="L1" s="8" t="s">
        <v>12</v>
      </c>
      <c r="M1" s="95"/>
      <c r="N1" s="96" t="s">
        <v>13</v>
      </c>
    </row>
    <row r="2">
      <c r="A2" s="10">
        <f>SUM(B2:J2)</f>
        <v>229</v>
      </c>
      <c r="B2">
        <f t="shared" ref="B2:I2" si="1">SUM(B3:B27)</f>
        <v>0</v>
      </c>
      <c r="C2">
        <f t="shared" si="1"/>
        <v>0</v>
      </c>
      <c r="D2">
        <f t="shared" si="1"/>
        <v>0</v>
      </c>
      <c r="E2">
        <f t="shared" si="1"/>
        <v>229</v>
      </c>
      <c r="F2">
        <f t="shared" si="1"/>
        <v>0</v>
      </c>
      <c r="G2">
        <f t="shared" si="1"/>
        <v>0</v>
      </c>
      <c r="H2">
        <f t="shared" si="1"/>
        <v>0</v>
      </c>
      <c r="I2">
        <f t="shared" si="1"/>
        <v>0</v>
      </c>
      <c r="L2" s="8" t="s">
        <v>15</v>
      </c>
      <c r="M2" s="95"/>
      <c r="N2" s="97" t="s">
        <v>16</v>
      </c>
      <c r="O2" s="97" t="s">
        <v>17</v>
      </c>
    </row>
    <row r="3">
      <c r="B3" s="6"/>
      <c r="D3" s="6"/>
      <c r="E3" s="181">
        <v>8.0</v>
      </c>
      <c r="F3" s="6"/>
      <c r="H3" s="6"/>
      <c r="L3" s="11">
        <v>0.0</v>
      </c>
      <c r="M3" s="95"/>
      <c r="N3" s="98">
        <v>0.0</v>
      </c>
      <c r="O3" s="14">
        <v>0.0</v>
      </c>
    </row>
    <row r="4">
      <c r="D4" s="6"/>
      <c r="E4" s="181">
        <v>5.0</v>
      </c>
      <c r="F4" s="6"/>
      <c r="L4" s="18">
        <v>0.0</v>
      </c>
      <c r="M4" s="95"/>
      <c r="N4" s="99">
        <v>0.0</v>
      </c>
      <c r="O4" s="20">
        <v>0.0</v>
      </c>
    </row>
    <row r="5">
      <c r="E5" s="182">
        <v>7.0</v>
      </c>
      <c r="F5" s="6"/>
      <c r="L5" s="22">
        <v>0.0</v>
      </c>
      <c r="M5" s="95"/>
      <c r="N5" s="100">
        <v>0.0</v>
      </c>
      <c r="O5" s="24">
        <v>0.0</v>
      </c>
    </row>
    <row r="6">
      <c r="E6" s="182">
        <v>8.0</v>
      </c>
      <c r="F6" s="6"/>
      <c r="L6" s="26">
        <v>0.0</v>
      </c>
      <c r="M6" s="95"/>
      <c r="N6" s="28">
        <v>0.0</v>
      </c>
      <c r="O6" s="28">
        <v>0.0</v>
      </c>
    </row>
    <row r="7">
      <c r="E7" s="182">
        <v>5.0</v>
      </c>
      <c r="L7" s="30">
        <v>0.0</v>
      </c>
      <c r="M7" s="95"/>
      <c r="N7" s="32">
        <v>0.0</v>
      </c>
      <c r="O7" s="32">
        <v>0.0</v>
      </c>
    </row>
    <row r="8">
      <c r="E8" s="182">
        <v>5.0</v>
      </c>
      <c r="L8" s="34">
        <v>0.0</v>
      </c>
      <c r="M8" s="95"/>
      <c r="N8" s="101">
        <v>0.0</v>
      </c>
      <c r="O8" s="36">
        <v>0.0</v>
      </c>
    </row>
    <row r="9">
      <c r="E9" s="182">
        <v>9.0</v>
      </c>
      <c r="L9" s="37">
        <v>0.0</v>
      </c>
      <c r="M9" s="95"/>
      <c r="N9" s="102">
        <v>0.0</v>
      </c>
      <c r="O9" s="39">
        <v>0.0</v>
      </c>
    </row>
    <row r="10">
      <c r="E10" s="182">
        <v>9.0</v>
      </c>
      <c r="L10" s="41">
        <f>E15</f>
        <v>51</v>
      </c>
      <c r="M10" s="95"/>
      <c r="N10" s="103">
        <v>0.0</v>
      </c>
      <c r="O10" s="43">
        <v>0.0</v>
      </c>
    </row>
    <row r="11">
      <c r="E11" s="182">
        <v>9.0</v>
      </c>
      <c r="L11" s="45">
        <v>0.0</v>
      </c>
      <c r="M11" s="95"/>
      <c r="N11" s="104">
        <v>0.0</v>
      </c>
      <c r="O11" s="47">
        <v>0.0</v>
      </c>
    </row>
    <row r="12">
      <c r="E12" s="182">
        <v>9.0</v>
      </c>
      <c r="L12" s="49">
        <v>0.0</v>
      </c>
    </row>
    <row r="13">
      <c r="E13" s="182">
        <v>7.0</v>
      </c>
      <c r="L13" s="52">
        <v>0.0</v>
      </c>
    </row>
    <row r="14">
      <c r="E14" s="182">
        <v>5.0</v>
      </c>
      <c r="L14" s="54">
        <v>0.0</v>
      </c>
    </row>
    <row r="15">
      <c r="E15" s="183">
        <v>51.0</v>
      </c>
      <c r="L15" s="57">
        <f>SUM(E3:E14,E16:E27)</f>
        <v>178</v>
      </c>
    </row>
    <row r="16">
      <c r="E16" s="6">
        <v>9.0</v>
      </c>
      <c r="L16" s="59">
        <v>0.0</v>
      </c>
    </row>
    <row r="17">
      <c r="E17" s="6">
        <v>5.0</v>
      </c>
    </row>
    <row r="18">
      <c r="E18" s="6">
        <v>6.0</v>
      </c>
    </row>
    <row r="19">
      <c r="E19" s="6">
        <v>7.0</v>
      </c>
    </row>
    <row r="20">
      <c r="E20" s="6">
        <v>9.0</v>
      </c>
    </row>
    <row r="21">
      <c r="E21" s="6">
        <v>7.0</v>
      </c>
    </row>
    <row r="22">
      <c r="E22" s="6">
        <v>8.0</v>
      </c>
    </row>
    <row r="23">
      <c r="E23" s="6">
        <v>10.0</v>
      </c>
    </row>
    <row r="24">
      <c r="E24" s="6">
        <v>5.0</v>
      </c>
    </row>
    <row r="25">
      <c r="E25" s="6">
        <v>9.0</v>
      </c>
    </row>
    <row r="26">
      <c r="E26" s="6">
        <v>12.0</v>
      </c>
    </row>
    <row r="27">
      <c r="E27" s="6">
        <v>5.0</v>
      </c>
    </row>
  </sheetData>
  <mergeCells count="1">
    <mergeCell ref="N1:O1"/>
  </mergeCells>
  <drawing r:id="rId1"/>
</worksheet>
</file>

<file path=xl/worksheets/sheet8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75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hidden="1" min="8" max="8" width="6.75"/>
    <col customWidth="1" min="9" max="9" width="4.13"/>
    <col customWidth="1" min="10" max="10" width="6.5"/>
    <col customWidth="1" min="11" max="11" width="4.38"/>
    <col customWidth="1" min="12" max="13" width="13.75"/>
    <col customWidth="1" min="14" max="14" width="13.38"/>
  </cols>
  <sheetData>
    <row r="1">
      <c r="A1" s="180">
        <f>IF(OR(M1&gt;0,A2&gt;0),1,0)</f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11</v>
      </c>
      <c r="K1" s="179" t="s">
        <v>50</v>
      </c>
      <c r="L1" s="179"/>
      <c r="M1" s="179">
        <v>0.0</v>
      </c>
      <c r="N1" s="8" t="s">
        <v>12</v>
      </c>
      <c r="O1" s="95"/>
      <c r="P1" s="96" t="s">
        <v>13</v>
      </c>
    </row>
    <row r="2">
      <c r="A2" s="10">
        <f>SUM(B2:J2)</f>
        <v>219</v>
      </c>
      <c r="B2">
        <f t="shared" ref="B2:J2" si="1">SUM(B3:B16)</f>
        <v>0</v>
      </c>
      <c r="C2">
        <f t="shared" si="1"/>
        <v>0</v>
      </c>
      <c r="D2">
        <f t="shared" si="1"/>
        <v>16</v>
      </c>
      <c r="E2">
        <f t="shared" si="1"/>
        <v>53</v>
      </c>
      <c r="F2">
        <f t="shared" si="1"/>
        <v>20</v>
      </c>
      <c r="G2">
        <f t="shared" si="1"/>
        <v>10</v>
      </c>
      <c r="H2">
        <f t="shared" si="1"/>
        <v>0</v>
      </c>
      <c r="I2">
        <f t="shared" si="1"/>
        <v>0</v>
      </c>
      <c r="J2">
        <f t="shared" si="1"/>
        <v>120</v>
      </c>
      <c r="N2" s="8" t="s">
        <v>15</v>
      </c>
      <c r="O2" s="95"/>
      <c r="P2" s="97" t="s">
        <v>16</v>
      </c>
      <c r="Q2" s="97" t="s">
        <v>17</v>
      </c>
    </row>
    <row r="3">
      <c r="B3" s="6"/>
      <c r="D3" s="6">
        <v>16.0</v>
      </c>
      <c r="E3" s="172">
        <v>20.0</v>
      </c>
      <c r="F3" s="83">
        <v>20.0</v>
      </c>
      <c r="G3" s="69">
        <v>10.0</v>
      </c>
      <c r="H3" s="6"/>
      <c r="J3" s="6">
        <v>86.0</v>
      </c>
      <c r="K3" s="6">
        <v>9.0</v>
      </c>
      <c r="L3" s="6"/>
      <c r="M3" s="6"/>
      <c r="N3" s="11">
        <v>0.0</v>
      </c>
      <c r="O3" s="95"/>
      <c r="P3" s="98">
        <v>0.0</v>
      </c>
      <c r="Q3" s="14">
        <v>0.0</v>
      </c>
    </row>
    <row r="4">
      <c r="D4" s="6"/>
      <c r="E4" s="6">
        <v>14.0</v>
      </c>
      <c r="F4" s="6"/>
      <c r="J4" s="83">
        <v>34.0</v>
      </c>
      <c r="N4" s="18">
        <v>0.0</v>
      </c>
      <c r="O4" s="95"/>
      <c r="P4" s="99">
        <v>0.0</v>
      </c>
      <c r="Q4" s="20">
        <v>0.0</v>
      </c>
    </row>
    <row r="5">
      <c r="E5" s="6">
        <v>19.0</v>
      </c>
      <c r="F5" s="6"/>
      <c r="N5" s="22">
        <f>G3</f>
        <v>10</v>
      </c>
      <c r="O5" s="95"/>
      <c r="P5" s="100">
        <v>0.0</v>
      </c>
      <c r="Q5" s="24">
        <v>0.0</v>
      </c>
    </row>
    <row r="6">
      <c r="F6" s="6"/>
      <c r="N6" s="26">
        <f>SUM(F3,J4)</f>
        <v>54</v>
      </c>
      <c r="O6" s="95"/>
      <c r="P6" s="28">
        <v>0.0</v>
      </c>
      <c r="Q6" s="28">
        <v>0.0</v>
      </c>
    </row>
    <row r="7">
      <c r="N7" s="30">
        <v>0.0</v>
      </c>
      <c r="O7" s="95"/>
      <c r="P7" s="32">
        <v>0.0</v>
      </c>
      <c r="Q7" s="32">
        <v>0.0</v>
      </c>
    </row>
    <row r="8">
      <c r="N8" s="34">
        <v>0.0</v>
      </c>
      <c r="O8" s="95"/>
      <c r="P8" s="101">
        <v>0.0</v>
      </c>
      <c r="Q8" s="36">
        <v>0.0</v>
      </c>
    </row>
    <row r="9">
      <c r="N9" s="37">
        <v>0.0</v>
      </c>
      <c r="O9" s="95"/>
      <c r="P9" s="102">
        <v>0.0</v>
      </c>
      <c r="Q9" s="39">
        <v>0.0</v>
      </c>
    </row>
    <row r="10">
      <c r="N10" s="41">
        <v>0.0</v>
      </c>
      <c r="O10" s="95"/>
      <c r="P10" s="103">
        <v>0.0</v>
      </c>
      <c r="Q10" s="43">
        <v>0.0</v>
      </c>
    </row>
    <row r="11">
      <c r="N11" s="45">
        <v>0.0</v>
      </c>
      <c r="O11" s="95"/>
      <c r="P11" s="50">
        <v>0.0</v>
      </c>
      <c r="Q11" s="50">
        <v>0.0</v>
      </c>
    </row>
    <row r="12">
      <c r="N12" s="49">
        <f>E3</f>
        <v>20</v>
      </c>
    </row>
    <row r="13">
      <c r="N13" s="52">
        <v>0.0</v>
      </c>
    </row>
    <row r="14">
      <c r="N14" s="54">
        <v>0.0</v>
      </c>
    </row>
    <row r="15">
      <c r="N15" s="57">
        <f>SUM(D3,E4:E5,J3)</f>
        <v>135</v>
      </c>
    </row>
    <row r="16">
      <c r="N16" s="59">
        <v>0.0</v>
      </c>
    </row>
  </sheetData>
  <mergeCells count="1">
    <mergeCell ref="P1:Q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88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min="8" max="8" width="6.75"/>
    <col customWidth="1" min="9" max="9" width="4.13"/>
    <col customWidth="1" min="10" max="10" width="6.5"/>
    <col customWidth="1" min="12" max="12" width="13.38"/>
    <col customWidth="1" min="13" max="13" width="5.63"/>
  </cols>
  <sheetData>
    <row r="1">
      <c r="A1" s="6"/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L1" s="8" t="s">
        <v>12</v>
      </c>
      <c r="M1" s="95"/>
      <c r="N1" s="96" t="s">
        <v>13</v>
      </c>
    </row>
    <row r="2">
      <c r="A2" s="10">
        <f>SUM(B2:J2)</f>
        <v>585</v>
      </c>
      <c r="B2">
        <f t="shared" ref="B2:J2" si="1">SUM(B3:B15)</f>
        <v>36</v>
      </c>
      <c r="C2">
        <f t="shared" si="1"/>
        <v>0</v>
      </c>
      <c r="D2">
        <f t="shared" si="1"/>
        <v>72</v>
      </c>
      <c r="E2">
        <f t="shared" si="1"/>
        <v>250</v>
      </c>
      <c r="F2">
        <f t="shared" si="1"/>
        <v>62</v>
      </c>
      <c r="G2">
        <f t="shared" si="1"/>
        <v>42</v>
      </c>
      <c r="H2">
        <f t="shared" si="1"/>
        <v>36</v>
      </c>
      <c r="I2">
        <f t="shared" si="1"/>
        <v>69</v>
      </c>
      <c r="J2">
        <f t="shared" si="1"/>
        <v>18</v>
      </c>
      <c r="L2" s="8" t="s">
        <v>15</v>
      </c>
      <c r="M2" s="95"/>
      <c r="N2" s="97" t="s">
        <v>16</v>
      </c>
      <c r="O2" s="97" t="s">
        <v>17</v>
      </c>
    </row>
    <row r="3">
      <c r="B3" s="84">
        <v>36.0</v>
      </c>
      <c r="D3" s="84">
        <v>18.0</v>
      </c>
      <c r="E3" s="6">
        <v>36.0</v>
      </c>
      <c r="F3" s="6">
        <v>14.0</v>
      </c>
      <c r="G3" s="6">
        <v>24.0</v>
      </c>
      <c r="H3" s="84">
        <v>36.0</v>
      </c>
      <c r="I3" s="84">
        <v>18.0</v>
      </c>
      <c r="J3" s="84">
        <v>18.0</v>
      </c>
      <c r="L3" s="11">
        <v>0.0</v>
      </c>
      <c r="M3" s="95"/>
      <c r="N3" s="98">
        <v>0.0</v>
      </c>
      <c r="O3" s="14">
        <v>0.0</v>
      </c>
    </row>
    <row r="4">
      <c r="D4" s="6">
        <v>14.0</v>
      </c>
      <c r="E4" s="84">
        <v>45.0</v>
      </c>
      <c r="F4" s="6">
        <v>12.0</v>
      </c>
      <c r="G4" s="84">
        <v>18.0</v>
      </c>
      <c r="I4" s="6">
        <v>11.0</v>
      </c>
      <c r="L4" s="18">
        <v>0.0</v>
      </c>
      <c r="M4" s="95"/>
      <c r="N4" s="99">
        <v>0.0</v>
      </c>
      <c r="O4" s="20">
        <v>0.0</v>
      </c>
    </row>
    <row r="5">
      <c r="D5" s="91">
        <v>20.0</v>
      </c>
      <c r="E5" s="91">
        <v>10.0</v>
      </c>
      <c r="F5" s="84">
        <v>36.0</v>
      </c>
      <c r="I5" s="6">
        <v>12.0</v>
      </c>
      <c r="L5" s="22">
        <v>0.0</v>
      </c>
      <c r="M5" s="95"/>
      <c r="N5" s="100">
        <v>0.0</v>
      </c>
      <c r="O5" s="24">
        <v>0.0</v>
      </c>
    </row>
    <row r="6">
      <c r="D6" s="6">
        <v>20.0</v>
      </c>
      <c r="E6" s="91">
        <v>10.0</v>
      </c>
      <c r="I6" s="91">
        <v>28.0</v>
      </c>
      <c r="L6" s="26">
        <v>0.0</v>
      </c>
      <c r="M6" s="95"/>
      <c r="N6" s="28">
        <v>0.0</v>
      </c>
      <c r="O6" s="28">
        <v>0.0</v>
      </c>
    </row>
    <row r="7">
      <c r="E7" s="6">
        <v>6.0</v>
      </c>
      <c r="L7" s="30">
        <f>SUM(B3,D3,E4,F5,G4,H3:J3)</f>
        <v>225</v>
      </c>
      <c r="M7" s="95"/>
      <c r="N7" s="32">
        <v>0.0</v>
      </c>
      <c r="O7" s="32">
        <v>0.0</v>
      </c>
    </row>
    <row r="8">
      <c r="E8" s="6">
        <v>7.0</v>
      </c>
      <c r="L8" s="34">
        <v>0.0</v>
      </c>
      <c r="M8" s="95"/>
      <c r="N8" s="101">
        <v>0.0</v>
      </c>
      <c r="O8" s="36">
        <v>0.0</v>
      </c>
    </row>
    <row r="9">
      <c r="E9" s="91">
        <v>28.0</v>
      </c>
      <c r="L9" s="37">
        <v>0.0</v>
      </c>
      <c r="M9" s="95"/>
      <c r="N9" s="102">
        <v>0.0</v>
      </c>
      <c r="O9" s="39">
        <v>0.0</v>
      </c>
    </row>
    <row r="10">
      <c r="E10" s="91">
        <v>28.0</v>
      </c>
      <c r="L10" s="41">
        <v>0.0</v>
      </c>
      <c r="M10" s="95"/>
      <c r="N10" s="103">
        <v>0.0</v>
      </c>
      <c r="O10" s="43">
        <v>0.0</v>
      </c>
    </row>
    <row r="11">
      <c r="E11" s="6">
        <v>24.0</v>
      </c>
      <c r="L11" s="45">
        <v>0.0</v>
      </c>
      <c r="M11" s="95"/>
      <c r="N11" s="104">
        <v>0.0</v>
      </c>
      <c r="O11" s="47">
        <v>0.0</v>
      </c>
    </row>
    <row r="12">
      <c r="E12" s="91">
        <v>56.0</v>
      </c>
      <c r="L12" s="49">
        <v>0.0</v>
      </c>
    </row>
    <row r="13">
      <c r="L13" s="52">
        <v>0.0</v>
      </c>
    </row>
    <row r="14">
      <c r="L14" s="54">
        <f>SUM(D5,E5,E6,E9,E10,E12,I6)</f>
        <v>180</v>
      </c>
    </row>
    <row r="15">
      <c r="L15" s="57">
        <f>SUM(D4,D6,E7:E8,E3,E11,F3,F4,G3,I4:I5)</f>
        <v>180</v>
      </c>
    </row>
  </sheetData>
  <mergeCells count="1">
    <mergeCell ref="N1:O1"/>
  </mergeCells>
  <drawing r:id="rId1"/>
</worksheet>
</file>

<file path=xl/worksheets/sheet9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75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hidden="1" min="8" max="8" width="6.75"/>
    <col customWidth="1" min="9" max="9" width="4.13"/>
    <col customWidth="1" min="10" max="10" width="6.5"/>
    <col customWidth="1" min="12" max="12" width="13.75"/>
    <col customWidth="1" min="13" max="13" width="13.38"/>
  </cols>
  <sheetData>
    <row r="1">
      <c r="A1" s="180">
        <f>IF(OR(L1&gt;0,A2&gt;0),1,0)</f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11</v>
      </c>
      <c r="K1" s="179"/>
      <c r="L1" s="179">
        <v>0.0</v>
      </c>
      <c r="M1" s="8" t="s">
        <v>12</v>
      </c>
      <c r="N1" s="95"/>
      <c r="O1" s="96" t="s">
        <v>13</v>
      </c>
    </row>
    <row r="2">
      <c r="A2" s="10">
        <f>SUM(B2:J2)</f>
        <v>126</v>
      </c>
      <c r="B2">
        <f t="shared" ref="B2:J2" si="1">SUM(B3:B16)</f>
        <v>0</v>
      </c>
      <c r="C2">
        <f t="shared" si="1"/>
        <v>15</v>
      </c>
      <c r="D2">
        <f t="shared" si="1"/>
        <v>19</v>
      </c>
      <c r="E2">
        <f t="shared" si="1"/>
        <v>40</v>
      </c>
      <c r="F2">
        <f t="shared" si="1"/>
        <v>20</v>
      </c>
      <c r="G2">
        <f t="shared" si="1"/>
        <v>18</v>
      </c>
      <c r="H2">
        <f t="shared" si="1"/>
        <v>0</v>
      </c>
      <c r="I2">
        <f t="shared" si="1"/>
        <v>0</v>
      </c>
      <c r="J2">
        <f t="shared" si="1"/>
        <v>14</v>
      </c>
      <c r="M2" s="8" t="s">
        <v>15</v>
      </c>
      <c r="N2" s="95"/>
      <c r="O2" s="97" t="s">
        <v>16</v>
      </c>
      <c r="P2" s="97" t="s">
        <v>17</v>
      </c>
    </row>
    <row r="3">
      <c r="B3" s="6"/>
      <c r="C3" s="6">
        <v>15.0</v>
      </c>
      <c r="D3" s="6">
        <v>4.0</v>
      </c>
      <c r="E3" s="6">
        <v>12.0</v>
      </c>
      <c r="F3" s="6">
        <v>10.0</v>
      </c>
      <c r="G3" s="6">
        <v>6.0</v>
      </c>
      <c r="H3" s="6"/>
      <c r="J3" s="6">
        <v>9.0</v>
      </c>
      <c r="M3" s="11">
        <v>0.0</v>
      </c>
      <c r="N3" s="95"/>
      <c r="O3" s="98">
        <v>0.0</v>
      </c>
      <c r="P3" s="14">
        <v>0.0</v>
      </c>
    </row>
    <row r="4">
      <c r="D4" s="6">
        <v>15.0</v>
      </c>
      <c r="E4" s="6">
        <v>15.0</v>
      </c>
      <c r="F4" s="6">
        <v>10.0</v>
      </c>
      <c r="G4" s="6">
        <v>12.0</v>
      </c>
      <c r="J4" s="6">
        <v>5.0</v>
      </c>
      <c r="M4" s="18">
        <v>0.0</v>
      </c>
      <c r="N4" s="95"/>
      <c r="O4" s="99">
        <v>0.0</v>
      </c>
      <c r="P4" s="20">
        <v>0.0</v>
      </c>
    </row>
    <row r="5">
      <c r="E5" s="6">
        <v>5.0</v>
      </c>
      <c r="F5" s="6"/>
      <c r="M5" s="22">
        <v>0.0</v>
      </c>
      <c r="N5" s="95"/>
      <c r="O5" s="100">
        <v>0.0</v>
      </c>
      <c r="P5" s="24">
        <v>0.0</v>
      </c>
    </row>
    <row r="6">
      <c r="E6" s="6">
        <v>8.0</v>
      </c>
      <c r="F6" s="6"/>
      <c r="M6" s="26">
        <v>0.0</v>
      </c>
      <c r="N6" s="95"/>
      <c r="O6" s="28">
        <v>0.0</v>
      </c>
      <c r="P6" s="28">
        <v>0.0</v>
      </c>
    </row>
    <row r="7">
      <c r="M7" s="30">
        <v>0.0</v>
      </c>
      <c r="N7" s="95"/>
      <c r="O7" s="32">
        <v>0.0</v>
      </c>
      <c r="P7" s="32">
        <v>0.0</v>
      </c>
    </row>
    <row r="8">
      <c r="M8" s="34">
        <v>0.0</v>
      </c>
      <c r="N8" s="95"/>
      <c r="O8" s="101">
        <v>0.0</v>
      </c>
      <c r="P8" s="36">
        <v>0.0</v>
      </c>
    </row>
    <row r="9">
      <c r="M9" s="37">
        <v>0.0</v>
      </c>
      <c r="N9" s="95"/>
      <c r="O9" s="102">
        <v>0.0</v>
      </c>
      <c r="P9" s="39">
        <v>0.0</v>
      </c>
    </row>
    <row r="10">
      <c r="M10" s="41">
        <v>0.0</v>
      </c>
      <c r="N10" s="95"/>
      <c r="O10" s="103">
        <v>0.0</v>
      </c>
      <c r="P10" s="43">
        <v>0.0</v>
      </c>
    </row>
    <row r="11">
      <c r="M11" s="45">
        <v>0.0</v>
      </c>
      <c r="N11" s="95"/>
      <c r="O11" s="50">
        <v>0.0</v>
      </c>
      <c r="P11" s="50">
        <v>0.0</v>
      </c>
    </row>
    <row r="12">
      <c r="M12" s="49">
        <v>0.0</v>
      </c>
    </row>
    <row r="13">
      <c r="M13" s="52">
        <v>0.0</v>
      </c>
    </row>
    <row r="14">
      <c r="M14" s="54">
        <v>0.0</v>
      </c>
    </row>
    <row r="15">
      <c r="M15" s="57">
        <f>C3+SUM(D3:D4,E3:E6,F3:F4,G3:G4,J3:J4)
</f>
        <v>126</v>
      </c>
    </row>
    <row r="16">
      <c r="M16" s="59">
        <v>0.0</v>
      </c>
    </row>
  </sheetData>
  <mergeCells count="1">
    <mergeCell ref="O1:P1"/>
  </mergeCells>
  <drawing r:id="rId1"/>
</worksheet>
</file>

<file path=xl/worksheets/sheet9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0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hidden="1" min="8" max="8" width="6.75"/>
    <col customWidth="1" min="9" max="9" width="4.13"/>
    <col customWidth="1" min="10" max="10" width="6.5"/>
    <col customWidth="1" min="12" max="12" width="13.75"/>
    <col customWidth="1" min="13" max="13" width="14.38"/>
  </cols>
  <sheetData>
    <row r="1">
      <c r="A1" s="180">
        <f>IF(OR(L1&gt;0,A2&gt;0),1,0)</f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11</v>
      </c>
      <c r="K1" s="179"/>
      <c r="L1" s="179">
        <v>0.0</v>
      </c>
      <c r="M1" s="8" t="s">
        <v>12</v>
      </c>
      <c r="N1" s="95"/>
      <c r="O1" s="96" t="s">
        <v>13</v>
      </c>
    </row>
    <row r="2">
      <c r="A2" s="10">
        <f>SUM(B2:J2)</f>
        <v>1089</v>
      </c>
      <c r="B2">
        <f t="shared" ref="B2:J2" si="1">SUM(B3:B25)</f>
        <v>97</v>
      </c>
      <c r="C2">
        <f t="shared" si="1"/>
        <v>76</v>
      </c>
      <c r="D2">
        <f t="shared" si="1"/>
        <v>133</v>
      </c>
      <c r="E2">
        <f t="shared" si="1"/>
        <v>262</v>
      </c>
      <c r="F2">
        <f t="shared" si="1"/>
        <v>212</v>
      </c>
      <c r="G2">
        <f t="shared" si="1"/>
        <v>138</v>
      </c>
      <c r="H2">
        <f t="shared" si="1"/>
        <v>0</v>
      </c>
      <c r="I2">
        <f t="shared" si="1"/>
        <v>0</v>
      </c>
      <c r="J2">
        <f t="shared" si="1"/>
        <v>171</v>
      </c>
      <c r="M2" s="8" t="s">
        <v>15</v>
      </c>
      <c r="N2" s="95"/>
      <c r="O2" s="97" t="s">
        <v>16</v>
      </c>
      <c r="P2" s="97" t="s">
        <v>17</v>
      </c>
    </row>
    <row r="3">
      <c r="B3" s="67">
        <v>18.0</v>
      </c>
      <c r="C3" s="67">
        <v>18.0</v>
      </c>
      <c r="D3" s="67">
        <v>9.0</v>
      </c>
      <c r="E3" s="67">
        <v>9.0</v>
      </c>
      <c r="F3" s="55">
        <v>9.0</v>
      </c>
      <c r="G3" s="67">
        <v>9.0</v>
      </c>
      <c r="H3" s="6"/>
      <c r="J3" s="67">
        <v>9.0</v>
      </c>
      <c r="M3" s="11">
        <f>SUM(B3:B8,C3:C4,C6:C8,D3:D4,D6,D8,D10,E3,E5:E6,E11,E13,E15,E18,E20:E21,E23,F4:F5,F11,F13:F14,G3,G5:G6,G9,G11,J3,J5,J7:J8,J10:J14)</f>
        <v>531</v>
      </c>
      <c r="N3" s="95"/>
      <c r="O3" s="98">
        <v>0.0</v>
      </c>
      <c r="P3" s="14">
        <v>0.0</v>
      </c>
    </row>
    <row r="4">
      <c r="B4" s="67">
        <v>19.0</v>
      </c>
      <c r="C4" s="67">
        <v>19.0</v>
      </c>
      <c r="D4" s="67">
        <v>9.0</v>
      </c>
      <c r="E4" s="6">
        <v>19.0</v>
      </c>
      <c r="F4" s="67">
        <v>18.0</v>
      </c>
      <c r="G4" s="6">
        <v>20.0</v>
      </c>
      <c r="J4" s="6">
        <v>16.0</v>
      </c>
      <c r="M4" s="18">
        <v>0.0</v>
      </c>
      <c r="N4" s="95"/>
      <c r="O4" s="99">
        <v>0.0</v>
      </c>
      <c r="P4" s="20">
        <v>0.0</v>
      </c>
    </row>
    <row r="5">
      <c r="B5" s="67">
        <v>10.0</v>
      </c>
      <c r="C5" s="6">
        <v>10.0</v>
      </c>
      <c r="D5" s="6">
        <v>14.0</v>
      </c>
      <c r="E5" s="67">
        <v>5.0</v>
      </c>
      <c r="F5" s="67">
        <v>19.0</v>
      </c>
      <c r="G5" s="67">
        <v>19.0</v>
      </c>
      <c r="J5" s="67">
        <v>19.0</v>
      </c>
      <c r="M5" s="22">
        <v>0.0</v>
      </c>
      <c r="N5" s="95"/>
      <c r="O5" s="100">
        <v>0.0</v>
      </c>
      <c r="P5" s="24">
        <v>0.0</v>
      </c>
    </row>
    <row r="6">
      <c r="B6" s="67">
        <v>13.0</v>
      </c>
      <c r="C6" s="67">
        <v>10.0</v>
      </c>
      <c r="D6" s="67">
        <v>5.0</v>
      </c>
      <c r="E6" s="67">
        <v>11.0</v>
      </c>
      <c r="F6" s="6">
        <v>21.0</v>
      </c>
      <c r="G6" s="67">
        <v>11.0</v>
      </c>
      <c r="J6" s="6">
        <v>11.0</v>
      </c>
      <c r="M6" s="26">
        <f>SUM(E9:E10,F8:F9)</f>
        <v>65</v>
      </c>
      <c r="N6" s="95"/>
      <c r="O6" s="28">
        <f>F9+F3</f>
        <v>27</v>
      </c>
      <c r="P6" s="28">
        <f>E9</f>
        <v>13</v>
      </c>
    </row>
    <row r="7">
      <c r="B7" s="67">
        <v>13.0</v>
      </c>
      <c r="C7" s="67">
        <v>13.0</v>
      </c>
      <c r="D7" s="6">
        <v>13.0</v>
      </c>
      <c r="E7" s="6">
        <v>14.0</v>
      </c>
      <c r="F7" s="6">
        <v>22.0</v>
      </c>
      <c r="G7" s="6">
        <v>11.0</v>
      </c>
      <c r="J7" s="67">
        <v>5.0</v>
      </c>
      <c r="M7" s="30">
        <v>0.0</v>
      </c>
      <c r="N7" s="95"/>
      <c r="O7" s="32">
        <f>E9</f>
        <v>13</v>
      </c>
      <c r="P7" s="32">
        <f>F9+F3</f>
        <v>27</v>
      </c>
    </row>
    <row r="8">
      <c r="B8" s="67">
        <v>6.0</v>
      </c>
      <c r="C8" s="67">
        <v>6.0</v>
      </c>
      <c r="D8" s="67">
        <v>6.0</v>
      </c>
      <c r="E8" s="91">
        <v>45.0</v>
      </c>
      <c r="F8" s="83">
        <v>25.0</v>
      </c>
      <c r="G8" s="6">
        <v>20.0</v>
      </c>
      <c r="J8" s="67">
        <v>25.0</v>
      </c>
      <c r="M8" s="34">
        <v>0.0</v>
      </c>
      <c r="N8" s="95"/>
      <c r="O8" s="101">
        <v>0.0</v>
      </c>
      <c r="P8" s="36">
        <v>0.0</v>
      </c>
    </row>
    <row r="9">
      <c r="B9" s="6">
        <v>18.0</v>
      </c>
      <c r="D9" s="6">
        <v>18.0</v>
      </c>
      <c r="E9" s="108">
        <v>13.0</v>
      </c>
      <c r="F9" s="108">
        <v>18.0</v>
      </c>
      <c r="G9" s="67">
        <v>10.0</v>
      </c>
      <c r="J9" s="6">
        <v>22.0</v>
      </c>
      <c r="M9" s="37">
        <v>0.0</v>
      </c>
      <c r="N9" s="95"/>
      <c r="O9" s="102">
        <v>0.0</v>
      </c>
      <c r="P9" s="39">
        <v>0.0</v>
      </c>
    </row>
    <row r="10">
      <c r="D10" s="67">
        <v>6.0</v>
      </c>
      <c r="E10" s="83">
        <v>9.0</v>
      </c>
      <c r="F10" s="6">
        <v>19.0</v>
      </c>
      <c r="G10" s="6">
        <v>13.0</v>
      </c>
      <c r="J10" s="67">
        <v>24.0</v>
      </c>
      <c r="M10" s="41">
        <v>0.0</v>
      </c>
      <c r="N10" s="95"/>
      <c r="O10" s="103">
        <v>0.0</v>
      </c>
      <c r="P10" s="43">
        <v>0.0</v>
      </c>
    </row>
    <row r="11">
      <c r="D11" s="6">
        <v>10.0</v>
      </c>
      <c r="E11" s="67">
        <v>5.0</v>
      </c>
      <c r="F11" s="67">
        <v>10.0</v>
      </c>
      <c r="G11" s="67">
        <v>25.0</v>
      </c>
      <c r="J11" s="67">
        <v>13.0</v>
      </c>
      <c r="M11" s="45">
        <v>0.0</v>
      </c>
      <c r="N11" s="95"/>
      <c r="O11" s="184">
        <v>0.0</v>
      </c>
      <c r="P11" s="184">
        <v>0.0</v>
      </c>
    </row>
    <row r="12">
      <c r="D12" s="6">
        <v>9.0</v>
      </c>
      <c r="E12" s="6">
        <v>17.0</v>
      </c>
      <c r="F12" s="6">
        <v>14.0</v>
      </c>
      <c r="J12" s="67">
        <v>6.0</v>
      </c>
      <c r="M12" s="49">
        <v>0.0</v>
      </c>
    </row>
    <row r="13">
      <c r="D13" s="6">
        <v>34.0</v>
      </c>
      <c r="E13" s="67">
        <v>12.0</v>
      </c>
      <c r="F13" s="67">
        <v>24.0</v>
      </c>
      <c r="J13" s="67">
        <v>8.0</v>
      </c>
      <c r="M13" s="52">
        <f>SUM(E9,F9,F3)</f>
        <v>40</v>
      </c>
    </row>
    <row r="14">
      <c r="E14" s="6">
        <v>9.0</v>
      </c>
      <c r="F14" s="67">
        <v>13.0</v>
      </c>
      <c r="J14" s="67">
        <v>13.0</v>
      </c>
      <c r="M14" s="54">
        <f>E8</f>
        <v>45</v>
      </c>
    </row>
    <row r="15">
      <c r="E15" s="67">
        <v>6.0</v>
      </c>
      <c r="M15" s="57">
        <f>SUM(B9,C5,D5,D7,D9,D11:D13,E4,E7,E12,E14,E16:E17,E19,E22,E24:E25,F3,F6:F7,F10,F12,G4,G7:G8,G10,J4,J6,J9)</f>
        <v>448</v>
      </c>
    </row>
    <row r="16">
      <c r="E16" s="6">
        <v>11.0</v>
      </c>
      <c r="M16" s="59">
        <v>0.0</v>
      </c>
    </row>
    <row r="17">
      <c r="E17" s="6">
        <v>14.0</v>
      </c>
    </row>
    <row r="18">
      <c r="E18" s="67">
        <v>4.0</v>
      </c>
    </row>
    <row r="19">
      <c r="E19" s="6">
        <v>10.0</v>
      </c>
    </row>
    <row r="20">
      <c r="E20" s="67">
        <v>7.0</v>
      </c>
    </row>
    <row r="21">
      <c r="E21" s="67">
        <v>5.0</v>
      </c>
    </row>
    <row r="22">
      <c r="E22" s="6">
        <v>12.0</v>
      </c>
    </row>
    <row r="23">
      <c r="E23" s="67">
        <v>7.0</v>
      </c>
    </row>
    <row r="24">
      <c r="E24" s="6">
        <v>9.0</v>
      </c>
    </row>
    <row r="25">
      <c r="E25" s="6">
        <v>9.0</v>
      </c>
    </row>
  </sheetData>
  <mergeCells count="1">
    <mergeCell ref="O1:P1"/>
  </mergeCells>
  <drawing r:id="rId2"/>
  <legacyDrawing r:id="rId3"/>
</worksheet>
</file>

<file path=xl/worksheets/sheet9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75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hidden="1" min="8" max="8" width="6.75"/>
    <col customWidth="1" min="9" max="9" width="4.13"/>
    <col customWidth="1" min="10" max="10" width="6.5"/>
    <col customWidth="1" min="12" max="12" width="13.75"/>
    <col customWidth="1" min="13" max="13" width="13.38"/>
  </cols>
  <sheetData>
    <row r="1">
      <c r="A1" s="180">
        <f>IF(OR(L1&gt;0,A2&gt;0),1,0)</f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11</v>
      </c>
      <c r="K1" s="179"/>
      <c r="L1" s="179">
        <v>1.0</v>
      </c>
      <c r="M1" s="8" t="s">
        <v>12</v>
      </c>
      <c r="N1" s="95"/>
      <c r="O1" s="96" t="s">
        <v>13</v>
      </c>
    </row>
    <row r="2">
      <c r="A2" s="10">
        <f>SUM(B2:J2)</f>
        <v>0</v>
      </c>
      <c r="B2">
        <f t="shared" ref="B2:J2" si="1">SUM(B3:B16)</f>
        <v>0</v>
      </c>
      <c r="C2">
        <f t="shared" si="1"/>
        <v>0</v>
      </c>
      <c r="D2">
        <f t="shared" si="1"/>
        <v>0</v>
      </c>
      <c r="E2">
        <f t="shared" si="1"/>
        <v>0</v>
      </c>
      <c r="F2">
        <f t="shared" si="1"/>
        <v>0</v>
      </c>
      <c r="G2">
        <f t="shared" si="1"/>
        <v>0</v>
      </c>
      <c r="H2">
        <f t="shared" si="1"/>
        <v>0</v>
      </c>
      <c r="I2">
        <f t="shared" si="1"/>
        <v>0</v>
      </c>
      <c r="J2">
        <f t="shared" si="1"/>
        <v>0</v>
      </c>
      <c r="M2" s="8" t="s">
        <v>15</v>
      </c>
      <c r="N2" s="95"/>
      <c r="O2" s="97" t="s">
        <v>16</v>
      </c>
      <c r="P2" s="97" t="s">
        <v>17</v>
      </c>
    </row>
    <row r="3">
      <c r="B3" s="6"/>
      <c r="D3" s="6"/>
      <c r="E3" s="6"/>
      <c r="F3" s="6"/>
      <c r="H3" s="6"/>
      <c r="M3" s="11">
        <v>0.0</v>
      </c>
      <c r="N3" s="95"/>
      <c r="O3" s="98">
        <v>0.0</v>
      </c>
      <c r="P3" s="14">
        <v>0.0</v>
      </c>
    </row>
    <row r="4">
      <c r="D4" s="6"/>
      <c r="E4" s="6"/>
      <c r="F4" s="6"/>
      <c r="M4" s="18">
        <v>0.0</v>
      </c>
      <c r="N4" s="95"/>
      <c r="O4" s="99">
        <v>0.0</v>
      </c>
      <c r="P4" s="20">
        <v>0.0</v>
      </c>
    </row>
    <row r="5">
      <c r="F5" s="6"/>
      <c r="M5" s="22">
        <v>0.0</v>
      </c>
      <c r="N5" s="95"/>
      <c r="O5" s="100">
        <v>0.0</v>
      </c>
      <c r="P5" s="24">
        <v>0.0</v>
      </c>
    </row>
    <row r="6">
      <c r="F6" s="6"/>
      <c r="M6" s="26">
        <v>0.0</v>
      </c>
      <c r="N6" s="95"/>
      <c r="O6" s="28">
        <v>0.0</v>
      </c>
      <c r="P6" s="28">
        <v>0.0</v>
      </c>
    </row>
    <row r="7">
      <c r="M7" s="30">
        <v>0.0</v>
      </c>
      <c r="N7" s="95"/>
      <c r="O7" s="32">
        <v>0.0</v>
      </c>
      <c r="P7" s="32">
        <v>0.0</v>
      </c>
    </row>
    <row r="8">
      <c r="M8" s="34">
        <v>0.0</v>
      </c>
      <c r="N8" s="95"/>
      <c r="O8" s="101">
        <v>0.0</v>
      </c>
      <c r="P8" s="36">
        <v>0.0</v>
      </c>
    </row>
    <row r="9">
      <c r="M9" s="37">
        <v>0.0</v>
      </c>
      <c r="N9" s="95"/>
      <c r="O9" s="102">
        <v>0.0</v>
      </c>
      <c r="P9" s="39">
        <v>0.0</v>
      </c>
    </row>
    <row r="10">
      <c r="M10" s="41">
        <v>0.0</v>
      </c>
      <c r="N10" s="95"/>
      <c r="O10" s="103">
        <v>0.0</v>
      </c>
      <c r="P10" s="43">
        <v>0.0</v>
      </c>
    </row>
    <row r="11">
      <c r="M11" s="45">
        <v>0.0</v>
      </c>
      <c r="N11" s="95"/>
      <c r="O11" s="184">
        <v>0.0</v>
      </c>
      <c r="P11" s="184">
        <v>0.0</v>
      </c>
    </row>
    <row r="12">
      <c r="M12" s="49">
        <v>0.0</v>
      </c>
    </row>
    <row r="13">
      <c r="M13" s="52">
        <v>0.0</v>
      </c>
    </row>
    <row r="14">
      <c r="M14" s="54">
        <v>0.0</v>
      </c>
    </row>
    <row r="15">
      <c r="M15" s="57">
        <v>0.0</v>
      </c>
    </row>
    <row r="16">
      <c r="M16" s="59">
        <v>0.0</v>
      </c>
    </row>
  </sheetData>
  <mergeCells count="1">
    <mergeCell ref="O1:P1"/>
  </mergeCells>
  <drawing r:id="rId2"/>
  <legacyDrawing r:id="rId3"/>
</worksheet>
</file>

<file path=xl/worksheets/sheet9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5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hidden="1" min="8" max="8" width="6.75"/>
    <col customWidth="1" min="9" max="9" width="4.13"/>
    <col customWidth="1" min="10" max="10" width="6.5"/>
    <col customWidth="1" min="12" max="12" width="13.75"/>
    <col customWidth="1" min="13" max="13" width="13.38"/>
  </cols>
  <sheetData>
    <row r="1">
      <c r="A1" s="185">
        <f>IF(OR(L1&gt;0,A2&gt;0),1,0)</f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11</v>
      </c>
      <c r="K1" s="6"/>
      <c r="L1" s="186">
        <v>1.0</v>
      </c>
      <c r="M1" s="8" t="s">
        <v>12</v>
      </c>
      <c r="N1" s="95"/>
      <c r="O1" s="96" t="s">
        <v>13</v>
      </c>
    </row>
    <row r="2">
      <c r="A2" s="10">
        <f>SUM(B2:J2)</f>
        <v>0</v>
      </c>
      <c r="B2">
        <f t="shared" ref="B2:J2" si="1">SUM(B3:B16)</f>
        <v>0</v>
      </c>
      <c r="C2">
        <f t="shared" si="1"/>
        <v>0</v>
      </c>
      <c r="D2">
        <f t="shared" si="1"/>
        <v>0</v>
      </c>
      <c r="E2">
        <f t="shared" si="1"/>
        <v>0</v>
      </c>
      <c r="F2">
        <f t="shared" si="1"/>
        <v>0</v>
      </c>
      <c r="G2">
        <f t="shared" si="1"/>
        <v>0</v>
      </c>
      <c r="H2">
        <f t="shared" si="1"/>
        <v>0</v>
      </c>
      <c r="I2">
        <f t="shared" si="1"/>
        <v>0</v>
      </c>
      <c r="J2">
        <f t="shared" si="1"/>
        <v>0</v>
      </c>
      <c r="M2" s="8" t="s">
        <v>15</v>
      </c>
      <c r="N2" s="95"/>
      <c r="O2" s="97" t="s">
        <v>16</v>
      </c>
      <c r="P2" s="97" t="s">
        <v>17</v>
      </c>
    </row>
    <row r="3">
      <c r="B3" s="6"/>
      <c r="D3" s="6"/>
      <c r="E3" s="6"/>
      <c r="F3" s="6"/>
      <c r="H3" s="6"/>
      <c r="M3" s="11">
        <v>0.0</v>
      </c>
      <c r="N3" s="95"/>
      <c r="O3" s="98">
        <v>0.0</v>
      </c>
      <c r="P3" s="14">
        <v>0.0</v>
      </c>
    </row>
    <row r="4">
      <c r="D4" s="6"/>
      <c r="E4" s="6"/>
      <c r="F4" s="6"/>
      <c r="M4" s="18">
        <v>0.0</v>
      </c>
      <c r="N4" s="95"/>
      <c r="O4" s="99">
        <v>0.0</v>
      </c>
      <c r="P4" s="20">
        <v>0.0</v>
      </c>
    </row>
    <row r="5">
      <c r="F5" s="6"/>
      <c r="M5" s="22">
        <v>0.0</v>
      </c>
      <c r="N5" s="95"/>
      <c r="O5" s="100">
        <v>0.0</v>
      </c>
      <c r="P5" s="24">
        <v>0.0</v>
      </c>
    </row>
    <row r="6">
      <c r="F6" s="6"/>
      <c r="M6" s="26">
        <v>0.0</v>
      </c>
      <c r="N6" s="95"/>
      <c r="O6" s="28">
        <v>0.0</v>
      </c>
      <c r="P6" s="28">
        <v>0.0</v>
      </c>
    </row>
    <row r="7">
      <c r="M7" s="30">
        <v>0.0</v>
      </c>
      <c r="N7" s="95"/>
      <c r="O7" s="32">
        <v>0.0</v>
      </c>
      <c r="P7" s="32">
        <v>0.0</v>
      </c>
    </row>
    <row r="8">
      <c r="M8" s="34">
        <v>0.0</v>
      </c>
      <c r="N8" s="95"/>
      <c r="O8" s="101">
        <v>0.0</v>
      </c>
      <c r="P8" s="36">
        <v>0.0</v>
      </c>
    </row>
    <row r="9">
      <c r="M9" s="37">
        <v>0.0</v>
      </c>
      <c r="N9" s="95"/>
      <c r="O9" s="102">
        <v>0.0</v>
      </c>
      <c r="P9" s="39">
        <v>0.0</v>
      </c>
    </row>
    <row r="10">
      <c r="M10" s="41">
        <v>0.0</v>
      </c>
      <c r="N10" s="95"/>
      <c r="O10" s="103">
        <v>0.0</v>
      </c>
      <c r="P10" s="43">
        <v>0.0</v>
      </c>
    </row>
    <row r="11">
      <c r="M11" s="45">
        <v>0.0</v>
      </c>
      <c r="N11" s="95"/>
      <c r="O11" s="104">
        <v>0.0</v>
      </c>
      <c r="P11" s="47">
        <v>0.0</v>
      </c>
    </row>
    <row r="12">
      <c r="M12" s="49">
        <v>0.0</v>
      </c>
    </row>
    <row r="13">
      <c r="M13" s="52">
        <v>0.0</v>
      </c>
    </row>
    <row r="14">
      <c r="M14" s="54">
        <v>0.0</v>
      </c>
    </row>
    <row r="15">
      <c r="M15" s="57">
        <v>0.0</v>
      </c>
    </row>
    <row r="16">
      <c r="M16" s="59">
        <v>0.0</v>
      </c>
    </row>
  </sheetData>
  <mergeCells count="1">
    <mergeCell ref="O1:P1"/>
  </mergeCells>
  <drawing r:id="rId1"/>
</worksheet>
</file>

<file path=xl/worksheets/sheet9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5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hidden="1" min="8" max="8" width="6.75"/>
    <col customWidth="1" min="9" max="9" width="4.13"/>
    <col customWidth="1" min="10" max="10" width="6.5"/>
    <col customWidth="1" min="12" max="12" width="13.75"/>
    <col customWidth="1" min="13" max="13" width="13.38"/>
  </cols>
  <sheetData>
    <row r="1">
      <c r="A1" s="185">
        <f>IF(OR(L1&gt;0,A2&gt;0),1,0)</f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11</v>
      </c>
      <c r="K1" s="186"/>
      <c r="L1" s="186">
        <v>0.0</v>
      </c>
      <c r="M1" s="8" t="s">
        <v>12</v>
      </c>
      <c r="N1" s="95"/>
      <c r="O1" s="96" t="s">
        <v>13</v>
      </c>
    </row>
    <row r="2">
      <c r="A2" s="10">
        <f>SUM(B2:J2)</f>
        <v>12</v>
      </c>
      <c r="B2">
        <f t="shared" ref="B2:J2" si="1">SUM(B3:B16)</f>
        <v>4</v>
      </c>
      <c r="C2">
        <f t="shared" si="1"/>
        <v>0</v>
      </c>
      <c r="D2">
        <f t="shared" si="1"/>
        <v>0</v>
      </c>
      <c r="E2">
        <f t="shared" si="1"/>
        <v>4</v>
      </c>
      <c r="F2">
        <f t="shared" si="1"/>
        <v>4</v>
      </c>
      <c r="G2">
        <f t="shared" si="1"/>
        <v>0</v>
      </c>
      <c r="H2">
        <f t="shared" si="1"/>
        <v>0</v>
      </c>
      <c r="I2">
        <f t="shared" si="1"/>
        <v>0</v>
      </c>
      <c r="J2">
        <f t="shared" si="1"/>
        <v>0</v>
      </c>
      <c r="M2" s="8" t="s">
        <v>15</v>
      </c>
      <c r="N2" s="95"/>
      <c r="O2" s="97" t="s">
        <v>16</v>
      </c>
      <c r="P2" s="97" t="s">
        <v>17</v>
      </c>
    </row>
    <row r="3">
      <c r="B3" s="83">
        <v>4.0</v>
      </c>
      <c r="D3" s="6"/>
      <c r="E3" s="83">
        <v>4.0</v>
      </c>
      <c r="F3" s="83">
        <v>4.0</v>
      </c>
      <c r="H3" s="6"/>
      <c r="M3" s="11">
        <v>0.0</v>
      </c>
      <c r="N3" s="95"/>
      <c r="O3" s="98">
        <v>0.0</v>
      </c>
      <c r="P3" s="14">
        <v>0.0</v>
      </c>
    </row>
    <row r="4">
      <c r="D4" s="6"/>
      <c r="E4" s="6"/>
      <c r="F4" s="6"/>
      <c r="M4" s="18">
        <v>0.0</v>
      </c>
      <c r="N4" s="95"/>
      <c r="O4" s="99">
        <v>0.0</v>
      </c>
      <c r="P4" s="20">
        <v>0.0</v>
      </c>
    </row>
    <row r="5">
      <c r="F5" s="6"/>
      <c r="M5" s="22">
        <v>0.0</v>
      </c>
      <c r="N5" s="95"/>
      <c r="O5" s="100">
        <v>0.0</v>
      </c>
      <c r="P5" s="24">
        <v>0.0</v>
      </c>
    </row>
    <row r="6">
      <c r="F6" s="6"/>
      <c r="M6" s="26">
        <f>B3+E3+F3</f>
        <v>12</v>
      </c>
      <c r="N6" s="95"/>
      <c r="O6" s="28">
        <v>0.0</v>
      </c>
      <c r="P6" s="28">
        <v>0.0</v>
      </c>
    </row>
    <row r="7">
      <c r="M7" s="30">
        <v>0.0</v>
      </c>
      <c r="N7" s="95"/>
      <c r="O7" s="32">
        <v>0.0</v>
      </c>
      <c r="P7" s="32">
        <v>0.0</v>
      </c>
    </row>
    <row r="8">
      <c r="M8" s="34">
        <v>0.0</v>
      </c>
      <c r="N8" s="95"/>
      <c r="O8" s="101">
        <v>0.0</v>
      </c>
      <c r="P8" s="36">
        <v>0.0</v>
      </c>
    </row>
    <row r="9">
      <c r="M9" s="37">
        <v>0.0</v>
      </c>
      <c r="N9" s="95"/>
      <c r="O9" s="102">
        <v>0.0</v>
      </c>
      <c r="P9" s="39">
        <v>0.0</v>
      </c>
    </row>
    <row r="10">
      <c r="M10" s="41">
        <v>0.0</v>
      </c>
      <c r="N10" s="95"/>
      <c r="O10" s="103">
        <v>0.0</v>
      </c>
      <c r="P10" s="43">
        <v>0.0</v>
      </c>
    </row>
    <row r="11">
      <c r="M11" s="45">
        <v>0.0</v>
      </c>
      <c r="N11" s="95"/>
      <c r="O11" s="184">
        <v>0.0</v>
      </c>
      <c r="P11" s="184">
        <v>0.0</v>
      </c>
    </row>
    <row r="12">
      <c r="M12" s="49">
        <v>0.0</v>
      </c>
    </row>
    <row r="13">
      <c r="M13" s="52">
        <v>0.0</v>
      </c>
    </row>
    <row r="14">
      <c r="M14" s="54">
        <v>0.0</v>
      </c>
    </row>
    <row r="15">
      <c r="M15" s="57">
        <v>0.0</v>
      </c>
    </row>
    <row r="16">
      <c r="M16" s="59">
        <v>0.0</v>
      </c>
    </row>
  </sheetData>
  <mergeCells count="1">
    <mergeCell ref="O1:P1"/>
  </mergeCells>
  <drawing r:id="rId1"/>
</worksheet>
</file>

<file path=xl/worksheets/sheet9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38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hidden="1" min="8" max="8" width="6.75"/>
    <col customWidth="1" min="9" max="9" width="4.13"/>
    <col customWidth="1" min="10" max="10" width="6.5"/>
    <col customWidth="1" min="12" max="12" width="13.75"/>
    <col customWidth="1" min="13" max="13" width="13.38"/>
  </cols>
  <sheetData>
    <row r="1">
      <c r="A1" s="185">
        <f>IF(OR(L1&gt;0,A2&gt;0),1,0)</f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11</v>
      </c>
      <c r="K1" s="186" t="s">
        <v>50</v>
      </c>
      <c r="L1" s="186">
        <v>0.0</v>
      </c>
      <c r="M1" s="8" t="s">
        <v>12</v>
      </c>
      <c r="N1" s="95"/>
      <c r="O1" s="96" t="s">
        <v>13</v>
      </c>
    </row>
    <row r="2">
      <c r="A2" s="10">
        <f>SUM(B2:J2)</f>
        <v>11</v>
      </c>
      <c r="B2">
        <f t="shared" ref="B2:J2" si="1">SUM(B3:B16)</f>
        <v>0</v>
      </c>
      <c r="C2">
        <f t="shared" si="1"/>
        <v>0</v>
      </c>
      <c r="D2">
        <f t="shared" si="1"/>
        <v>0</v>
      </c>
      <c r="E2">
        <f t="shared" si="1"/>
        <v>11</v>
      </c>
      <c r="F2">
        <f t="shared" si="1"/>
        <v>0</v>
      </c>
      <c r="G2">
        <f t="shared" si="1"/>
        <v>0</v>
      </c>
      <c r="H2">
        <f t="shared" si="1"/>
        <v>0</v>
      </c>
      <c r="I2">
        <f t="shared" si="1"/>
        <v>0</v>
      </c>
      <c r="J2">
        <f t="shared" si="1"/>
        <v>0</v>
      </c>
      <c r="M2" s="8" t="s">
        <v>15</v>
      </c>
      <c r="N2" s="95"/>
      <c r="O2" s="97" t="s">
        <v>16</v>
      </c>
      <c r="P2" s="97" t="s">
        <v>17</v>
      </c>
    </row>
    <row r="3">
      <c r="B3" s="6"/>
      <c r="D3" s="6"/>
      <c r="E3" s="88">
        <v>3.0</v>
      </c>
      <c r="F3" s="6"/>
      <c r="H3" s="6"/>
      <c r="K3" s="6">
        <v>12.0</v>
      </c>
      <c r="M3" s="11">
        <v>0.0</v>
      </c>
      <c r="N3" s="95"/>
      <c r="O3" s="98">
        <v>0.0</v>
      </c>
      <c r="P3" s="14">
        <v>0.0</v>
      </c>
    </row>
    <row r="4">
      <c r="D4" s="6"/>
      <c r="E4" s="6">
        <v>2.0</v>
      </c>
      <c r="F4" s="6"/>
      <c r="M4" s="18">
        <v>0.0</v>
      </c>
      <c r="N4" s="95"/>
      <c r="O4" s="99">
        <v>0.0</v>
      </c>
      <c r="P4" s="20">
        <v>0.0</v>
      </c>
    </row>
    <row r="5">
      <c r="E5" s="6">
        <v>3.0</v>
      </c>
      <c r="F5" s="6"/>
      <c r="M5" s="22">
        <v>0.0</v>
      </c>
      <c r="N5" s="95"/>
      <c r="O5" s="100">
        <v>0.0</v>
      </c>
      <c r="P5" s="24">
        <v>0.0</v>
      </c>
    </row>
    <row r="6">
      <c r="E6" s="6">
        <v>3.0</v>
      </c>
      <c r="F6" s="6"/>
      <c r="M6" s="26">
        <v>0.0</v>
      </c>
      <c r="N6" s="95"/>
      <c r="O6" s="28">
        <v>0.0</v>
      </c>
      <c r="P6" s="28">
        <v>0.0</v>
      </c>
    </row>
    <row r="7">
      <c r="M7" s="30">
        <v>0.0</v>
      </c>
      <c r="N7" s="95"/>
      <c r="O7" s="32">
        <v>0.0</v>
      </c>
      <c r="P7" s="32">
        <v>0.0</v>
      </c>
    </row>
    <row r="8">
      <c r="M8" s="34">
        <v>0.0</v>
      </c>
      <c r="N8" s="95"/>
      <c r="O8" s="101">
        <v>0.0</v>
      </c>
      <c r="P8" s="36">
        <v>0.0</v>
      </c>
    </row>
    <row r="9">
      <c r="M9" s="37">
        <v>0.0</v>
      </c>
      <c r="N9" s="95"/>
      <c r="O9" s="102">
        <v>0.0</v>
      </c>
      <c r="P9" s="39">
        <v>0.0</v>
      </c>
    </row>
    <row r="10">
      <c r="M10" s="41">
        <v>0.0</v>
      </c>
      <c r="N10" s="95"/>
      <c r="O10" s="103">
        <v>0.0</v>
      </c>
      <c r="P10" s="43">
        <v>0.0</v>
      </c>
    </row>
    <row r="11">
      <c r="M11" s="45">
        <f>E3</f>
        <v>3</v>
      </c>
      <c r="N11" s="95"/>
      <c r="O11" s="184">
        <v>0.0</v>
      </c>
      <c r="P11" s="184">
        <v>0.0</v>
      </c>
    </row>
    <row r="12">
      <c r="M12" s="49">
        <v>0.0</v>
      </c>
    </row>
    <row r="13">
      <c r="M13" s="52">
        <v>0.0</v>
      </c>
    </row>
    <row r="14">
      <c r="M14" s="54">
        <v>0.0</v>
      </c>
    </row>
    <row r="15">
      <c r="M15" s="57">
        <f>Sum(E4:E6)</f>
        <v>8</v>
      </c>
    </row>
    <row r="16">
      <c r="M16" s="59">
        <v>0.0</v>
      </c>
    </row>
  </sheetData>
  <mergeCells count="1">
    <mergeCell ref="O1:P1"/>
  </mergeCells>
  <drawing r:id="rId1"/>
</worksheet>
</file>

<file path=xl/worksheets/sheet9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75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hidden="1" min="8" max="8" width="6.75"/>
    <col customWidth="1" min="9" max="9" width="4.13"/>
    <col customWidth="1" min="10" max="10" width="6.5"/>
    <col customWidth="1" min="13" max="13" width="13.75"/>
    <col customWidth="1" min="14" max="14" width="13.38"/>
  </cols>
  <sheetData>
    <row r="1">
      <c r="A1" s="185">
        <f>IF(OR(M1&gt;0,A2&gt;0),1,0)</f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11</v>
      </c>
      <c r="K1" s="6" t="s">
        <v>50</v>
      </c>
      <c r="L1" s="6" t="s">
        <v>51</v>
      </c>
      <c r="M1" s="186">
        <v>0.0</v>
      </c>
      <c r="N1" s="8" t="s">
        <v>12</v>
      </c>
      <c r="O1" s="95"/>
      <c r="P1" s="96" t="s">
        <v>13</v>
      </c>
    </row>
    <row r="2">
      <c r="A2" s="10">
        <f>SUM(B2:J2)</f>
        <v>576</v>
      </c>
      <c r="B2">
        <f t="shared" ref="B2:J2" si="1">SUM(B3:B16)</f>
        <v>29</v>
      </c>
      <c r="C2">
        <f t="shared" si="1"/>
        <v>45</v>
      </c>
      <c r="D2">
        <f t="shared" si="1"/>
        <v>69</v>
      </c>
      <c r="E2">
        <f t="shared" si="1"/>
        <v>80</v>
      </c>
      <c r="F2">
        <f t="shared" si="1"/>
        <v>167</v>
      </c>
      <c r="G2">
        <f t="shared" si="1"/>
        <v>31</v>
      </c>
      <c r="H2">
        <f t="shared" si="1"/>
        <v>0</v>
      </c>
      <c r="I2">
        <f t="shared" si="1"/>
        <v>0</v>
      </c>
      <c r="J2">
        <f t="shared" si="1"/>
        <v>155</v>
      </c>
      <c r="N2" s="8" t="s">
        <v>15</v>
      </c>
      <c r="O2" s="95"/>
      <c r="P2" s="97" t="s">
        <v>16</v>
      </c>
      <c r="Q2" s="97" t="s">
        <v>17</v>
      </c>
    </row>
    <row r="3">
      <c r="B3" s="6">
        <v>21.0</v>
      </c>
      <c r="C3" s="83">
        <v>21.0</v>
      </c>
      <c r="D3" s="6">
        <v>11.0</v>
      </c>
      <c r="E3" s="83">
        <v>10.0</v>
      </c>
      <c r="F3" s="83">
        <v>3.0</v>
      </c>
      <c r="G3" s="6">
        <v>5.0</v>
      </c>
      <c r="H3" s="6"/>
      <c r="J3" s="83">
        <v>15.0</v>
      </c>
      <c r="K3" s="83">
        <v>30.0</v>
      </c>
      <c r="L3" s="6">
        <v>1.0</v>
      </c>
      <c r="N3" s="11">
        <v>0.0</v>
      </c>
      <c r="O3" s="95"/>
      <c r="P3" s="98">
        <v>0.0</v>
      </c>
      <c r="Q3" s="14">
        <v>0.0</v>
      </c>
    </row>
    <row r="4">
      <c r="B4" s="6">
        <v>8.0</v>
      </c>
      <c r="C4" s="83">
        <v>11.0</v>
      </c>
      <c r="D4" s="6">
        <v>6.0</v>
      </c>
      <c r="E4" s="83">
        <v>11.0</v>
      </c>
      <c r="F4" s="6">
        <v>17.0</v>
      </c>
      <c r="G4" s="83">
        <v>2.0</v>
      </c>
      <c r="J4" s="6">
        <v>24.0</v>
      </c>
      <c r="L4" s="6">
        <v>23.0</v>
      </c>
      <c r="N4" s="18">
        <v>0.0</v>
      </c>
      <c r="O4" s="95"/>
      <c r="P4" s="99">
        <v>0.0</v>
      </c>
      <c r="Q4" s="20">
        <v>0.0</v>
      </c>
    </row>
    <row r="5">
      <c r="C5" s="6">
        <v>7.0</v>
      </c>
      <c r="D5" s="6">
        <v>6.0</v>
      </c>
      <c r="E5" s="6">
        <v>7.0</v>
      </c>
      <c r="F5" s="6">
        <v>23.0</v>
      </c>
      <c r="G5" s="6">
        <v>2.0</v>
      </c>
      <c r="J5" s="6">
        <v>28.0</v>
      </c>
      <c r="L5" s="83">
        <v>21.0</v>
      </c>
      <c r="N5" s="22">
        <v>0.0</v>
      </c>
      <c r="O5" s="95"/>
      <c r="P5" s="100">
        <v>0.0</v>
      </c>
      <c r="Q5" s="24">
        <v>0.0</v>
      </c>
    </row>
    <row r="6">
      <c r="C6" s="83">
        <v>6.0</v>
      </c>
      <c r="D6" s="83">
        <v>1.0</v>
      </c>
      <c r="E6" s="83">
        <v>3.0</v>
      </c>
      <c r="F6" s="83">
        <v>11.0</v>
      </c>
      <c r="G6" s="6">
        <v>22.0</v>
      </c>
      <c r="J6" s="83">
        <v>8.0</v>
      </c>
      <c r="L6" s="83">
        <v>23.0</v>
      </c>
      <c r="N6" s="26">
        <f>C3+C4+C6+D6+E3+E6+F3+F6+G4+J3+J6</f>
        <v>91</v>
      </c>
      <c r="O6" s="95"/>
      <c r="P6" s="28">
        <v>0.0</v>
      </c>
      <c r="Q6" s="28">
        <v>0.0</v>
      </c>
    </row>
    <row r="7">
      <c r="D7" s="6">
        <v>5.0</v>
      </c>
      <c r="E7" s="88">
        <v>21.0</v>
      </c>
      <c r="F7" s="6">
        <v>62.0</v>
      </c>
      <c r="J7" s="6">
        <v>28.0</v>
      </c>
      <c r="L7" s="108">
        <v>18.0</v>
      </c>
      <c r="N7" s="30">
        <v>0.0</v>
      </c>
      <c r="O7" s="95"/>
      <c r="P7" s="32">
        <f>L7</f>
        <v>18</v>
      </c>
      <c r="Q7" s="32">
        <v>0.0</v>
      </c>
    </row>
    <row r="8">
      <c r="D8" s="6">
        <v>2.0</v>
      </c>
      <c r="E8" s="6">
        <v>16.0</v>
      </c>
      <c r="F8" s="6">
        <v>6.0</v>
      </c>
      <c r="J8" s="6">
        <v>24.0</v>
      </c>
      <c r="L8" s="6">
        <v>6.0</v>
      </c>
      <c r="N8" s="34">
        <v>0.0</v>
      </c>
      <c r="O8" s="95"/>
      <c r="P8" s="101">
        <v>0.0</v>
      </c>
      <c r="Q8" s="36">
        <v>0.0</v>
      </c>
    </row>
    <row r="9">
      <c r="D9" s="6">
        <v>30.0</v>
      </c>
      <c r="E9" s="6">
        <v>5.0</v>
      </c>
      <c r="F9" s="6">
        <v>6.0</v>
      </c>
      <c r="J9" s="6">
        <v>21.0</v>
      </c>
      <c r="L9" s="6">
        <v>17.0</v>
      </c>
      <c r="N9" s="37">
        <v>0.0</v>
      </c>
      <c r="O9" s="95"/>
      <c r="P9" s="102">
        <v>0.0</v>
      </c>
      <c r="Q9" s="39">
        <v>0.0</v>
      </c>
    </row>
    <row r="10">
      <c r="D10" s="6">
        <v>8.0</v>
      </c>
      <c r="E10" s="6">
        <v>7.0</v>
      </c>
      <c r="F10" s="6">
        <v>4.0</v>
      </c>
      <c r="J10" s="6">
        <v>7.0</v>
      </c>
      <c r="L10" s="6">
        <v>4.0</v>
      </c>
      <c r="N10" s="41">
        <v>0.0</v>
      </c>
      <c r="O10" s="95"/>
      <c r="P10" s="103">
        <v>0.0</v>
      </c>
      <c r="Q10" s="43">
        <v>0.0</v>
      </c>
    </row>
    <row r="11">
      <c r="F11" s="6">
        <v>9.0</v>
      </c>
      <c r="L11" s="6">
        <v>6.0</v>
      </c>
      <c r="N11" s="45">
        <f>E7</f>
        <v>21</v>
      </c>
      <c r="O11" s="95"/>
      <c r="P11" s="184">
        <v>0.0</v>
      </c>
      <c r="Q11" s="184">
        <v>0.0</v>
      </c>
    </row>
    <row r="12">
      <c r="F12" s="6">
        <v>12.0</v>
      </c>
      <c r="L12" s="6">
        <v>2.0</v>
      </c>
      <c r="N12" s="49">
        <v>0.0</v>
      </c>
    </row>
    <row r="13">
      <c r="F13" s="6">
        <v>5.0</v>
      </c>
      <c r="N13" s="52">
        <v>0.0</v>
      </c>
    </row>
    <row r="14">
      <c r="F14" s="6">
        <v>9.0</v>
      </c>
      <c r="N14" s="54">
        <v>0.0</v>
      </c>
    </row>
    <row r="15">
      <c r="N15" s="57">
        <f>SUM(B3:B4,C5,D3:D5,D7:D10,E5,E8:E10,F4:F5,F7:F14,G3,G5:G6,J4:J5,J7:J10)</f>
        <v>453</v>
      </c>
    </row>
    <row r="16">
      <c r="N16" s="59">
        <v>0.0</v>
      </c>
    </row>
  </sheetData>
  <mergeCells count="1">
    <mergeCell ref="P1:Q1"/>
  </mergeCells>
  <drawing r:id="rId2"/>
  <legacyDrawing r:id="rId3"/>
</worksheet>
</file>

<file path=xl/worksheets/sheet9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75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hidden="1" min="8" max="8" width="6.75"/>
    <col customWidth="1" min="9" max="9" width="4.13"/>
    <col customWidth="1" min="10" max="10" width="6.5"/>
    <col customWidth="1" min="12" max="12" width="13.75"/>
    <col customWidth="1" min="13" max="13" width="13.38"/>
  </cols>
  <sheetData>
    <row r="1">
      <c r="A1" s="185">
        <f>IF(OR(L1&gt;0,A2&gt;0),1,0)</f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11</v>
      </c>
      <c r="K1" s="186"/>
      <c r="L1" s="186">
        <v>0.0</v>
      </c>
      <c r="M1" s="8" t="s">
        <v>12</v>
      </c>
      <c r="N1" s="95"/>
      <c r="O1" s="96" t="s">
        <v>13</v>
      </c>
    </row>
    <row r="2">
      <c r="A2" s="10">
        <f>SUM(B2:J2)</f>
        <v>110</v>
      </c>
      <c r="B2">
        <f t="shared" ref="B2:J2" si="1">SUM(B3:B16)</f>
        <v>110</v>
      </c>
      <c r="C2">
        <f t="shared" si="1"/>
        <v>0</v>
      </c>
      <c r="D2">
        <f t="shared" si="1"/>
        <v>0</v>
      </c>
      <c r="E2">
        <f t="shared" si="1"/>
        <v>0</v>
      </c>
      <c r="F2">
        <f t="shared" si="1"/>
        <v>0</v>
      </c>
      <c r="G2">
        <f t="shared" si="1"/>
        <v>0</v>
      </c>
      <c r="H2">
        <f t="shared" si="1"/>
        <v>0</v>
      </c>
      <c r="I2">
        <f t="shared" si="1"/>
        <v>0</v>
      </c>
      <c r="J2">
        <f t="shared" si="1"/>
        <v>0</v>
      </c>
      <c r="M2" s="8" t="s">
        <v>15</v>
      </c>
      <c r="N2" s="95"/>
      <c r="O2" s="97" t="s">
        <v>16</v>
      </c>
      <c r="P2" s="97" t="s">
        <v>17</v>
      </c>
    </row>
    <row r="3">
      <c r="B3" s="6">
        <v>17.0</v>
      </c>
      <c r="D3" s="6"/>
      <c r="E3" s="6"/>
      <c r="F3" s="6"/>
      <c r="H3" s="6"/>
      <c r="M3" s="11">
        <v>0.0</v>
      </c>
      <c r="N3" s="95"/>
      <c r="O3" s="98">
        <v>0.0</v>
      </c>
      <c r="P3" s="14">
        <v>0.0</v>
      </c>
    </row>
    <row r="4">
      <c r="B4" s="6">
        <v>28.0</v>
      </c>
      <c r="D4" s="6"/>
      <c r="E4" s="6"/>
      <c r="F4" s="6"/>
      <c r="M4" s="18">
        <v>0.0</v>
      </c>
      <c r="N4" s="95"/>
      <c r="O4" s="99">
        <v>0.0</v>
      </c>
      <c r="P4" s="20">
        <v>0.0</v>
      </c>
    </row>
    <row r="5">
      <c r="B5" s="6">
        <v>19.0</v>
      </c>
      <c r="F5" s="6"/>
      <c r="M5" s="22">
        <v>0.0</v>
      </c>
      <c r="N5" s="95"/>
      <c r="O5" s="100">
        <v>0.0</v>
      </c>
      <c r="P5" s="24">
        <v>0.0</v>
      </c>
    </row>
    <row r="6">
      <c r="B6" s="6">
        <v>17.0</v>
      </c>
      <c r="F6" s="6"/>
      <c r="M6" s="26">
        <v>0.0</v>
      </c>
      <c r="N6" s="95"/>
      <c r="O6" s="28">
        <v>0.0</v>
      </c>
      <c r="P6" s="28">
        <v>0.0</v>
      </c>
    </row>
    <row r="7">
      <c r="B7" s="6">
        <v>15.0</v>
      </c>
      <c r="M7" s="30">
        <v>0.0</v>
      </c>
      <c r="N7" s="95"/>
      <c r="O7" s="32">
        <v>0.0</v>
      </c>
      <c r="P7" s="32">
        <v>0.0</v>
      </c>
    </row>
    <row r="8">
      <c r="B8" s="6">
        <v>14.0</v>
      </c>
      <c r="M8" s="34">
        <v>0.0</v>
      </c>
      <c r="N8" s="95"/>
      <c r="O8" s="101">
        <v>0.0</v>
      </c>
      <c r="P8" s="36">
        <v>0.0</v>
      </c>
    </row>
    <row r="9">
      <c r="M9" s="37">
        <v>0.0</v>
      </c>
      <c r="N9" s="95"/>
      <c r="O9" s="102">
        <v>0.0</v>
      </c>
      <c r="P9" s="39">
        <v>0.0</v>
      </c>
    </row>
    <row r="10">
      <c r="M10" s="41">
        <v>0.0</v>
      </c>
      <c r="N10" s="95"/>
      <c r="O10" s="103">
        <v>0.0</v>
      </c>
      <c r="P10" s="43">
        <v>0.0</v>
      </c>
    </row>
    <row r="11">
      <c r="M11" s="45">
        <v>0.0</v>
      </c>
      <c r="N11" s="95"/>
      <c r="O11" s="184">
        <v>0.0</v>
      </c>
      <c r="P11" s="184">
        <v>0.0</v>
      </c>
    </row>
    <row r="12">
      <c r="M12" s="49">
        <v>0.0</v>
      </c>
    </row>
    <row r="13">
      <c r="M13" s="52">
        <v>0.0</v>
      </c>
    </row>
    <row r="14">
      <c r="M14" s="54">
        <v>0.0</v>
      </c>
    </row>
    <row r="15">
      <c r="M15" s="57">
        <f>Sum(B3:B8)</f>
        <v>110</v>
      </c>
    </row>
    <row r="16">
      <c r="M16" s="59">
        <v>0.0</v>
      </c>
    </row>
  </sheetData>
  <mergeCells count="1">
    <mergeCell ref="O1:P1"/>
  </mergeCells>
  <drawing r:id="rId1"/>
</worksheet>
</file>

<file path=xl/worksheets/sheet9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75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hidden="1" min="8" max="8" width="6.75"/>
    <col customWidth="1" min="9" max="9" width="4.13"/>
    <col customWidth="1" min="10" max="10" width="6.5"/>
    <col customWidth="1" min="12" max="12" width="13.75"/>
    <col customWidth="1" min="13" max="13" width="13.38"/>
  </cols>
  <sheetData>
    <row r="1">
      <c r="A1" s="185">
        <f>IF(OR(L1&gt;0,A2&gt;0),1,0)</f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11</v>
      </c>
      <c r="K1" s="186"/>
      <c r="L1" s="186">
        <v>1.0</v>
      </c>
      <c r="M1" s="8" t="s">
        <v>12</v>
      </c>
      <c r="N1" s="95"/>
      <c r="O1" s="96" t="s">
        <v>13</v>
      </c>
    </row>
    <row r="2">
      <c r="A2" s="10">
        <f>SUM(B2:J2)</f>
        <v>0</v>
      </c>
      <c r="B2">
        <f t="shared" ref="B2:J2" si="1">SUM(B3:B16)</f>
        <v>0</v>
      </c>
      <c r="C2">
        <f t="shared" si="1"/>
        <v>0</v>
      </c>
      <c r="D2">
        <f t="shared" si="1"/>
        <v>0</v>
      </c>
      <c r="E2">
        <f t="shared" si="1"/>
        <v>0</v>
      </c>
      <c r="F2">
        <f t="shared" si="1"/>
        <v>0</v>
      </c>
      <c r="G2">
        <f t="shared" si="1"/>
        <v>0</v>
      </c>
      <c r="H2">
        <f t="shared" si="1"/>
        <v>0</v>
      </c>
      <c r="I2">
        <f t="shared" si="1"/>
        <v>0</v>
      </c>
      <c r="J2">
        <f t="shared" si="1"/>
        <v>0</v>
      </c>
      <c r="M2" s="8" t="s">
        <v>15</v>
      </c>
      <c r="N2" s="95"/>
      <c r="O2" s="97" t="s">
        <v>16</v>
      </c>
      <c r="P2" s="97" t="s">
        <v>17</v>
      </c>
    </row>
    <row r="3">
      <c r="B3" s="6"/>
      <c r="D3" s="6"/>
      <c r="E3" s="6"/>
      <c r="F3" s="6"/>
      <c r="H3" s="6"/>
      <c r="M3" s="11">
        <v>0.0</v>
      </c>
      <c r="N3" s="95"/>
      <c r="O3" s="98">
        <v>0.0</v>
      </c>
      <c r="P3" s="14">
        <v>0.0</v>
      </c>
    </row>
    <row r="4">
      <c r="D4" s="6"/>
      <c r="E4" s="6"/>
      <c r="F4" s="6"/>
      <c r="M4" s="18">
        <v>0.0</v>
      </c>
      <c r="N4" s="95"/>
      <c r="O4" s="99">
        <v>0.0</v>
      </c>
      <c r="P4" s="20">
        <v>0.0</v>
      </c>
    </row>
    <row r="5">
      <c r="F5" s="6"/>
      <c r="M5" s="22">
        <v>0.0</v>
      </c>
      <c r="N5" s="95"/>
      <c r="O5" s="100">
        <v>0.0</v>
      </c>
      <c r="P5" s="24">
        <v>0.0</v>
      </c>
    </row>
    <row r="6">
      <c r="F6" s="6"/>
      <c r="M6" s="26">
        <v>0.0</v>
      </c>
      <c r="N6" s="95"/>
      <c r="O6" s="28">
        <v>0.0</v>
      </c>
      <c r="P6" s="28">
        <v>0.0</v>
      </c>
    </row>
    <row r="7">
      <c r="M7" s="30">
        <v>0.0</v>
      </c>
      <c r="N7" s="95"/>
      <c r="O7" s="32">
        <v>0.0</v>
      </c>
      <c r="P7" s="32">
        <v>0.0</v>
      </c>
    </row>
    <row r="8">
      <c r="M8" s="34">
        <v>0.0</v>
      </c>
      <c r="N8" s="95"/>
      <c r="O8" s="101">
        <v>0.0</v>
      </c>
      <c r="P8" s="36">
        <v>0.0</v>
      </c>
    </row>
    <row r="9">
      <c r="M9" s="37">
        <v>0.0</v>
      </c>
      <c r="N9" s="95"/>
      <c r="O9" s="102">
        <v>0.0</v>
      </c>
      <c r="P9" s="39">
        <v>0.0</v>
      </c>
    </row>
    <row r="10">
      <c r="M10" s="41">
        <v>0.0</v>
      </c>
      <c r="N10" s="95"/>
      <c r="O10" s="103">
        <v>0.0</v>
      </c>
      <c r="P10" s="43">
        <v>0.0</v>
      </c>
    </row>
    <row r="11">
      <c r="M11" s="45">
        <v>0.0</v>
      </c>
      <c r="N11" s="95"/>
      <c r="O11" s="184">
        <v>0.0</v>
      </c>
      <c r="P11" s="184">
        <v>0.0</v>
      </c>
    </row>
    <row r="12">
      <c r="M12" s="49">
        <v>0.0</v>
      </c>
    </row>
    <row r="13">
      <c r="M13" s="52">
        <v>0.0</v>
      </c>
    </row>
    <row r="14">
      <c r="M14" s="54">
        <v>0.0</v>
      </c>
    </row>
    <row r="15">
      <c r="M15" s="57">
        <v>0.0</v>
      </c>
    </row>
    <row r="16">
      <c r="M16" s="59">
        <v>0.0</v>
      </c>
    </row>
  </sheetData>
  <mergeCells count="1">
    <mergeCell ref="O1:P1"/>
  </mergeCells>
  <drawing r:id="rId2"/>
  <legacyDrawing r:id="rId3"/>
</worksheet>
</file>

<file path=xl/worksheets/sheet9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75"/>
    <col customWidth="1" min="2" max="2" width="3.63"/>
    <col customWidth="1" min="3" max="3" width="5.75"/>
    <col customWidth="1" min="4" max="4" width="3.63"/>
    <col customWidth="1" min="5" max="5" width="4.38"/>
    <col customWidth="1" min="6" max="6" width="6.38"/>
    <col customWidth="1" min="7" max="7" width="5.13"/>
    <col customWidth="1" hidden="1" min="8" max="8" width="6.75"/>
    <col customWidth="1" min="9" max="9" width="4.13"/>
    <col customWidth="1" min="10" max="10" width="6.5"/>
    <col customWidth="1" min="12" max="12" width="13.75"/>
    <col customWidth="1" min="13" max="13" width="13.38"/>
  </cols>
  <sheetData>
    <row r="1">
      <c r="A1" s="185">
        <f>IF(OR(L1&gt;0,A2&gt;0),1,0)</f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11</v>
      </c>
      <c r="K1" s="186"/>
      <c r="L1" s="186">
        <v>1.0</v>
      </c>
      <c r="M1" s="8" t="s">
        <v>12</v>
      </c>
      <c r="N1" s="95"/>
      <c r="O1" s="96" t="s">
        <v>13</v>
      </c>
    </row>
    <row r="2">
      <c r="A2" s="10">
        <f>SUM(B2:J2)</f>
        <v>0</v>
      </c>
      <c r="B2">
        <f t="shared" ref="B2:J2" si="1">SUM(B3:B16)</f>
        <v>0</v>
      </c>
      <c r="C2">
        <f t="shared" si="1"/>
        <v>0</v>
      </c>
      <c r="D2">
        <f t="shared" si="1"/>
        <v>0</v>
      </c>
      <c r="E2">
        <f t="shared" si="1"/>
        <v>0</v>
      </c>
      <c r="F2">
        <f t="shared" si="1"/>
        <v>0</v>
      </c>
      <c r="G2">
        <f t="shared" si="1"/>
        <v>0</v>
      </c>
      <c r="H2">
        <f t="shared" si="1"/>
        <v>0</v>
      </c>
      <c r="I2">
        <f t="shared" si="1"/>
        <v>0</v>
      </c>
      <c r="J2">
        <f t="shared" si="1"/>
        <v>0</v>
      </c>
      <c r="M2" s="8" t="s">
        <v>15</v>
      </c>
      <c r="N2" s="95"/>
      <c r="O2" s="97" t="s">
        <v>16</v>
      </c>
      <c r="P2" s="97" t="s">
        <v>17</v>
      </c>
    </row>
    <row r="3">
      <c r="B3" s="6"/>
      <c r="D3" s="6"/>
      <c r="E3" s="6"/>
      <c r="F3" s="6"/>
      <c r="H3" s="6"/>
      <c r="M3" s="11">
        <v>0.0</v>
      </c>
      <c r="N3" s="95"/>
      <c r="O3" s="98">
        <v>0.0</v>
      </c>
      <c r="P3" s="14">
        <v>0.0</v>
      </c>
    </row>
    <row r="4">
      <c r="D4" s="6"/>
      <c r="E4" s="6"/>
      <c r="F4" s="6"/>
      <c r="M4" s="18">
        <v>0.0</v>
      </c>
      <c r="N4" s="95"/>
      <c r="O4" s="99">
        <v>0.0</v>
      </c>
      <c r="P4" s="20">
        <v>0.0</v>
      </c>
    </row>
    <row r="5">
      <c r="F5" s="6"/>
      <c r="M5" s="22">
        <v>0.0</v>
      </c>
      <c r="N5" s="95"/>
      <c r="O5" s="100">
        <v>0.0</v>
      </c>
      <c r="P5" s="24">
        <v>0.0</v>
      </c>
    </row>
    <row r="6">
      <c r="F6" s="6"/>
      <c r="M6" s="26">
        <v>0.0</v>
      </c>
      <c r="N6" s="95"/>
      <c r="O6" s="28">
        <v>0.0</v>
      </c>
      <c r="P6" s="28">
        <v>0.0</v>
      </c>
    </row>
    <row r="7">
      <c r="M7" s="30">
        <v>0.0</v>
      </c>
      <c r="N7" s="95"/>
      <c r="O7" s="32">
        <v>0.0</v>
      </c>
      <c r="P7" s="32">
        <v>0.0</v>
      </c>
    </row>
    <row r="8">
      <c r="M8" s="34">
        <v>0.0</v>
      </c>
      <c r="N8" s="95"/>
      <c r="O8" s="101">
        <v>0.0</v>
      </c>
      <c r="P8" s="36">
        <v>0.0</v>
      </c>
    </row>
    <row r="9">
      <c r="M9" s="37">
        <v>0.0</v>
      </c>
      <c r="N9" s="95"/>
      <c r="O9" s="102">
        <v>0.0</v>
      </c>
      <c r="P9" s="39">
        <v>0.0</v>
      </c>
    </row>
    <row r="10">
      <c r="M10" s="41">
        <v>0.0</v>
      </c>
      <c r="N10" s="95"/>
      <c r="O10" s="103">
        <v>0.0</v>
      </c>
      <c r="P10" s="43">
        <v>0.0</v>
      </c>
    </row>
    <row r="11">
      <c r="M11" s="45">
        <v>0.0</v>
      </c>
      <c r="N11" s="95"/>
      <c r="O11" s="184">
        <v>0.0</v>
      </c>
      <c r="P11" s="184">
        <v>0.0</v>
      </c>
    </row>
    <row r="12">
      <c r="M12" s="49">
        <v>0.0</v>
      </c>
    </row>
    <row r="13">
      <c r="M13" s="52">
        <v>0.0</v>
      </c>
    </row>
    <row r="14">
      <c r="M14" s="54">
        <v>0.0</v>
      </c>
    </row>
    <row r="15">
      <c r="M15" s="57">
        <v>0.0</v>
      </c>
    </row>
    <row r="16">
      <c r="M16" s="59">
        <v>0.0</v>
      </c>
    </row>
  </sheetData>
  <mergeCells count="1">
    <mergeCell ref="O1:P1"/>
  </mergeCells>
  <drawing r:id="rId2"/>
  <legacyDrawing r:id="rId3"/>
</worksheet>
</file>