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dairj\Desktop\"/>
    </mc:Choice>
  </mc:AlternateContent>
  <xr:revisionPtr revIDLastSave="0" documentId="13_ncr:1_{91D07CF7-8AC7-4F71-A631-014E7E0C429B}" xr6:coauthVersionLast="47" xr6:coauthVersionMax="47" xr10:uidLastSave="{00000000-0000-0000-0000-000000000000}"/>
  <bookViews>
    <workbookView xWindow="-120" yWindow="-120" windowWidth="20730" windowHeight="11310" tabRatio="822" activeTab="5" xr2:uid="{BE77D63A-7620-4EA2-986C-510AA271E999}"/>
  </bookViews>
  <sheets>
    <sheet name="Dados do projeto" sheetId="10" r:id="rId1"/>
    <sheet name="Histórico OIs" sheetId="7" r:id="rId2"/>
    <sheet name="Orçamento" sheetId="8" r:id="rId3"/>
    <sheet name="Faturamento" sheetId="9" r:id="rId4"/>
    <sheet name="Extrato" sheetId="14" r:id="rId5"/>
    <sheet name="Consolidação CAPEX" sheetId="6" r:id="rId6"/>
  </sheets>
  <definedNames>
    <definedName name="_xlnm._FilterDatabase" localSheetId="3" hidden="1">Faturamento!$A$1:$M$1</definedName>
    <definedName name="_xlnm._FilterDatabase" localSheetId="2" hidden="1">Orçamento!$B$1:$O$1</definedName>
    <definedName name="_xlnm.Print_Titles" localSheetId="4">Extrato!$1:$3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4" l="1"/>
  <c r="E8" i="14"/>
  <c r="N8" i="8"/>
  <c r="M8" i="8"/>
  <c r="B18" i="6" l="1"/>
  <c r="B17" i="6"/>
  <c r="G15" i="6"/>
  <c r="G2" i="6"/>
  <c r="M5" i="8"/>
  <c r="N5" i="8"/>
  <c r="M6" i="8"/>
  <c r="N6" i="8"/>
  <c r="M7" i="8"/>
  <c r="N7" i="8"/>
  <c r="B4" i="6"/>
  <c r="B13" i="14" s="1"/>
  <c r="B5" i="6"/>
  <c r="B14" i="14" s="1"/>
  <c r="B3" i="6"/>
  <c r="B12" i="14" s="1"/>
  <c r="E19" i="14"/>
  <c r="B15" i="14" l="1"/>
  <c r="A5" i="14" l="1"/>
  <c r="B8" i="14"/>
  <c r="C8" i="14"/>
  <c r="K2" i="9" l="1"/>
  <c r="L2" i="9"/>
  <c r="K3" i="9"/>
  <c r="L3" i="9"/>
  <c r="A8" i="14" l="1"/>
  <c r="B5" i="14"/>
  <c r="D19" i="14"/>
  <c r="C19" i="14"/>
  <c r="A19" i="14"/>
  <c r="B10" i="6" l="1"/>
  <c r="B11" i="6" l="1"/>
  <c r="B12" i="6" l="1"/>
  <c r="H8" i="14"/>
  <c r="B13" i="6" l="1"/>
  <c r="L5" i="9"/>
  <c r="K5" i="9"/>
  <c r="L4" i="9"/>
  <c r="K4" i="9"/>
  <c r="K3" i="6" l="1"/>
  <c r="D5" i="6"/>
  <c r="K4" i="6"/>
  <c r="K9" i="6"/>
  <c r="K6" i="6"/>
  <c r="D3" i="6"/>
  <c r="K14" i="6"/>
  <c r="K10" i="6"/>
  <c r="D4" i="6"/>
  <c r="K11" i="6"/>
  <c r="K7" i="6"/>
  <c r="K12" i="6"/>
  <c r="K5" i="6"/>
  <c r="K13" i="6"/>
  <c r="K8" i="6"/>
  <c r="N4" i="8"/>
  <c r="M4" i="8"/>
  <c r="N3" i="8"/>
  <c r="M3" i="8"/>
  <c r="N2" i="8"/>
  <c r="M2" i="8"/>
  <c r="K15" i="6" l="1"/>
  <c r="D14" i="14"/>
  <c r="E5" i="6"/>
  <c r="E14" i="14" s="1"/>
  <c r="D13" i="14"/>
  <c r="E4" i="6"/>
  <c r="E13" i="14" s="1"/>
  <c r="K2" i="6"/>
  <c r="D12" i="14"/>
  <c r="D6" i="6"/>
  <c r="J6" i="6"/>
  <c r="J13" i="6"/>
  <c r="C4" i="6"/>
  <c r="C13" i="14" s="1"/>
  <c r="J8" i="6"/>
  <c r="J3" i="6"/>
  <c r="J10" i="6"/>
  <c r="C5" i="6"/>
  <c r="J9" i="6"/>
  <c r="J7" i="6"/>
  <c r="J14" i="6"/>
  <c r="C3" i="6"/>
  <c r="C12" i="14" s="1"/>
  <c r="J5" i="6"/>
  <c r="J11" i="6"/>
  <c r="J12" i="6"/>
  <c r="J4" i="6"/>
  <c r="D15" i="14" l="1"/>
  <c r="J15" i="6"/>
  <c r="L15" i="6" s="1"/>
  <c r="C14" i="14"/>
  <c r="C15" i="14" s="1"/>
  <c r="L9" i="6"/>
  <c r="M9" i="6"/>
  <c r="L4" i="6"/>
  <c r="M4" i="6"/>
  <c r="L12" i="6"/>
  <c r="M12" i="6"/>
  <c r="L10" i="6"/>
  <c r="M10" i="6"/>
  <c r="L11" i="6"/>
  <c r="M11" i="6"/>
  <c r="L3" i="6"/>
  <c r="M3" i="6"/>
  <c r="L5" i="6"/>
  <c r="M5" i="6"/>
  <c r="L8" i="6"/>
  <c r="M8" i="6"/>
  <c r="L14" i="6"/>
  <c r="M14" i="6"/>
  <c r="L13" i="6"/>
  <c r="M13" i="6"/>
  <c r="L7" i="6"/>
  <c r="M7" i="6"/>
  <c r="L6" i="6"/>
  <c r="M6" i="6"/>
  <c r="C6" i="6"/>
  <c r="J2" i="6"/>
  <c r="B15" i="6" l="1"/>
  <c r="L2" i="6"/>
  <c r="B6" i="6" l="1"/>
  <c r="E3" i="6"/>
  <c r="E6" i="6" l="1"/>
  <c r="E12" i="14"/>
  <c r="E15" i="14" s="1"/>
</calcChain>
</file>

<file path=xl/sharedStrings.xml><?xml version="1.0" encoding="utf-8"?>
<sst xmlns="http://schemas.openxmlformats.org/spreadsheetml/2006/main" count="154" uniqueCount="111">
  <si>
    <t>OI</t>
  </si>
  <si>
    <t>NF</t>
  </si>
  <si>
    <t>Fornecedor</t>
  </si>
  <si>
    <t>Solicitante</t>
  </si>
  <si>
    <t>Aprovador</t>
  </si>
  <si>
    <t xml:space="preserve">Data Vencimento </t>
  </si>
  <si>
    <t>Período</t>
  </si>
  <si>
    <t>Exercício</t>
  </si>
  <si>
    <t>Observação</t>
  </si>
  <si>
    <t>Informar Racional de Cálculo</t>
  </si>
  <si>
    <t>Descrição da Despesa ou Serviço</t>
  </si>
  <si>
    <t>Contrato</t>
  </si>
  <si>
    <t>Área Responsável</t>
  </si>
  <si>
    <t>Responsável executor</t>
  </si>
  <si>
    <t>Contato Fornecedor</t>
  </si>
  <si>
    <t>Data Prevista</t>
  </si>
  <si>
    <t>Valor Orçado</t>
  </si>
  <si>
    <t>Valor Faturado</t>
  </si>
  <si>
    <t>Gestor Execução</t>
  </si>
  <si>
    <t>Gestor da Linha de Negócio</t>
  </si>
  <si>
    <t>Realizado</t>
  </si>
  <si>
    <t>Saldo</t>
  </si>
  <si>
    <t>Orçado</t>
  </si>
  <si>
    <t>Acumulado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</si>
  <si>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</si>
  <si>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</si>
  <si>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</si>
  <si>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</si>
  <si>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</si>
  <si>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</si>
  <si>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</si>
  <si>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</si>
  <si>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</si>
  <si>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</si>
  <si>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</si>
  <si>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</si>
  <si>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Legenda</t>
  </si>
  <si>
    <t>Aprovadores</t>
  </si>
  <si>
    <t>Data</t>
  </si>
  <si>
    <t>Budget</t>
  </si>
  <si>
    <t>Valor</t>
  </si>
  <si>
    <t>Entrega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</si>
  <si>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</si>
  <si>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</si>
  <si>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</si>
  <si>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</si>
  <si>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</si>
  <si>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</si>
  <si>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</si>
  <si>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</si>
  <si>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</si>
  <si>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</si>
  <si>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</si>
  <si>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</si>
  <si>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Mês</t>
  </si>
  <si>
    <t>Last Fiscal Year</t>
  </si>
  <si>
    <t>Carry over</t>
  </si>
  <si>
    <t>Planejado</t>
  </si>
  <si>
    <t>Direcionador</t>
  </si>
  <si>
    <t>Horizonte</t>
  </si>
  <si>
    <t>QTD pagamentos</t>
  </si>
  <si>
    <t>Pagamento recente</t>
  </si>
  <si>
    <t>Pagamento Período</t>
  </si>
  <si>
    <t>Pagamento Mês</t>
  </si>
  <si>
    <t>Data Aprovação</t>
  </si>
  <si>
    <t>Comprovante</t>
  </si>
  <si>
    <t>Link evidência</t>
  </si>
  <si>
    <t>Descrição do histórico</t>
  </si>
  <si>
    <t>Descrição</t>
  </si>
  <si>
    <t>Total Geral</t>
  </si>
  <si>
    <t>Gestor</t>
  </si>
  <si>
    <t>Pagamento realizados</t>
  </si>
  <si>
    <t>Detalhamento da Ordem de Investimento</t>
  </si>
  <si>
    <t>Demanda / Projeto</t>
  </si>
  <si>
    <t>Alocado</t>
  </si>
  <si>
    <t>PMO</t>
  </si>
  <si>
    <t>Responsável</t>
  </si>
  <si>
    <t>Total</t>
  </si>
  <si>
    <t>CAPEX Consolidado</t>
  </si>
  <si>
    <t>Histórico de alocação</t>
  </si>
  <si>
    <t>Último pagamento realizado:</t>
  </si>
  <si>
    <t>Diferença</t>
  </si>
  <si>
    <t>Programado (2021 YTD)</t>
  </si>
  <si>
    <t>Consolidação do CAPEX</t>
  </si>
  <si>
    <t>Centro de Custo</t>
  </si>
  <si>
    <t>Transação</t>
  </si>
  <si>
    <t>Transferências</t>
  </si>
  <si>
    <t>Ajustes</t>
  </si>
  <si>
    <t>Recurso</t>
  </si>
  <si>
    <t>Aporte</t>
  </si>
  <si>
    <t>ID demanda</t>
  </si>
  <si>
    <t>Nome da demanda</t>
  </si>
  <si>
    <t>Número da OI ou OS</t>
  </si>
  <si>
    <t>Fulana</t>
  </si>
  <si>
    <t>Ciclano</t>
  </si>
  <si>
    <t>Beltrano</t>
  </si>
  <si>
    <t>Conta Contábil</t>
  </si>
  <si>
    <t>0123-4</t>
  </si>
  <si>
    <t>XXXX-X</t>
  </si>
  <si>
    <t>2021XXNN0001</t>
  </si>
  <si>
    <t>Drive estratégico</t>
  </si>
  <si>
    <t>Classificação</t>
  </si>
  <si>
    <t>A1</t>
  </si>
  <si>
    <t>B2</t>
  </si>
  <si>
    <t>Aprovação do investimento</t>
  </si>
  <si>
    <t>Entrega 001</t>
  </si>
  <si>
    <t>Fornecedor LTDA</t>
  </si>
  <si>
    <t>x0001</t>
  </si>
  <si>
    <t>2021</t>
  </si>
  <si>
    <t>(vazio)</t>
  </si>
  <si>
    <t>Demanda super 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</si>
</sst>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_ ;[Red]\-#,##0.00\ "/>
    <numFmt numFmtId="165" formatCode="0000000000000"/>
  </numFmts>
  <fonts count="1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11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14" fontId="1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vertical="center"/>
    </xf>
    <xf numFmtId="0" fontId="15" fillId="0" borderId="0" xfId="1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64" fontId="5" fillId="7" borderId="0" xfId="0" applyNumberFormat="1" applyFont="1" applyFill="1" applyAlignment="1">
      <alignment horizontal="center" vertical="center" wrapText="1"/>
    </xf>
    <xf numFmtId="14" fontId="5" fillId="7" borderId="0" xfId="0" applyNumberFormat="1" applyFont="1" applyFill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64" fontId="5" fillId="8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/>
    </xf>
    <xf numFmtId="0" fontId="10" fillId="0" borderId="0" xfId="0" pivotButton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2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164" fontId="12" fillId="0" borderId="0" xfId="0" applyNumberFormat="1" applyFont="1" applyAlignment="1">
      <alignment vertical="center"/>
    </xf>
    <xf numFmtId="0" fontId="3" fillId="12" borderId="0" xfId="0" applyFont="1" applyFill="1" applyAlignment="1">
      <alignment vertical="center"/>
    </xf>
    <xf numFmtId="164" fontId="12" fillId="3" borderId="0" xfId="0" applyNumberFormat="1" applyFont="1" applyFill="1" applyAlignment="1">
      <alignment vertical="center"/>
    </xf>
    <xf numFmtId="164" fontId="12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>
      <alignment vertical="center"/>
    </xf>
    <xf numFmtId="164" fontId="1" fillId="1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164" fontId="7" fillId="12" borderId="0" xfId="0" applyNumberFormat="1" applyFont="1" applyFill="1" applyAlignment="1">
      <alignment horizontal="right" vertical="center"/>
    </xf>
    <xf numFmtId="164" fontId="12" fillId="12" borderId="0" xfId="0" applyNumberFormat="1" applyFont="1" applyFill="1" applyBorder="1" applyAlignment="1">
      <alignment horizontal="right" vertical="center"/>
    </xf>
    <xf numFmtId="164" fontId="17" fillId="12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164" fontId="12" fillId="0" borderId="0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right" vertical="center"/>
    </xf>
    <xf numFmtId="0" fontId="13" fillId="13" borderId="0" xfId="0" applyFont="1" applyFill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right" vertical="center"/>
    </xf>
    <xf numFmtId="164" fontId="2" fillId="14" borderId="0" xfId="0" applyNumberFormat="1" applyFont="1" applyFill="1" applyBorder="1" applyAlignment="1">
      <alignment horizontal="center" vertical="center" wrapText="1"/>
    </xf>
    <xf numFmtId="164" fontId="2" fillId="14" borderId="0" xfId="0" applyNumberFormat="1" applyFont="1" applyFill="1" applyBorder="1" applyAlignment="1">
      <alignment horizontal="right" vertical="center" wrapText="1"/>
    </xf>
    <xf numFmtId="14" fontId="2" fillId="14" borderId="0" xfId="0" applyNumberFormat="1" applyFont="1" applyFill="1" applyBorder="1" applyAlignment="1">
      <alignment horizontal="right" vertical="center"/>
    </xf>
    <xf numFmtId="164" fontId="2" fillId="14" borderId="0" xfId="0" applyNumberFormat="1" applyFont="1" applyFill="1" applyBorder="1" applyAlignment="1">
      <alignment horizontal="right" vertical="center"/>
    </xf>
    <xf numFmtId="164" fontId="2" fillId="14" borderId="0" xfId="0" applyNumberFormat="1" applyFont="1" applyFill="1" applyBorder="1" applyAlignment="1">
      <alignment horizontal="left" vertical="center" wrapText="1"/>
    </xf>
    <xf numFmtId="14" fontId="2" fillId="14" borderId="0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63">
    <dxf>
      <fill>
        <patternFill patternType="solid">
          <fgColor auto="1"/>
          <bgColor rgb="FFEDE6DF"/>
        </patternFill>
      </fill>
    </dxf>
    <dxf>
      <fill>
        <patternFill patternType="solid">
          <fgColor auto="1"/>
          <bgColor theme="0" tint="-0.1499374370555742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auto="1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auto="1"/>
          <bgColor theme="8" tint="0.79998168889431442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i val="0"/>
        <color theme="0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right"/>
    </dxf>
    <dxf>
      <numFmt numFmtId="164" formatCode="#,##0.00_ ;[Red]\-#,##0.00\ "/>
    </dxf>
    <dxf>
      <font>
        <sz val="10"/>
      </font>
    </dxf>
    <dxf>
      <font>
        <sz val="12"/>
      </font>
    </dxf>
    <dxf>
      <font>
        <sz val="12"/>
      </font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numFmt numFmtId="164" formatCode="#,##0.00_ ;[Red]\-#,##0.00\ "/>
    </dxf>
    <dxf>
      <font>
        <sz val="10"/>
      </font>
    </dxf>
    <dxf>
      <font>
        <sz val="12"/>
      </font>
    </dxf>
    <dxf>
      <font>
        <sz val="12"/>
      </font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ont>
        <sz val="12"/>
      </font>
    </dxf>
    <dxf>
      <font>
        <sz val="12"/>
      </font>
    </dxf>
    <dxf>
      <font>
        <sz val="10"/>
      </font>
    </dxf>
    <dxf>
      <numFmt numFmtId="164" formatCode="#,##0.00_ ;[Red]\-#,##0.00\ "/>
    </dxf>
    <dxf>
      <alignment horizontal="right"/>
    </dxf>
  </dxfs>
  <tableStyles count="1" defaultTableStyle="TableStyleMedium2" defaultPivotStyle="Estilo tabela">
    <tableStyle name="Estilo tabela" table="0" count="16" xr9:uid="{19D51CAE-F856-40DD-954F-572640774299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C6B8A6"/>
      <color rgb="FFAC8A5E"/>
      <color rgb="FFEDE6DF"/>
      <color rgb="FFA99378"/>
      <color rgb="FFE3DCD3"/>
      <color rgb="FFCBCB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dair Cavichioli Junior" refreshedDate="44412.727105439815" missingItemsLimit="0" createdVersion="7" refreshedVersion="7" minRefreshableVersion="3" recordCount="5" xr:uid="{17D81C74-B14A-4F7B-A966-711FD888BC6F}">
  <cacheSource type="worksheet">
    <worksheetSource ref="A1:J1048576" sheet="Faturamento"/>
  </cacheSource>
  <cacheFields count="11">
    <cacheField name="Fornecedor" numFmtId="0">
      <sharedItems containsBlank="1" count="2">
        <s v="Fornecedor LTDA"/>
        <m/>
      </sharedItems>
    </cacheField>
    <cacheField name="NF" numFmtId="0">
      <sharedItems containsBlank="1"/>
    </cacheField>
    <cacheField name="Descrição da Despesa ou Serviço" numFmtId="0">
      <sharedItems containsNonDate="0" containsString="0" containsBlank="1"/>
    </cacheField>
    <cacheField name="Entrega" numFmtId="0">
      <sharedItems containsBlank="1"/>
    </cacheField>
    <cacheField name="Solicitante" numFmtId="0">
      <sharedItems containsNonDate="0" containsString="0" containsBlank="1"/>
    </cacheField>
    <cacheField name="Aprovador" numFmtId="0">
      <sharedItems containsNonDate="0" containsString="0" containsBlank="1"/>
    </cacheField>
    <cacheField name="Data Aprovação" numFmtId="14">
      <sharedItems containsNonDate="0" containsString="0" containsBlank="1"/>
    </cacheField>
    <cacheField name="Comprovante" numFmtId="0">
      <sharedItems containsNonDate="0" containsString="0" containsBlank="1"/>
    </cacheField>
    <cacheField name="Valor Faturado" numFmtId="164">
      <sharedItems containsString="0" containsBlank="1" containsNumber="1" containsInteger="1" minValue="8000" maxValue="8000"/>
    </cacheField>
    <cacheField name="Data Vencimento " numFmtId="14">
      <sharedItems containsNonDate="0" containsDate="1" containsString="0" containsBlank="1" minDate="2021-08-10T00:00:00" maxDate="2021-08-11T00:00:00" count="2">
        <d v="2021-08-10T00:00:00"/>
        <m/>
      </sharedItems>
      <fieldGroup par="10" base="9">
        <rangePr groupBy="months" startDate="2021-08-10T00:00:00" endDate="2021-08-11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8/2021"/>
        </groupItems>
      </fieldGroup>
    </cacheField>
    <cacheField name="Anos" numFmtId="0" databaseField="0">
      <fieldGroup base="9">
        <rangePr groupBy="years" startDate="2021-08-10T00:00:00" endDate="2021-08-11T00:00:00"/>
        <groupItems count="3">
          <s v="&lt;10/08/2021"/>
          <s v="2021"/>
          <s v="&gt;11/0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1616F-4139-442F-B2F6-2BE65296E9BA}" name="Tabela dinâmica8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Pagamento realizados">
  <location ref="G10:H14" firstHeaderRow="1" firstDataRow="1" firstDataCol="1"/>
  <pivotFields count="11">
    <pivotField axis="axisRow" showAll="0" sortType="descending">
      <items count="3">
        <item sd="0" x="1"/>
        <item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sd="0" x="1"/>
        <item x="0"/>
        <item x="2"/>
        <item t="default" sd="0"/>
      </items>
    </pivotField>
  </pivotFields>
  <rowFields count="3">
    <field x="0"/>
    <field x="10"/>
    <field x="9"/>
  </rowFields>
  <rowItems count="4">
    <i>
      <x v="1"/>
    </i>
    <i r="1">
      <x/>
    </i>
    <i>
      <x/>
    </i>
    <i t="grand">
      <x/>
    </i>
  </rowItems>
  <colItems count="1">
    <i/>
  </colItems>
  <dataFields count="1">
    <dataField name="Valor" fld="8" baseField="0" baseItem="0" numFmtId="164"/>
  </dataFields>
  <formats count="17">
    <format dxfId="62">
      <pivotArea dataOnly="0" labelOnly="1" outline="0" axis="axisValues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type="all" dataOnly="0" outline="0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Estilo tabel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EA97-24E0-44F2-ABF1-8C703C1D2997}">
  <dimension ref="A1:B11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35.7109375" style="28" bestFit="1" customWidth="1"/>
  </cols>
  <sheetData>
    <row r="1" spans="1:2" x14ac:dyDescent="0.25">
      <c r="A1" s="25" t="s">
        <v>90</v>
      </c>
      <c r="B1" s="26"/>
    </row>
    <row r="2" spans="1:2" x14ac:dyDescent="0.25">
      <c r="A2" s="25" t="s">
        <v>91</v>
      </c>
      <c r="B2" s="26" t="s">
        <v>110</v>
      </c>
    </row>
    <row r="3" spans="1:2" x14ac:dyDescent="0.25">
      <c r="A3" s="25" t="s">
        <v>92</v>
      </c>
      <c r="B3" s="27" t="s">
        <v>99</v>
      </c>
    </row>
    <row r="4" spans="1:2" x14ac:dyDescent="0.25">
      <c r="A4" s="25" t="s">
        <v>100</v>
      </c>
      <c r="B4" s="26" t="s">
        <v>102</v>
      </c>
    </row>
    <row r="5" spans="1:2" x14ac:dyDescent="0.25">
      <c r="A5" s="25" t="s">
        <v>101</v>
      </c>
      <c r="B5" s="26" t="s">
        <v>103</v>
      </c>
    </row>
    <row r="6" spans="1:2" x14ac:dyDescent="0.25">
      <c r="A6" s="25" t="s">
        <v>75</v>
      </c>
      <c r="B6" s="26" t="s">
        <v>93</v>
      </c>
    </row>
    <row r="7" spans="1:2" x14ac:dyDescent="0.25">
      <c r="A7" s="25" t="s">
        <v>76</v>
      </c>
      <c r="B7" s="26" t="s">
        <v>94</v>
      </c>
    </row>
    <row r="8" spans="1:2" x14ac:dyDescent="0.25">
      <c r="A8" s="25" t="s">
        <v>19</v>
      </c>
      <c r="B8" s="26" t="s">
        <v>95</v>
      </c>
    </row>
    <row r="9" spans="1:2" x14ac:dyDescent="0.25">
      <c r="A9" s="25" t="s">
        <v>37</v>
      </c>
      <c r="B9" s="26" t="s">
        <v>94</v>
      </c>
    </row>
    <row r="10" spans="1:2" x14ac:dyDescent="0.25">
      <c r="A10" s="25" t="s">
        <v>84</v>
      </c>
      <c r="B10" s="26" t="s">
        <v>97</v>
      </c>
    </row>
    <row r="11" spans="1:2" x14ac:dyDescent="0.25">
      <c r="A11" s="25" t="s">
        <v>96</v>
      </c>
      <c r="B11" s="26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&amp;C&amp;"Calibri"&amp;10&amp;K000000Informação de uso publico&amp;1#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21B3-6B33-41DD-BC52-04C90D8D4B32}">
  <dimension ref="A1:H23"/>
  <sheetViews>
    <sheetView workbookViewId="0">
      <selection activeCell="F2" sqref="F2"/>
    </sheetView>
  </sheetViews>
  <sheetFormatPr defaultRowHeight="12.75" x14ac:dyDescent="0.25"/>
  <cols>
    <col min="1" max="1" width="14.140625" style="4" bestFit="1" customWidth="1"/>
    <col min="2" max="2" width="6.5703125" style="2" bestFit="1" customWidth="1"/>
    <col min="3" max="3" width="10.42578125" style="20" bestFit="1" customWidth="1"/>
    <col min="4" max="4" width="11.7109375" style="3" bestFit="1" customWidth="1"/>
    <col min="5" max="5" width="11.7109375" style="80" customWidth="1"/>
    <col min="6" max="6" width="32.7109375" style="23" customWidth="1"/>
    <col min="7" max="7" width="36" style="22" customWidth="1"/>
    <col min="8" max="8" width="41.7109375" style="4" bestFit="1" customWidth="1"/>
    <col min="9" max="16384" width="9.140625" style="4"/>
  </cols>
  <sheetData>
    <row r="1" spans="1:8" ht="30" customHeight="1" x14ac:dyDescent="0.25">
      <c r="A1" s="1" t="s">
        <v>0</v>
      </c>
      <c r="B1" s="1" t="s">
        <v>39</v>
      </c>
      <c r="C1" s="19" t="s">
        <v>38</v>
      </c>
      <c r="D1" s="1" t="s">
        <v>40</v>
      </c>
      <c r="E1" s="81" t="s">
        <v>85</v>
      </c>
      <c r="F1" s="21" t="s">
        <v>67</v>
      </c>
      <c r="G1" s="21" t="s">
        <v>8</v>
      </c>
      <c r="H1" s="29" t="s">
        <v>66</v>
      </c>
    </row>
    <row r="2" spans="1:8" s="30" customFormat="1" ht="11.25" x14ac:dyDescent="0.25">
      <c r="A2" s="39" t="s">
        <v>99</v>
      </c>
      <c r="B2" s="42">
        <v>2021</v>
      </c>
      <c r="C2" s="43">
        <v>44260</v>
      </c>
      <c r="D2" s="76">
        <v>500000</v>
      </c>
      <c r="E2" s="78" t="s">
        <v>89</v>
      </c>
      <c r="F2" s="31" t="s">
        <v>104</v>
      </c>
      <c r="G2" s="45"/>
    </row>
    <row r="3" spans="1:8" s="30" customFormat="1" ht="11.25" x14ac:dyDescent="0.25">
      <c r="A3" s="39"/>
      <c r="B3" s="42"/>
      <c r="C3" s="43"/>
      <c r="D3" s="76"/>
      <c r="E3" s="78"/>
      <c r="F3" s="31"/>
      <c r="G3" s="45"/>
      <c r="H3" s="46"/>
    </row>
    <row r="4" spans="1:8" s="30" customFormat="1" ht="11.25" x14ac:dyDescent="0.25">
      <c r="A4" s="39"/>
      <c r="B4" s="42"/>
      <c r="C4" s="43"/>
      <c r="D4" s="76"/>
      <c r="E4" s="78"/>
      <c r="F4" s="31"/>
      <c r="G4" s="45"/>
    </row>
    <row r="5" spans="1:8" s="30" customFormat="1" ht="11.25" x14ac:dyDescent="0.25">
      <c r="A5" s="39"/>
      <c r="B5" s="42"/>
      <c r="C5" s="43"/>
      <c r="D5" s="44"/>
      <c r="E5" s="79"/>
      <c r="F5" s="31"/>
      <c r="G5" s="45"/>
    </row>
    <row r="6" spans="1:8" s="30" customFormat="1" ht="11.25" x14ac:dyDescent="0.25">
      <c r="A6" s="39"/>
      <c r="B6" s="42"/>
      <c r="C6" s="43"/>
      <c r="D6" s="44"/>
      <c r="E6" s="79"/>
      <c r="F6" s="31"/>
      <c r="G6" s="45"/>
    </row>
    <row r="7" spans="1:8" s="30" customFormat="1" ht="11.25" x14ac:dyDescent="0.25">
      <c r="B7" s="42"/>
      <c r="C7" s="43"/>
      <c r="D7" s="76"/>
      <c r="E7" s="78"/>
      <c r="F7" s="31"/>
      <c r="G7" s="45"/>
    </row>
    <row r="8" spans="1:8" s="30" customFormat="1" ht="11.25" x14ac:dyDescent="0.25">
      <c r="B8" s="42"/>
      <c r="C8" s="43"/>
      <c r="D8" s="76"/>
      <c r="E8" s="78"/>
      <c r="F8" s="31"/>
      <c r="G8" s="45"/>
    </row>
    <row r="9" spans="1:8" s="30" customFormat="1" ht="11.25" x14ac:dyDescent="0.25">
      <c r="B9" s="42"/>
      <c r="C9" s="43"/>
      <c r="D9" s="76"/>
      <c r="E9" s="78"/>
      <c r="F9" s="31"/>
      <c r="G9" s="45"/>
    </row>
    <row r="10" spans="1:8" s="30" customFormat="1" ht="11.25" x14ac:dyDescent="0.25">
      <c r="B10" s="42"/>
      <c r="C10" s="43"/>
      <c r="D10" s="76"/>
      <c r="E10" s="78"/>
      <c r="F10" s="31"/>
      <c r="G10" s="45"/>
    </row>
    <row r="11" spans="1:8" s="30" customFormat="1" ht="11.25" x14ac:dyDescent="0.25">
      <c r="A11" s="39"/>
      <c r="B11" s="42"/>
      <c r="C11" s="43"/>
      <c r="D11" s="76"/>
      <c r="E11" s="78"/>
      <c r="F11" s="31"/>
      <c r="G11" s="45"/>
    </row>
    <row r="12" spans="1:8" s="30" customFormat="1" ht="11.25" x14ac:dyDescent="0.25">
      <c r="A12" s="39"/>
      <c r="B12" s="42"/>
      <c r="C12" s="43"/>
      <c r="D12" s="76"/>
      <c r="E12" s="78"/>
      <c r="F12" s="31"/>
      <c r="G12" s="45"/>
    </row>
    <row r="13" spans="1:8" s="30" customFormat="1" ht="11.25" x14ac:dyDescent="0.25">
      <c r="B13" s="42"/>
      <c r="C13" s="43"/>
      <c r="D13" s="76"/>
      <c r="E13" s="78"/>
      <c r="F13" s="31"/>
      <c r="G13" s="45"/>
    </row>
    <row r="14" spans="1:8" s="30" customFormat="1" ht="11.25" x14ac:dyDescent="0.25">
      <c r="B14" s="42"/>
      <c r="C14" s="43"/>
      <c r="D14" s="76"/>
      <c r="E14" s="78"/>
      <c r="F14" s="31"/>
      <c r="G14" s="45"/>
    </row>
    <row r="15" spans="1:8" s="30" customFormat="1" ht="11.25" x14ac:dyDescent="0.25">
      <c r="B15" s="42"/>
      <c r="C15" s="43"/>
      <c r="D15" s="76"/>
      <c r="E15" s="78"/>
      <c r="F15" s="31"/>
      <c r="G15" s="45"/>
    </row>
    <row r="16" spans="1:8" s="30" customFormat="1" ht="11.25" x14ac:dyDescent="0.25">
      <c r="B16" s="42"/>
      <c r="C16" s="43"/>
      <c r="D16" s="76"/>
      <c r="E16" s="78"/>
      <c r="F16" s="31"/>
      <c r="G16" s="45"/>
    </row>
    <row r="17" spans="2:7" s="30" customFormat="1" ht="11.25" x14ac:dyDescent="0.25">
      <c r="B17" s="42"/>
      <c r="C17" s="43"/>
      <c r="D17" s="76"/>
      <c r="E17" s="78"/>
      <c r="F17" s="31"/>
      <c r="G17" s="45"/>
    </row>
    <row r="18" spans="2:7" s="30" customFormat="1" ht="11.25" x14ac:dyDescent="0.25">
      <c r="B18" s="42"/>
      <c r="C18" s="43"/>
      <c r="D18" s="76"/>
      <c r="E18" s="78"/>
      <c r="F18" s="31"/>
      <c r="G18" s="45"/>
    </row>
    <row r="19" spans="2:7" s="30" customFormat="1" ht="11.25" x14ac:dyDescent="0.25">
      <c r="B19" s="42"/>
      <c r="C19" s="43"/>
      <c r="D19" s="76"/>
      <c r="E19" s="78"/>
      <c r="F19" s="31"/>
      <c r="G19" s="45"/>
    </row>
    <row r="20" spans="2:7" s="30" customFormat="1" ht="11.25" x14ac:dyDescent="0.25">
      <c r="B20" s="42"/>
      <c r="C20" s="43"/>
      <c r="D20" s="76"/>
      <c r="E20" s="78"/>
      <c r="F20" s="31"/>
      <c r="G20" s="45"/>
    </row>
    <row r="21" spans="2:7" s="30" customFormat="1" ht="11.25" x14ac:dyDescent="0.25">
      <c r="B21" s="42"/>
      <c r="C21" s="43"/>
      <c r="D21" s="76"/>
      <c r="E21" s="78"/>
      <c r="F21" s="31"/>
      <c r="G21" s="45"/>
    </row>
    <row r="22" spans="2:7" s="30" customFormat="1" ht="11.25" x14ac:dyDescent="0.25">
      <c r="B22" s="42"/>
      <c r="C22" s="43"/>
      <c r="D22" s="76"/>
      <c r="E22" s="78"/>
      <c r="F22" s="31"/>
      <c r="G22" s="45"/>
    </row>
    <row r="23" spans="2:7" s="30" customFormat="1" ht="11.25" x14ac:dyDescent="0.25">
      <c r="B23" s="42"/>
      <c r="C23" s="43"/>
      <c r="D23" s="76"/>
      <c r="E23" s="78"/>
      <c r="F23" s="31"/>
      <c r="G23" s="45"/>
    </row>
  </sheetData>
  <dataValidations count="1">
    <dataValidation type="list" allowBlank="1" showInputMessage="1" showErrorMessage="1" sqref="E2" xr:uid="{7F3B34CB-7D3E-419D-88F7-8C6F5060800A}">
      <formula1>"Aporte,Transferência,Ajuste"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&amp;C&amp;"Calibri"&amp;10&amp;K000000Informação de uso publico&amp;1#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7CE0-628A-43FE-B8C2-B81A3BA38170}">
  <dimension ref="A1:O8"/>
  <sheetViews>
    <sheetView zoomScale="70" zoomScaleNormal="70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25"/>
  <cols>
    <col min="1" max="1" width="16.5703125" style="7" customWidth="1"/>
    <col min="2" max="2" width="20.28515625" style="7" bestFit="1" customWidth="1"/>
    <col min="3" max="3" width="20.28515625" style="7" customWidth="1"/>
    <col min="4" max="4" width="53.85546875" style="7" bestFit="1" customWidth="1"/>
    <col min="5" max="5" width="34.85546875" style="7" bestFit="1" customWidth="1"/>
    <col min="6" max="6" width="19.140625" style="7" bestFit="1" customWidth="1"/>
    <col min="7" max="7" width="24.85546875" style="7" bestFit="1" customWidth="1"/>
    <col min="8" max="8" width="22.42578125" style="7" bestFit="1" customWidth="1"/>
    <col min="9" max="9" width="27.28515625" style="7" bestFit="1" customWidth="1"/>
    <col min="10" max="10" width="23.85546875" style="7" bestFit="1" customWidth="1"/>
    <col min="11" max="11" width="21.7109375" style="9" bestFit="1" customWidth="1"/>
    <col min="12" max="12" width="22.5703125" style="10" bestFit="1" customWidth="1"/>
    <col min="13" max="14" width="15.28515625" style="12" customWidth="1"/>
    <col min="15" max="15" width="47.42578125" style="8" customWidth="1"/>
    <col min="16" max="16384" width="9.140625" style="8"/>
  </cols>
  <sheetData>
    <row r="1" spans="1:15" s="55" customFormat="1" ht="30" customHeight="1" x14ac:dyDescent="0.25">
      <c r="A1" s="49" t="s">
        <v>41</v>
      </c>
      <c r="B1" s="49" t="s">
        <v>2</v>
      </c>
      <c r="C1" s="49" t="s">
        <v>88</v>
      </c>
      <c r="D1" s="49" t="s">
        <v>10</v>
      </c>
      <c r="E1" s="49" t="s">
        <v>9</v>
      </c>
      <c r="F1" s="49" t="s">
        <v>11</v>
      </c>
      <c r="G1" s="49" t="s">
        <v>14</v>
      </c>
      <c r="H1" s="50" t="s">
        <v>12</v>
      </c>
      <c r="I1" s="50" t="s">
        <v>13</v>
      </c>
      <c r="J1" s="50" t="s">
        <v>18</v>
      </c>
      <c r="K1" s="51" t="s">
        <v>16</v>
      </c>
      <c r="L1" s="52" t="s">
        <v>15</v>
      </c>
      <c r="M1" s="53" t="s">
        <v>6</v>
      </c>
      <c r="N1" s="53" t="s">
        <v>7</v>
      </c>
      <c r="O1" s="54" t="s">
        <v>8</v>
      </c>
    </row>
    <row r="2" spans="1:15" ht="15" customHeight="1" x14ac:dyDescent="0.25">
      <c r="A2" s="7" t="s">
        <v>105</v>
      </c>
      <c r="B2" s="7" t="s">
        <v>106</v>
      </c>
      <c r="K2" s="9">
        <v>10000</v>
      </c>
      <c r="L2" s="10">
        <v>44409</v>
      </c>
      <c r="M2" s="11">
        <f t="shared" ref="M2:M4" si="0">MONTH(L2)</f>
        <v>8</v>
      </c>
      <c r="N2" s="11">
        <f t="shared" ref="N2:N4" si="1">YEAR(L2)</f>
        <v>2021</v>
      </c>
    </row>
    <row r="3" spans="1:15" ht="15" customHeight="1" x14ac:dyDescent="0.25">
      <c r="A3" s="7" t="s">
        <v>105</v>
      </c>
      <c r="B3" s="7" t="s">
        <v>106</v>
      </c>
      <c r="K3" s="9">
        <v>10000</v>
      </c>
      <c r="L3" s="10">
        <v>44440</v>
      </c>
      <c r="M3" s="11">
        <f t="shared" si="0"/>
        <v>9</v>
      </c>
      <c r="N3" s="11">
        <f t="shared" si="1"/>
        <v>2021</v>
      </c>
    </row>
    <row r="4" spans="1:15" ht="15" customHeight="1" x14ac:dyDescent="0.25">
      <c r="A4" s="7" t="s">
        <v>105</v>
      </c>
      <c r="B4" s="7" t="s">
        <v>106</v>
      </c>
      <c r="K4" s="9">
        <v>15000</v>
      </c>
      <c r="L4" s="10">
        <v>44440</v>
      </c>
      <c r="M4" s="11">
        <f t="shared" si="0"/>
        <v>9</v>
      </c>
      <c r="N4" s="11">
        <f t="shared" si="1"/>
        <v>2021</v>
      </c>
    </row>
    <row r="5" spans="1:15" ht="15" customHeight="1" x14ac:dyDescent="0.25">
      <c r="A5" s="7" t="s">
        <v>105</v>
      </c>
      <c r="B5" s="7" t="s">
        <v>106</v>
      </c>
      <c r="K5" s="9">
        <v>10000</v>
      </c>
      <c r="L5" s="10">
        <v>44470</v>
      </c>
      <c r="M5" s="11">
        <f t="shared" ref="M5:M8" si="2">MONTH(L5)</f>
        <v>10</v>
      </c>
      <c r="N5" s="11">
        <f t="shared" ref="N5:N8" si="3">YEAR(L5)</f>
        <v>2021</v>
      </c>
    </row>
    <row r="6" spans="1:15" ht="15" customHeight="1" x14ac:dyDescent="0.25">
      <c r="A6" s="7" t="s">
        <v>105</v>
      </c>
      <c r="B6" s="7" t="s">
        <v>106</v>
      </c>
      <c r="K6" s="9">
        <v>15000</v>
      </c>
      <c r="L6" s="10">
        <v>44470</v>
      </c>
      <c r="M6" s="11">
        <f t="shared" si="2"/>
        <v>10</v>
      </c>
      <c r="N6" s="11">
        <f t="shared" si="3"/>
        <v>2021</v>
      </c>
    </row>
    <row r="7" spans="1:15" ht="15" customHeight="1" x14ac:dyDescent="0.25">
      <c r="A7" s="7" t="s">
        <v>105</v>
      </c>
      <c r="B7" s="7" t="s">
        <v>106</v>
      </c>
      <c r="K7" s="9">
        <v>10000</v>
      </c>
      <c r="L7" s="10">
        <v>44501</v>
      </c>
      <c r="M7" s="11">
        <f t="shared" si="2"/>
        <v>11</v>
      </c>
      <c r="N7" s="11">
        <f t="shared" si="3"/>
        <v>2021</v>
      </c>
    </row>
    <row r="8" spans="1:15" ht="15" customHeight="1" x14ac:dyDescent="0.25">
      <c r="A8" s="7" t="s">
        <v>105</v>
      </c>
      <c r="B8" s="7" t="s">
        <v>106</v>
      </c>
      <c r="K8" s="9">
        <v>15000</v>
      </c>
      <c r="L8" s="10">
        <v>44501</v>
      </c>
      <c r="M8" s="11">
        <f t="shared" si="2"/>
        <v>11</v>
      </c>
      <c r="N8" s="11">
        <f t="shared" si="3"/>
        <v>2021</v>
      </c>
    </row>
  </sheetData>
  <autoFilter ref="B1:O1" xr:uid="{595963B3-B174-43AD-BCF1-C090E70ED1F0}"/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&amp;C&amp;"Calibri"&amp;10&amp;K000000Informação de uso publico&amp;1#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9291-8302-4342-9039-3BFD9AA9F3F2}">
  <dimension ref="A1:M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5" customHeight="1" x14ac:dyDescent="0.25"/>
  <cols>
    <col min="1" max="1" width="20.28515625" style="7" bestFit="1" customWidth="1"/>
    <col min="2" max="2" width="13.42578125" style="8" bestFit="1" customWidth="1"/>
    <col min="3" max="3" width="44.28515625" style="7" bestFit="1" customWidth="1"/>
    <col min="4" max="4" width="16.28515625" style="8" bestFit="1" customWidth="1"/>
    <col min="5" max="5" width="17.42578125" style="7" bestFit="1" customWidth="1"/>
    <col min="6" max="6" width="19.7109375" style="7" bestFit="1" customWidth="1"/>
    <col min="7" max="7" width="28.140625" style="10" bestFit="1" customWidth="1"/>
    <col min="8" max="8" width="19.7109375" style="7" customWidth="1"/>
    <col min="9" max="9" width="15.42578125" style="9" customWidth="1"/>
    <col min="10" max="10" width="26.85546875" style="10" bestFit="1" customWidth="1"/>
    <col min="11" max="11" width="16.7109375" style="8" bestFit="1" customWidth="1"/>
    <col min="12" max="12" width="17.85546875" style="8" bestFit="1" customWidth="1"/>
    <col min="13" max="13" width="47.42578125" style="8" customWidth="1"/>
    <col min="14" max="16384" width="9.140625" style="8"/>
  </cols>
  <sheetData>
    <row r="1" spans="1:13" s="55" customFormat="1" ht="30" customHeight="1" x14ac:dyDescent="0.25">
      <c r="A1" s="49" t="s">
        <v>2</v>
      </c>
      <c r="B1" s="56" t="s">
        <v>1</v>
      </c>
      <c r="C1" s="56" t="s">
        <v>10</v>
      </c>
      <c r="D1" s="56" t="s">
        <v>41</v>
      </c>
      <c r="E1" s="57" t="s">
        <v>3</v>
      </c>
      <c r="F1" s="57" t="s">
        <v>4</v>
      </c>
      <c r="G1" s="56" t="s">
        <v>64</v>
      </c>
      <c r="H1" s="57" t="s">
        <v>65</v>
      </c>
      <c r="I1" s="58" t="s">
        <v>17</v>
      </c>
      <c r="J1" s="56" t="s">
        <v>5</v>
      </c>
      <c r="K1" s="59" t="s">
        <v>6</v>
      </c>
      <c r="L1" s="59" t="s">
        <v>7</v>
      </c>
      <c r="M1" s="54" t="s">
        <v>8</v>
      </c>
    </row>
    <row r="2" spans="1:13" ht="15" customHeight="1" x14ac:dyDescent="0.25">
      <c r="A2" s="7" t="s">
        <v>106</v>
      </c>
      <c r="B2" s="8" t="s">
        <v>107</v>
      </c>
      <c r="C2" s="86"/>
      <c r="D2" s="7" t="s">
        <v>105</v>
      </c>
      <c r="I2" s="9">
        <v>8000</v>
      </c>
      <c r="J2" s="10">
        <v>44418</v>
      </c>
      <c r="K2" s="11">
        <f t="shared" ref="K2:K5" si="0">MONTH(J2)</f>
        <v>8</v>
      </c>
      <c r="L2" s="11">
        <f t="shared" ref="L2:L5" si="1">YEAR(J2)</f>
        <v>2021</v>
      </c>
    </row>
    <row r="3" spans="1:13" ht="15" customHeight="1" x14ac:dyDescent="0.25">
      <c r="K3" s="11">
        <f t="shared" si="0"/>
        <v>1</v>
      </c>
      <c r="L3" s="11">
        <f t="shared" si="1"/>
        <v>1900</v>
      </c>
    </row>
    <row r="4" spans="1:13" ht="15" customHeight="1" x14ac:dyDescent="0.25">
      <c r="D4" s="7"/>
      <c r="K4" s="11">
        <f t="shared" si="0"/>
        <v>1</v>
      </c>
      <c r="L4" s="11">
        <f t="shared" si="1"/>
        <v>1900</v>
      </c>
    </row>
    <row r="5" spans="1:13" ht="15" customHeight="1" x14ac:dyDescent="0.25">
      <c r="D5" s="7"/>
      <c r="K5" s="11">
        <f t="shared" si="0"/>
        <v>1</v>
      </c>
      <c r="L5" s="11">
        <f t="shared" si="1"/>
        <v>1900</v>
      </c>
    </row>
  </sheetData>
  <autoFilter ref="A1:M1" xr:uid="{595963B3-B174-43AD-BCF1-C090E70ED1F0}"/>
  <sortState xmlns:xlrd2="http://schemas.microsoft.com/office/spreadsheetml/2017/richdata2" ref="A2:M5">
    <sortCondition ref="A2:A5"/>
    <sortCondition ref="J2:J5"/>
  </sortState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&amp;C&amp;"Calibri"&amp;10&amp;K000000Informação de uso publico&amp;1#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A09C-6C0C-4658-B701-C07E7AC2E9C0}">
  <dimension ref="A1:H44"/>
  <sheetViews>
    <sheetView showGridLines="0" zoomScaleNormal="100" workbookViewId="0">
      <selection activeCell="A8" sqref="A8"/>
    </sheetView>
  </sheetViews>
  <sheetFormatPr defaultColWidth="16.7109375" defaultRowHeight="12.75" x14ac:dyDescent="0.25"/>
  <cols>
    <col min="1" max="1" width="16.7109375" style="4" customWidth="1"/>
    <col min="2" max="2" width="16.7109375" style="4"/>
    <col min="3" max="3" width="16.7109375" style="20"/>
    <col min="4" max="4" width="16.7109375" style="14"/>
    <col min="5" max="5" width="16.7109375" style="4"/>
    <col min="6" max="6" width="1" style="4" customWidth="1"/>
    <col min="7" max="7" width="46" style="4" customWidth="1"/>
    <col min="8" max="8" width="11.5703125" style="4" customWidth="1"/>
    <col min="9" max="16384" width="16.7109375" style="4"/>
  </cols>
  <sheetData>
    <row r="1" spans="1:8" s="15" customFormat="1" ht="21.95" customHeight="1" x14ac:dyDescent="0.25">
      <c r="A1" s="4"/>
      <c r="B1" s="4"/>
      <c r="C1" s="4"/>
      <c r="D1" s="4"/>
      <c r="E1" s="4"/>
      <c r="G1" s="71"/>
      <c r="H1" s="75" t="s">
        <v>72</v>
      </c>
    </row>
    <row r="2" spans="1:8" s="15" customFormat="1" ht="5.0999999999999996" customHeight="1" thickBot="1" x14ac:dyDescent="0.3">
      <c r="A2" s="88"/>
      <c r="B2" s="88"/>
      <c r="C2" s="88"/>
      <c r="D2" s="88"/>
      <c r="E2" s="88"/>
      <c r="F2" s="88"/>
      <c r="G2" s="89"/>
      <c r="H2" s="90"/>
    </row>
    <row r="3" spans="1:8" ht="3" customHeight="1" thickTop="1" x14ac:dyDescent="0.25">
      <c r="A3" s="2"/>
      <c r="F3" s="18"/>
      <c r="G3" s="33"/>
      <c r="H3" s="34"/>
    </row>
    <row r="4" spans="1:8" s="32" customFormat="1" ht="10.5" customHeight="1" x14ac:dyDescent="0.25">
      <c r="A4" s="35" t="s">
        <v>0</v>
      </c>
      <c r="B4" s="35" t="s">
        <v>73</v>
      </c>
    </row>
    <row r="5" spans="1:8" ht="15.75" x14ac:dyDescent="0.25">
      <c r="A5" s="74" t="str">
        <f>'Histórico OIs'!A2</f>
        <v>2021XXNN0001</v>
      </c>
      <c r="B5" s="69" t="str">
        <f>'Dados do projeto'!B2</f>
        <v>Demanda super importante</v>
      </c>
      <c r="C5" s="68"/>
      <c r="D5" s="68"/>
      <c r="E5" s="68"/>
    </row>
    <row r="6" spans="1:8" ht="3" customHeight="1" x14ac:dyDescent="0.25">
      <c r="A6" s="65"/>
    </row>
    <row r="7" spans="1:8" s="32" customFormat="1" ht="10.5" customHeight="1" x14ac:dyDescent="0.25">
      <c r="A7" s="32" t="s">
        <v>70</v>
      </c>
      <c r="B7" s="32" t="s">
        <v>76</v>
      </c>
      <c r="C7" s="36" t="s">
        <v>75</v>
      </c>
      <c r="D7" s="35" t="s">
        <v>58</v>
      </c>
      <c r="E7" s="35" t="s">
        <v>59</v>
      </c>
    </row>
    <row r="8" spans="1:8" x14ac:dyDescent="0.25">
      <c r="A8" s="60" t="str">
        <f>'Dados do projeto'!B8</f>
        <v>Beltrano</v>
      </c>
      <c r="B8" s="47" t="str">
        <f>IF(COUNTA('Dados do projeto'!$B$7)=1,'Dados do projeto'!$B$7,"")</f>
        <v>Ciclano</v>
      </c>
      <c r="C8" s="47" t="str">
        <f>IF(COUNTA('Dados do projeto'!$B$6)=0,"",'Dados do projeto'!$B$6)</f>
        <v>Fulana</v>
      </c>
      <c r="D8" s="37" t="str">
        <f>'Dados do projeto'!B4</f>
        <v>A1</v>
      </c>
      <c r="E8" s="47" t="str">
        <f>'Dados do projeto'!B5</f>
        <v>B2</v>
      </c>
      <c r="G8" s="72" t="s">
        <v>80</v>
      </c>
      <c r="H8" s="73">
        <f>'Consolidação CAPEX'!B11</f>
        <v>44418</v>
      </c>
    </row>
    <row r="9" spans="1:8" ht="3" customHeight="1" x14ac:dyDescent="0.25">
      <c r="B9" s="20"/>
      <c r="C9" s="14"/>
      <c r="D9" s="38"/>
    </row>
    <row r="10" spans="1:8" ht="15.75" x14ac:dyDescent="0.25">
      <c r="A10" s="91" t="s">
        <v>83</v>
      </c>
      <c r="B10" s="91"/>
      <c r="C10" s="91"/>
      <c r="D10" s="91"/>
      <c r="E10" s="91"/>
      <c r="G10" s="63" t="s">
        <v>71</v>
      </c>
      <c r="H10" s="64" t="s">
        <v>40</v>
      </c>
    </row>
    <row r="11" spans="1:8" x14ac:dyDescent="0.25">
      <c r="A11" s="94" t="s">
        <v>7</v>
      </c>
      <c r="B11" s="95" t="s">
        <v>74</v>
      </c>
      <c r="C11" s="96" t="s">
        <v>22</v>
      </c>
      <c r="D11" s="97" t="s">
        <v>20</v>
      </c>
      <c r="E11" s="97" t="s">
        <v>21</v>
      </c>
      <c r="G11" s="66" t="s">
        <v>106</v>
      </c>
      <c r="H11" s="3">
        <v>8000</v>
      </c>
    </row>
    <row r="12" spans="1:8" x14ac:dyDescent="0.25">
      <c r="A12" s="70">
        <v>2020</v>
      </c>
      <c r="B12" s="61">
        <f>'Consolidação CAPEX'!B3</f>
        <v>0</v>
      </c>
      <c r="C12" s="61">
        <f>'Consolidação CAPEX'!C3</f>
        <v>0</v>
      </c>
      <c r="D12" s="61">
        <f>'Consolidação CAPEX'!D3</f>
        <v>0</v>
      </c>
      <c r="E12" s="61">
        <f>'Consolidação CAPEX'!E3</f>
        <v>0</v>
      </c>
      <c r="G12" s="66" t="s">
        <v>108</v>
      </c>
      <c r="H12" s="3">
        <v>8000</v>
      </c>
    </row>
    <row r="13" spans="1:8" x14ac:dyDescent="0.25">
      <c r="A13" s="70">
        <v>2021</v>
      </c>
      <c r="B13" s="61">
        <f>'Consolidação CAPEX'!B4</f>
        <v>500000</v>
      </c>
      <c r="C13" s="61">
        <f>'Consolidação CAPEX'!C4</f>
        <v>85000</v>
      </c>
      <c r="D13" s="61">
        <f>'Consolidação CAPEX'!D4</f>
        <v>8000</v>
      </c>
      <c r="E13" s="61">
        <f>'Consolidação CAPEX'!E4</f>
        <v>492000</v>
      </c>
      <c r="G13" s="66" t="s">
        <v>109</v>
      </c>
      <c r="H13" s="3"/>
    </row>
    <row r="14" spans="1:8" x14ac:dyDescent="0.25">
      <c r="A14" s="70">
        <v>2022</v>
      </c>
      <c r="B14" s="61">
        <f>'Consolidação CAPEX'!B5</f>
        <v>0</v>
      </c>
      <c r="C14" s="61">
        <f>'Consolidação CAPEX'!C5</f>
        <v>0</v>
      </c>
      <c r="D14" s="61">
        <f>'Consolidação CAPEX'!D5</f>
        <v>0</v>
      </c>
      <c r="E14" s="61">
        <f>'Consolidação CAPEX'!E5</f>
        <v>0</v>
      </c>
      <c r="G14" s="66" t="s">
        <v>69</v>
      </c>
      <c r="H14" s="3">
        <v>8000</v>
      </c>
    </row>
    <row r="15" spans="1:8" x14ac:dyDescent="0.25">
      <c r="A15" s="92" t="s">
        <v>77</v>
      </c>
      <c r="B15" s="93">
        <f>SUM(B12:B14)</f>
        <v>500000</v>
      </c>
      <c r="C15" s="93">
        <f t="shared" ref="C15:E15" si="0">SUM(C12:C14)</f>
        <v>85000</v>
      </c>
      <c r="D15" s="93">
        <f t="shared" si="0"/>
        <v>8000</v>
      </c>
      <c r="E15" s="93">
        <f t="shared" si="0"/>
        <v>492000</v>
      </c>
      <c r="G15"/>
      <c r="H15"/>
    </row>
    <row r="16" spans="1:8" x14ac:dyDescent="0.25">
      <c r="C16" s="4"/>
      <c r="D16" s="4"/>
      <c r="G16"/>
      <c r="H16"/>
    </row>
    <row r="17" spans="1:8" ht="15.75" x14ac:dyDescent="0.25">
      <c r="A17" s="91" t="s">
        <v>79</v>
      </c>
      <c r="B17" s="91"/>
      <c r="C17" s="91"/>
      <c r="D17" s="91"/>
      <c r="E17" s="91"/>
      <c r="G17"/>
      <c r="H17"/>
    </row>
    <row r="18" spans="1:8" s="30" customFormat="1" ht="15" x14ac:dyDescent="0.25">
      <c r="A18" s="98" t="s">
        <v>68</v>
      </c>
      <c r="B18" s="98"/>
      <c r="C18" s="94" t="s">
        <v>0</v>
      </c>
      <c r="D18" s="99" t="s">
        <v>38</v>
      </c>
      <c r="E18" s="97" t="s">
        <v>40</v>
      </c>
      <c r="G18"/>
      <c r="H18"/>
    </row>
    <row r="19" spans="1:8" ht="15" x14ac:dyDescent="0.25">
      <c r="A19" s="87" t="str">
        <f>'Histórico OIs'!F2</f>
        <v>Aprovação do investimento</v>
      </c>
      <c r="B19" s="87"/>
      <c r="C19" s="39" t="str">
        <f>'Histórico OIs'!A2</f>
        <v>2021XXNN0001</v>
      </c>
      <c r="D19" s="40">
        <f>'Histórico OIs'!C2</f>
        <v>44260</v>
      </c>
      <c r="E19" s="41">
        <f>'Histórico OIs'!D2</f>
        <v>500000</v>
      </c>
      <c r="G19"/>
      <c r="H19"/>
    </row>
    <row r="20" spans="1:8" ht="15" x14ac:dyDescent="0.25">
      <c r="A20" s="87"/>
      <c r="B20" s="87"/>
      <c r="C20" s="39"/>
      <c r="D20" s="40"/>
      <c r="E20" s="41"/>
      <c r="G20"/>
      <c r="H20"/>
    </row>
    <row r="21" spans="1:8" ht="15" x14ac:dyDescent="0.25">
      <c r="A21" s="87"/>
      <c r="B21" s="87"/>
      <c r="C21" s="39"/>
      <c r="D21" s="40"/>
      <c r="E21" s="41"/>
      <c r="G21"/>
      <c r="H21"/>
    </row>
    <row r="22" spans="1:8" ht="15" x14ac:dyDescent="0.25">
      <c r="A22" s="87"/>
      <c r="B22" s="87"/>
      <c r="C22" s="39"/>
      <c r="D22" s="40"/>
      <c r="E22" s="41"/>
      <c r="G22"/>
      <c r="H22"/>
    </row>
    <row r="23" spans="1:8" x14ac:dyDescent="0.25">
      <c r="A23" s="87"/>
      <c r="B23" s="87"/>
      <c r="C23" s="39"/>
      <c r="D23" s="40"/>
      <c r="E23" s="41"/>
    </row>
    <row r="24" spans="1:8" x14ac:dyDescent="0.25">
      <c r="A24" s="87"/>
      <c r="B24" s="87"/>
      <c r="C24" s="39"/>
      <c r="D24" s="40"/>
      <c r="E24" s="41"/>
    </row>
    <row r="25" spans="1:8" ht="15" x14ac:dyDescent="0.25">
      <c r="A25" s="5"/>
      <c r="B25" s="5"/>
      <c r="C25" s="67"/>
    </row>
    <row r="26" spans="1:8" ht="15" x14ac:dyDescent="0.25">
      <c r="A26" s="5"/>
      <c r="B26" s="5"/>
      <c r="C26" s="67"/>
    </row>
    <row r="27" spans="1:8" ht="15" x14ac:dyDescent="0.25">
      <c r="A27" s="5"/>
      <c r="B27" s="5"/>
      <c r="C27" s="67"/>
    </row>
    <row r="28" spans="1:8" ht="15" x14ac:dyDescent="0.25">
      <c r="A28" s="5"/>
      <c r="B28" s="5"/>
      <c r="C28" s="67"/>
    </row>
    <row r="29" spans="1:8" ht="15" x14ac:dyDescent="0.25">
      <c r="A29" s="5"/>
      <c r="B29" s="5"/>
      <c r="C29" s="67"/>
    </row>
    <row r="30" spans="1:8" ht="15" x14ac:dyDescent="0.25">
      <c r="A30" s="5"/>
      <c r="B30" s="5"/>
      <c r="C30" s="67"/>
    </row>
    <row r="31" spans="1:8" ht="15" x14ac:dyDescent="0.25">
      <c r="A31" s="5"/>
      <c r="B31" s="5"/>
      <c r="C31" s="67"/>
    </row>
    <row r="32" spans="1:8" ht="15" x14ac:dyDescent="0.25">
      <c r="A32" s="5"/>
      <c r="B32" s="5"/>
      <c r="C32" s="67"/>
    </row>
    <row r="33" spans="1:3" ht="15" x14ac:dyDescent="0.25">
      <c r="A33" s="5"/>
      <c r="B33" s="5"/>
      <c r="C33" s="67"/>
    </row>
    <row r="34" spans="1:3" ht="15" x14ac:dyDescent="0.25">
      <c r="A34" s="5"/>
      <c r="B34" s="5"/>
    </row>
    <row r="35" spans="1:3" ht="15" x14ac:dyDescent="0.25">
      <c r="A35" s="5"/>
      <c r="B35" s="5"/>
    </row>
    <row r="36" spans="1:3" ht="15" x14ac:dyDescent="0.25">
      <c r="A36" s="5"/>
      <c r="B36" s="5"/>
    </row>
    <row r="37" spans="1:3" ht="15" x14ac:dyDescent="0.25">
      <c r="A37" s="5"/>
      <c r="B37" s="5"/>
    </row>
    <row r="38" spans="1:3" ht="15" x14ac:dyDescent="0.25">
      <c r="A38" s="5"/>
      <c r="B38" s="5"/>
    </row>
    <row r="39" spans="1:3" ht="15" x14ac:dyDescent="0.25">
      <c r="A39" s="5"/>
      <c r="B39" s="5"/>
    </row>
    <row r="40" spans="1:3" ht="15" x14ac:dyDescent="0.25">
      <c r="A40" s="5"/>
      <c r="B40" s="5"/>
    </row>
    <row r="41" spans="1:3" ht="15" x14ac:dyDescent="0.25">
      <c r="A41" s="5"/>
      <c r="B41" s="5"/>
    </row>
    <row r="42" spans="1:3" ht="15" x14ac:dyDescent="0.25">
      <c r="A42" s="5"/>
      <c r="B42" s="5"/>
    </row>
    <row r="43" spans="1:3" ht="15" x14ac:dyDescent="0.25">
      <c r="A43" s="5"/>
      <c r="B43" s="5"/>
    </row>
    <row r="44" spans="1:3" ht="15" x14ac:dyDescent="0.25">
      <c r="A44" s="5"/>
      <c r="B44" s="5"/>
    </row>
  </sheetData>
  <mergeCells count="9">
    <mergeCell ref="A24:B24"/>
    <mergeCell ref="A18:B18"/>
    <mergeCell ref="A19:B19"/>
    <mergeCell ref="A17:E17"/>
    <mergeCell ref="A10:E10"/>
    <mergeCell ref="A20:B20"/>
    <mergeCell ref="A21:B21"/>
    <mergeCell ref="A22:B22"/>
    <mergeCell ref="A23:B23"/>
  </mergeCell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2"/>
  <headerFooter>
    <oddHeader>&amp;C&amp;"Calibri"&amp;10&amp;K000000Informação de uso publico&amp;1#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D292-4B6F-4221-B618-B8CC37691476}">
  <dimension ref="A1:M20"/>
  <sheetViews>
    <sheetView tabSelected="1" workbookViewId="0">
      <selection activeCell="B18" sqref="B18"/>
    </sheetView>
  </sheetViews>
  <sheetFormatPr defaultRowHeight="12.75" x14ac:dyDescent="0.25"/>
  <cols>
    <col min="1" max="1" width="19.85546875" style="4" bestFit="1" customWidth="1"/>
    <col min="2" max="2" width="14.85546875" style="4" bestFit="1" customWidth="1"/>
    <col min="3" max="3" width="11.7109375" style="4" bestFit="1" customWidth="1"/>
    <col min="4" max="4" width="10.28515625" style="2" bestFit="1" customWidth="1"/>
    <col min="5" max="5" width="10.28515625" style="4" bestFit="1" customWidth="1"/>
    <col min="6" max="6" width="4.5703125" style="4" customWidth="1"/>
    <col min="7" max="7" width="7.140625" style="3" bestFit="1" customWidth="1"/>
    <col min="8" max="8" width="9.85546875" style="3" bestFit="1" customWidth="1"/>
    <col min="9" max="9" width="13.28515625" style="3" bestFit="1" customWidth="1"/>
    <col min="10" max="11" width="10.28515625" style="3" bestFit="1" customWidth="1"/>
    <col min="12" max="12" width="10.85546875" style="4" bestFit="1" customWidth="1"/>
    <col min="13" max="13" width="10.28515625" style="4" bestFit="1" customWidth="1"/>
    <col min="14" max="16384" width="9.140625" style="4"/>
  </cols>
  <sheetData>
    <row r="1" spans="1:13" ht="15.75" x14ac:dyDescent="0.25">
      <c r="A1" s="91" t="s">
        <v>78</v>
      </c>
      <c r="B1" s="91"/>
      <c r="C1" s="91"/>
      <c r="D1" s="91"/>
      <c r="E1" s="91"/>
      <c r="G1" s="16" t="s">
        <v>6</v>
      </c>
      <c r="H1" s="6" t="s">
        <v>54</v>
      </c>
      <c r="I1" s="6" t="s">
        <v>36</v>
      </c>
      <c r="J1" s="24" t="s">
        <v>22</v>
      </c>
      <c r="K1" s="24" t="s">
        <v>20</v>
      </c>
      <c r="L1" s="24" t="s">
        <v>81</v>
      </c>
      <c r="M1" s="24" t="s">
        <v>57</v>
      </c>
    </row>
    <row r="2" spans="1:13" x14ac:dyDescent="0.25">
      <c r="A2" s="94" t="s">
        <v>7</v>
      </c>
      <c r="B2" s="95" t="s">
        <v>74</v>
      </c>
      <c r="C2" s="95" t="s">
        <v>22</v>
      </c>
      <c r="D2" s="95" t="s">
        <v>20</v>
      </c>
      <c r="E2" s="95" t="s">
        <v>21</v>
      </c>
      <c r="G2" s="2">
        <f>A3</f>
        <v>2020</v>
      </c>
      <c r="H2" s="4" t="s">
        <v>23</v>
      </c>
      <c r="I2" s="4" t="s">
        <v>55</v>
      </c>
      <c r="J2" s="3">
        <f>C3</f>
        <v>0</v>
      </c>
      <c r="K2" s="3">
        <f>D3</f>
        <v>0</v>
      </c>
      <c r="L2" s="3">
        <f>J2-K2</f>
        <v>0</v>
      </c>
      <c r="M2" s="3"/>
    </row>
    <row r="3" spans="1:13" x14ac:dyDescent="0.25">
      <c r="A3" s="70">
        <v>2020</v>
      </c>
      <c r="B3" s="61">
        <f>SUMIFS('Histórico OIs'!$D:$D,'Histórico OIs'!$B:$B,A3)</f>
        <v>0</v>
      </c>
      <c r="C3" s="62">
        <f>SUMIFS(Orçamento!$K:$K,Orçamento!$N:$N,A3)</f>
        <v>0</v>
      </c>
      <c r="D3" s="62">
        <f>SUMIFS(Faturamento!$I:$I,Faturamento!$L:$L,A3)</f>
        <v>0</v>
      </c>
      <c r="E3" s="62">
        <f>B3-D3</f>
        <v>0</v>
      </c>
      <c r="G3" s="2">
        <v>1</v>
      </c>
      <c r="H3" s="4" t="s">
        <v>24</v>
      </c>
      <c r="I3" s="4" t="s">
        <v>42</v>
      </c>
      <c r="J3" s="3">
        <f>SUMIFS(Orçamento!K:K,Orçamento!N:N,$B$8,Orçamento!M:M,G3)</f>
        <v>0</v>
      </c>
      <c r="K3" s="3">
        <f>SUMIFS(Faturamento!I:I,Faturamento!L:L,$B$8,Faturamento!K:K,G3)</f>
        <v>0</v>
      </c>
      <c r="L3" s="3">
        <f t="shared" ref="L3:L15" si="0">J3-K3</f>
        <v>0</v>
      </c>
      <c r="M3" s="3">
        <f>IF(AND(J3&gt;0,G3&lt;=$B$12),J3,0)</f>
        <v>0</v>
      </c>
    </row>
    <row r="4" spans="1:13" x14ac:dyDescent="0.25">
      <c r="A4" s="70">
        <v>2021</v>
      </c>
      <c r="B4" s="83">
        <f>SUMIFS('Histórico OIs'!$D:$D,'Histórico OIs'!$B:$B,A4)</f>
        <v>500000</v>
      </c>
      <c r="C4" s="62">
        <f>SUMIFS(Orçamento!$K:$K,Orçamento!$N:$N,A4)</f>
        <v>85000</v>
      </c>
      <c r="D4" s="84">
        <f>SUMIFS(Faturamento!$I:$I,Faturamento!$L:$L,A4)</f>
        <v>8000</v>
      </c>
      <c r="E4" s="62">
        <f>B4-D4</f>
        <v>492000</v>
      </c>
      <c r="G4" s="2">
        <v>2</v>
      </c>
      <c r="H4" s="4" t="s">
        <v>25</v>
      </c>
      <c r="I4" s="4" t="s">
        <v>43</v>
      </c>
      <c r="J4" s="3">
        <f>SUMIFS(Orçamento!K:K,Orçamento!N:N,$B$8,Orçamento!M:M,G4)</f>
        <v>0</v>
      </c>
      <c r="K4" s="3">
        <f>SUMIFS(Faturamento!I:I,Faturamento!L:L,$B$8,Faturamento!K:K,G4)</f>
        <v>0</v>
      </c>
      <c r="L4" s="3">
        <f t="shared" si="0"/>
        <v>0</v>
      </c>
      <c r="M4" s="3">
        <f t="shared" ref="M4:M14" si="1">IF(AND(J4&gt;0,G4&lt;=$B$12),J4,0)</f>
        <v>0</v>
      </c>
    </row>
    <row r="5" spans="1:13" x14ac:dyDescent="0.25">
      <c r="A5" s="70">
        <v>2022</v>
      </c>
      <c r="B5" s="61">
        <f>SUMIFS('Histórico OIs'!$D:$D,'Histórico OIs'!$B:$B,A5)</f>
        <v>0</v>
      </c>
      <c r="C5" s="62">
        <f>SUMIFS(Orçamento!$K:$K,Orçamento!$N:$N,A5)</f>
        <v>0</v>
      </c>
      <c r="D5" s="62">
        <f>SUMIFS(Faturamento!$I:$I,Faturamento!$L:$L,A5)</f>
        <v>0</v>
      </c>
      <c r="E5" s="62">
        <f>B5-D5</f>
        <v>0</v>
      </c>
      <c r="G5" s="2">
        <v>3</v>
      </c>
      <c r="H5" s="4" t="s">
        <v>26</v>
      </c>
      <c r="I5" s="4" t="s">
        <v>44</v>
      </c>
      <c r="J5" s="3">
        <f>SUMIFS(Orçamento!K:K,Orçamento!N:N,$B$8,Orçamento!M:M,G5)</f>
        <v>0</v>
      </c>
      <c r="K5" s="3">
        <f>SUMIFS(Faturamento!I:I,Faturamento!L:L,$B$8,Faturamento!K:K,G5)</f>
        <v>0</v>
      </c>
      <c r="L5" s="3">
        <f t="shared" si="0"/>
        <v>0</v>
      </c>
      <c r="M5" s="3">
        <f t="shared" si="1"/>
        <v>0</v>
      </c>
    </row>
    <row r="6" spans="1:13" x14ac:dyDescent="0.25">
      <c r="A6" s="92" t="s">
        <v>77</v>
      </c>
      <c r="B6" s="85">
        <f>SUM(B3:B5)</f>
        <v>500000</v>
      </c>
      <c r="C6" s="93">
        <f t="shared" ref="C6:E6" si="2">SUM(C3:C5)</f>
        <v>85000</v>
      </c>
      <c r="D6" s="85">
        <f t="shared" si="2"/>
        <v>8000</v>
      </c>
      <c r="E6" s="93">
        <f t="shared" si="2"/>
        <v>492000</v>
      </c>
      <c r="G6" s="2">
        <v>4</v>
      </c>
      <c r="H6" s="4" t="s">
        <v>27</v>
      </c>
      <c r="I6" s="4" t="s">
        <v>45</v>
      </c>
      <c r="J6" s="3">
        <f>SUMIFS(Orçamento!K:K,Orçamento!N:N,$B$8,Orçamento!M:M,G6)</f>
        <v>0</v>
      </c>
      <c r="K6" s="3">
        <f>SUMIFS(Faturamento!I:I,Faturamento!L:L,$B$8,Faturamento!K:K,G6)</f>
        <v>0</v>
      </c>
      <c r="L6" s="3">
        <f t="shared" si="0"/>
        <v>0</v>
      </c>
      <c r="M6" s="3">
        <f t="shared" si="1"/>
        <v>0</v>
      </c>
    </row>
    <row r="7" spans="1:13" x14ac:dyDescent="0.25">
      <c r="G7" s="2">
        <v>5</v>
      </c>
      <c r="H7" s="4" t="s">
        <v>28</v>
      </c>
      <c r="I7" s="4" t="s">
        <v>46</v>
      </c>
      <c r="J7" s="3">
        <f>SUMIFS(Orçamento!K:K,Orçamento!N:N,$B$8,Orçamento!M:M,G7)</f>
        <v>0</v>
      </c>
      <c r="K7" s="3">
        <f>SUMIFS(Faturamento!I:I,Faturamento!L:L,$B$8,Faturamento!K:K,G7)</f>
        <v>0</v>
      </c>
      <c r="L7" s="3">
        <f t="shared" si="0"/>
        <v>0</v>
      </c>
      <c r="M7" s="3">
        <f t="shared" si="1"/>
        <v>0</v>
      </c>
    </row>
    <row r="8" spans="1:13" x14ac:dyDescent="0.25">
      <c r="A8" s="4" t="s">
        <v>7</v>
      </c>
      <c r="B8" s="4">
        <v>2021</v>
      </c>
      <c r="G8" s="2">
        <v>6</v>
      </c>
      <c r="H8" s="4" t="s">
        <v>29</v>
      </c>
      <c r="I8" s="4" t="s">
        <v>47</v>
      </c>
      <c r="J8" s="3">
        <f>SUMIFS(Orçamento!K:K,Orçamento!N:N,$B$8,Orçamento!M:M,G8)</f>
        <v>0</v>
      </c>
      <c r="K8" s="3">
        <f>SUMIFS(Faturamento!I:I,Faturamento!L:L,$B$8,Faturamento!K:K,G8)</f>
        <v>0</v>
      </c>
      <c r="L8" s="3">
        <f t="shared" si="0"/>
        <v>0</v>
      </c>
      <c r="M8" s="3">
        <f t="shared" si="1"/>
        <v>0</v>
      </c>
    </row>
    <row r="9" spans="1:13" x14ac:dyDescent="0.25">
      <c r="G9" s="2">
        <v>7</v>
      </c>
      <c r="H9" s="4" t="s">
        <v>30</v>
      </c>
      <c r="I9" s="4" t="s">
        <v>48</v>
      </c>
      <c r="J9" s="3">
        <f>SUMIFS(Orçamento!K:K,Orçamento!N:N,$B$8,Orçamento!M:M,G9)</f>
        <v>0</v>
      </c>
      <c r="K9" s="3">
        <f>SUMIFS(Faturamento!I:I,Faturamento!L:L,$B$8,Faturamento!K:K,G9)</f>
        <v>0</v>
      </c>
      <c r="L9" s="3">
        <f t="shared" si="0"/>
        <v>0</v>
      </c>
      <c r="M9" s="3">
        <f t="shared" si="1"/>
        <v>0</v>
      </c>
    </row>
    <row r="10" spans="1:13" x14ac:dyDescent="0.25">
      <c r="A10" s="4" t="s">
        <v>60</v>
      </c>
      <c r="B10" s="4">
        <f>COUNTA(Faturamento!I:I)-1</f>
        <v>1</v>
      </c>
      <c r="G10" s="2">
        <v>8</v>
      </c>
      <c r="H10" s="4" t="s">
        <v>31</v>
      </c>
      <c r="I10" s="4" t="s">
        <v>49</v>
      </c>
      <c r="J10" s="3">
        <f>SUMIFS(Orçamento!K:K,Orçamento!N:N,$B$8,Orçamento!M:M,G10)</f>
        <v>10000</v>
      </c>
      <c r="K10" s="3">
        <f>SUMIFS(Faturamento!I:I,Faturamento!L:L,$B$8,Faturamento!K:K,G10)</f>
        <v>8000</v>
      </c>
      <c r="L10" s="3">
        <f t="shared" si="0"/>
        <v>2000</v>
      </c>
      <c r="M10" s="3">
        <f t="shared" si="1"/>
        <v>10000</v>
      </c>
    </row>
    <row r="11" spans="1:13" x14ac:dyDescent="0.25">
      <c r="A11" s="77" t="s">
        <v>61</v>
      </c>
      <c r="B11" s="17">
        <f>IF(B10=0,"",LARGE(Faturamento!J:J,1))</f>
        <v>44418</v>
      </c>
      <c r="G11" s="2">
        <v>9</v>
      </c>
      <c r="H11" s="4" t="s">
        <v>32</v>
      </c>
      <c r="I11" s="4" t="s">
        <v>50</v>
      </c>
      <c r="J11" s="3">
        <f>SUMIFS(Orçamento!K:K,Orçamento!N:N,$B$8,Orçamento!M:M,G11)</f>
        <v>25000</v>
      </c>
      <c r="K11" s="3">
        <f>SUMIFS(Faturamento!I:I,Faturamento!L:L,$B$8,Faturamento!K:K,G11)</f>
        <v>0</v>
      </c>
      <c r="L11" s="3">
        <f t="shared" si="0"/>
        <v>25000</v>
      </c>
      <c r="M11" s="3">
        <f t="shared" si="1"/>
        <v>0</v>
      </c>
    </row>
    <row r="12" spans="1:13" x14ac:dyDescent="0.25">
      <c r="A12" s="4" t="s">
        <v>62</v>
      </c>
      <c r="B12" s="4">
        <f>IF(B10=0,"",MONTH(B11))</f>
        <v>8</v>
      </c>
      <c r="G12" s="2">
        <v>10</v>
      </c>
      <c r="H12" s="4" t="s">
        <v>33</v>
      </c>
      <c r="I12" s="4" t="s">
        <v>51</v>
      </c>
      <c r="J12" s="3">
        <f>SUMIFS(Orçamento!K:K,Orçamento!N:N,$B$8,Orçamento!M:M,G12)</f>
        <v>25000</v>
      </c>
      <c r="K12" s="3">
        <f>SUMIFS(Faturamento!I:I,Faturamento!L:L,$B$8,Faturamento!K:K,G12)</f>
        <v>0</v>
      </c>
      <c r="L12" s="3">
        <f t="shared" si="0"/>
        <v>25000</v>
      </c>
      <c r="M12" s="3">
        <f t="shared" si="1"/>
        <v>0</v>
      </c>
    </row>
    <row r="13" spans="1:13" x14ac:dyDescent="0.25">
      <c r="A13" s="48" t="s">
        <v>63</v>
      </c>
      <c r="B13" s="13" t="str">
        <f>IF(B10=0,"Sem lançamentos",LOOKUP(B12,G3:G14,H3:H14))</f>
        <v>Agosto</v>
      </c>
      <c r="G13" s="2">
        <v>11</v>
      </c>
      <c r="H13" s="4" t="s">
        <v>34</v>
      </c>
      <c r="I13" s="4" t="s">
        <v>52</v>
      </c>
      <c r="J13" s="3">
        <f>SUMIFS(Orçamento!K:K,Orçamento!N:N,$B$8,Orçamento!M:M,G13)</f>
        <v>25000</v>
      </c>
      <c r="K13" s="3">
        <f>SUMIFS(Faturamento!I:I,Faturamento!L:L,$B$8,Faturamento!K:K,G13)</f>
        <v>0</v>
      </c>
      <c r="L13" s="3">
        <f t="shared" si="0"/>
        <v>25000</v>
      </c>
      <c r="M13" s="3">
        <f t="shared" si="1"/>
        <v>0</v>
      </c>
    </row>
    <row r="14" spans="1:13" x14ac:dyDescent="0.25">
      <c r="D14" s="4"/>
      <c r="G14" s="2">
        <v>12</v>
      </c>
      <c r="H14" s="4" t="s">
        <v>35</v>
      </c>
      <c r="I14" s="4" t="s">
        <v>53</v>
      </c>
      <c r="J14" s="3">
        <f>SUMIFS(Orçamento!K:K,Orçamento!N:N,$B$8,Orçamento!M:M,G14)</f>
        <v>0</v>
      </c>
      <c r="K14" s="3">
        <f>SUMIFS(Faturamento!I:I,Faturamento!L:L,$B$8,Faturamento!K:K,G14)</f>
        <v>0</v>
      </c>
      <c r="L14" s="3">
        <f t="shared" si="0"/>
        <v>0</v>
      </c>
      <c r="M14" s="3">
        <f t="shared" si="1"/>
        <v>0</v>
      </c>
    </row>
    <row r="15" spans="1:13" x14ac:dyDescent="0.25">
      <c r="A15" s="48" t="s">
        <v>82</v>
      </c>
      <c r="B15" s="3">
        <f>IF(SUM(M:M)=0,D4,SUM(M:M))</f>
        <v>10000</v>
      </c>
      <c r="D15" s="4"/>
      <c r="G15" s="2">
        <f>A5</f>
        <v>2022</v>
      </c>
      <c r="H15" s="4" t="s">
        <v>56</v>
      </c>
      <c r="I15" s="4" t="s">
        <v>56</v>
      </c>
      <c r="J15" s="3">
        <f>C5</f>
        <v>0</v>
      </c>
      <c r="K15" s="3">
        <f>D5</f>
        <v>0</v>
      </c>
      <c r="L15" s="3">
        <f t="shared" si="0"/>
        <v>0</v>
      </c>
      <c r="M15" s="3"/>
    </row>
    <row r="16" spans="1:13" x14ac:dyDescent="0.25">
      <c r="D16" s="4"/>
      <c r="G16" s="4"/>
      <c r="H16" s="4"/>
      <c r="I16" s="4"/>
      <c r="J16" s="4"/>
      <c r="K16" s="4"/>
    </row>
    <row r="17" spans="1:11" x14ac:dyDescent="0.25">
      <c r="A17" s="77" t="s">
        <v>86</v>
      </c>
      <c r="B17" s="2">
        <f>COUNTIFS('Histórico OIs'!$E:$E,"Transferência")</f>
        <v>0</v>
      </c>
      <c r="D17" s="4"/>
      <c r="G17" s="4"/>
      <c r="H17" s="4"/>
      <c r="I17" s="4"/>
      <c r="J17" s="4"/>
      <c r="K17" s="4"/>
    </row>
    <row r="18" spans="1:11" x14ac:dyDescent="0.25">
      <c r="A18" s="77" t="s">
        <v>87</v>
      </c>
      <c r="B18" s="82">
        <f>COUNTIFS('Histórico OIs'!$E:$E,"Ajuste")</f>
        <v>0</v>
      </c>
      <c r="D18" s="4"/>
      <c r="G18" s="4"/>
      <c r="H18" s="4"/>
      <c r="I18" s="4"/>
      <c r="J18" s="4"/>
      <c r="K18" s="4"/>
    </row>
    <row r="19" spans="1:11" x14ac:dyDescent="0.25">
      <c r="D19" s="4"/>
      <c r="G19" s="4"/>
      <c r="H19" s="4"/>
      <c r="I19" s="4"/>
      <c r="J19" s="4"/>
      <c r="K19" s="4"/>
    </row>
    <row r="20" spans="1:11" x14ac:dyDescent="0.25">
      <c r="D20" s="4"/>
      <c r="G20" s="4"/>
      <c r="H20" s="4"/>
      <c r="I20" s="4"/>
      <c r="J20" s="4"/>
      <c r="K20" s="4"/>
    </row>
  </sheetData>
  <mergeCells count="1">
    <mergeCell ref="A1:E1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&amp;C&amp;"Calibri"&amp;10&amp;K000000Informação de uso publico&amp;1#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26B0FD4B283049884D27D1AC5B0BCA" ma:contentTypeVersion="8" ma:contentTypeDescription="Crie um novo documento." ma:contentTypeScope="" ma:versionID="90ea05ddf4109125bc99b11644ed5932">
  <xsd:schema xmlns:xsd="http://www.w3.org/2001/XMLSchema" xmlns:xs="http://www.w3.org/2001/XMLSchema" xmlns:p="http://schemas.microsoft.com/office/2006/metadata/properties" xmlns:ns2="26563a2e-5e74-46cf-a75f-98b4f155592d" xmlns:ns3="4c101b1a-7e2d-4c5f-94bb-c2cf90fd3a6d" targetNamespace="http://schemas.microsoft.com/office/2006/metadata/properties" ma:root="true" ma:fieldsID="dbb23646ffadb33e44472cb355fcf224" ns2:_="" ns3:_="">
    <xsd:import namespace="26563a2e-5e74-46cf-a75f-98b4f155592d"/>
    <xsd:import namespace="4c101b1a-7e2d-4c5f-94bb-c2cf90fd3a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63a2e-5e74-46cf-a75f-98b4f1555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01b1a-7e2d-4c5f-94bb-c2cf90fd3a6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15081-5C94-426D-8BB7-77F5518D5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63a2e-5e74-46cf-a75f-98b4f155592d"/>
    <ds:schemaRef ds:uri="4c101b1a-7e2d-4c5f-94bb-c2cf90fd3a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A1080-4CCE-4E0A-B7AE-193410328076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4c101b1a-7e2d-4c5f-94bb-c2cf90fd3a6d"/>
    <ds:schemaRef ds:uri="http://schemas.openxmlformats.org/package/2006/metadata/core-properties"/>
    <ds:schemaRef ds:uri="http://schemas.microsoft.com/office/2006/metadata/properties"/>
    <ds:schemaRef ds:uri="http://purl.org/dc/terms/"/>
    <ds:schemaRef ds:uri="26563a2e-5e74-46cf-a75f-98b4f155592d"/>
  </ds:schemaRefs>
</ds:datastoreItem>
</file>

<file path=customXml/itemProps3.xml><?xml version="1.0" encoding="utf-8"?>
<ds:datastoreItem xmlns:ds="http://schemas.openxmlformats.org/officeDocument/2006/customXml" ds:itemID="{2D88270F-3911-4866-A847-00594F5040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Histórico OIs</vt:lpstr>
      <vt:lpstr>Orçamento</vt:lpstr>
      <vt:lpstr>Faturamento</vt:lpstr>
      <vt:lpstr>Extrato</vt:lpstr>
      <vt:lpstr>Consolidação CAPEX</vt:lpstr>
      <vt:lpstr>Extrato!Titulos_de_impressao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Statement Investment Order</dc:title>
  <dc:subject>Orçamento CAPEX</dc:subject>
  <dc:creator>Odair Cavichioli Junior</dc:creator>
  <cp:keywords>CAPEX, Ordem de investimento, orçamento</cp:keywords>
  <cp:lastModifiedBy>Odair Cavichioli Junior</cp:lastModifiedBy>
  <cp:lastPrinted>2021-07-01T15:07:47Z</cp:lastPrinted>
  <dcterms:created xsi:type="dcterms:W3CDTF">2021-06-04T13:11:04Z</dcterms:created>
  <dcterms:modified xsi:type="dcterms:W3CDTF">2021-08-04T20:32:39Z</dcterms:modified>
  <cp:category>Financeiro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0x010100FD26B0FD4B283049884D27D1AC5B0BCA</vt:lpwstr>
  </property>
  <property fmtid="{D5CDD505-2E9C-101B-9397-08002B2CF9AE}" pid="3" name="MSIP_Label_0b7e2152-9cc3-4443-b6fd-c7b46d51f2be_Enabled">
    <vt:lpwstr>true</vt:lpwstr>
  </property>
  <property fmtid="{D5CDD505-2E9C-101B-9397-08002B2CF9AE}" pid="4" name="MSIP_Label_0b7e2152-9cc3-4443-b6fd-c7b46d51f2be_SetDate">
    <vt:lpwstr>2021-08-04T20:32:39Z</vt:lpwstr>
  </property>
  <property fmtid="{D5CDD505-2E9C-101B-9397-08002B2CF9AE}" pid="5" name="MSIP_Label_0b7e2152-9cc3-4443-b6fd-c7b46d51f2be_Method">
    <vt:lpwstr>Privileged</vt:lpwstr>
  </property>
  <property fmtid="{D5CDD505-2E9C-101B-9397-08002B2CF9AE}" pid="6" name="MSIP_Label_0b7e2152-9cc3-4443-b6fd-c7b46d51f2be_Name">
    <vt:lpwstr>Publico</vt:lpwstr>
  </property>
  <property fmtid="{D5CDD505-2E9C-101B-9397-08002B2CF9AE}" pid="7" name="MSIP_Label_0b7e2152-9cc3-4443-b6fd-c7b46d51f2be_SiteId">
    <vt:lpwstr>100453cd-a9f7-4d13-923b-0dff037d5286</vt:lpwstr>
  </property>
  <property fmtid="{D5CDD505-2E9C-101B-9397-08002B2CF9AE}" pid="8" name="MSIP_Label_0b7e2152-9cc3-4443-b6fd-c7b46d51f2be_ActionId">
    <vt:lpwstr>f6dfa824-4ec5-4a6e-af14-51b74a61c7c7</vt:lpwstr>
  </property>
  <property fmtid="{D5CDD505-2E9C-101B-9397-08002B2CF9AE}" pid="9" name="MSIP_Label_0b7e2152-9cc3-4443-b6fd-c7b46d51f2be_ContentBits">
    <vt:lpwstr>1</vt:lpwstr>
  </property>
</Properties>
</file>